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5200" windowHeight="1138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W849" i="3" l="1"/>
  <c r="P709" i="3" l="1"/>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C5" i="7"/>
  <c r="I4" i="8"/>
  <c r="I5" i="8"/>
  <c r="I6" i="8"/>
  <c r="I7" i="8"/>
  <c r="I8" i="8"/>
  <c r="C9" i="8"/>
  <c r="H9" i="8" s="1"/>
  <c r="I9" i="8" s="1"/>
  <c r="B9" i="8"/>
  <c r="C10" i="8"/>
  <c r="H10" i="8" s="1"/>
  <c r="I10" i="8" s="1"/>
  <c r="B10" i="8"/>
  <c r="C11" i="8"/>
  <c r="H11" i="8" s="1"/>
  <c r="B11" i="8"/>
  <c r="F11" i="8" s="1"/>
  <c r="C12" i="8"/>
  <c r="H12" i="8" s="1"/>
  <c r="I12" i="8" s="1"/>
  <c r="B12" i="8"/>
  <c r="I13" i="8"/>
  <c r="I14" i="8"/>
  <c r="I15" i="8"/>
  <c r="I16" i="8"/>
  <c r="I17" i="8"/>
  <c r="I18" i="8"/>
  <c r="I19" i="8"/>
  <c r="I20" i="8"/>
  <c r="I21" i="8"/>
  <c r="I22" i="8"/>
  <c r="I23" i="8"/>
  <c r="I24" i="8"/>
  <c r="I25" i="8"/>
  <c r="I26" i="8"/>
  <c r="I27" i="8"/>
  <c r="I28" i="8"/>
  <c r="C7" i="7"/>
  <c r="Z797" i="3"/>
  <c r="E8" i="7" s="1"/>
  <c r="G8" i="7" s="1"/>
  <c r="C9" i="7"/>
  <c r="W827" i="3"/>
  <c r="E14" i="7"/>
  <c r="G14" i="7" s="1"/>
  <c r="I14" i="7" s="1"/>
  <c r="K14" i="7" s="1"/>
  <c r="E15" i="7"/>
  <c r="G15" i="7" s="1"/>
  <c r="W835" i="3"/>
  <c r="E16" i="7" s="1"/>
  <c r="G16" i="7" s="1"/>
  <c r="I16" i="7" s="1"/>
  <c r="K16" i="7" s="1"/>
  <c r="M16" i="7" s="1"/>
  <c r="O16" i="7" s="1"/>
  <c r="Q16" i="7" s="1"/>
  <c r="S16" i="7" s="1"/>
  <c r="U16" i="7" s="1"/>
  <c r="W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E24" i="7"/>
  <c r="G24" i="7" s="1"/>
  <c r="I24" i="7" s="1"/>
  <c r="K24" i="7" s="1"/>
  <c r="M24" i="7" s="1"/>
  <c r="O24" i="7" s="1"/>
  <c r="Q24" i="7" s="1"/>
  <c r="S24" i="7" s="1"/>
  <c r="U24" i="7" s="1"/>
  <c r="W24" i="7" s="1"/>
  <c r="Y24" i="7" s="1"/>
  <c r="AA24" i="7" s="1"/>
  <c r="AC24" i="7" s="1"/>
  <c r="AE24" i="7" s="1"/>
  <c r="AG24" i="7" s="1"/>
  <c r="E25" i="7"/>
  <c r="E26" i="7"/>
  <c r="G26" i="7" s="1"/>
  <c r="I26" i="7" s="1"/>
  <c r="K26" i="7" s="1"/>
  <c r="M26" i="7" s="1"/>
  <c r="O26" i="7" s="1"/>
  <c r="Q26" i="7" s="1"/>
  <c r="S26" i="7" s="1"/>
  <c r="U26" i="7" s="1"/>
  <c r="W26" i="7" s="1"/>
  <c r="Y26" i="7" s="1"/>
  <c r="AA26" i="7" s="1"/>
  <c r="AC26" i="7" s="1"/>
  <c r="AE26" i="7" s="1"/>
  <c r="AG26" i="7" s="1"/>
  <c r="E27" i="7"/>
  <c r="G27" i="7" s="1"/>
  <c r="I27" i="7" s="1"/>
  <c r="E28" i="7"/>
  <c r="G28" i="7" s="1"/>
  <c r="I28" i="7" s="1"/>
  <c r="K28" i="7" s="1"/>
  <c r="M28" i="7" s="1"/>
  <c r="O28" i="7" s="1"/>
  <c r="Q28" i="7" s="1"/>
  <c r="S28" i="7" s="1"/>
  <c r="U28" i="7" s="1"/>
  <c r="W28" i="7" s="1"/>
  <c r="Y28" i="7" s="1"/>
  <c r="AA28" i="7" s="1"/>
  <c r="AC28" i="7" s="1"/>
  <c r="AE28" i="7" s="1"/>
  <c r="AG28" i="7" s="1"/>
  <c r="E35" i="7"/>
  <c r="W35" i="7" s="1"/>
  <c r="E36" i="7"/>
  <c r="E52" i="7"/>
  <c r="G25" i="7"/>
  <c r="I25" i="7" s="1"/>
  <c r="K25" i="7" s="1"/>
  <c r="M25" i="7" s="1"/>
  <c r="O25" i="7" s="1"/>
  <c r="Q25" i="7" s="1"/>
  <c r="S25" i="7" s="1"/>
  <c r="U25" i="7" s="1"/>
  <c r="W25" i="7" s="1"/>
  <c r="Y25" i="7" s="1"/>
  <c r="AA25" i="7" s="1"/>
  <c r="AC25" i="7" s="1"/>
  <c r="AE25" i="7" s="1"/>
  <c r="AG25" i="7" s="1"/>
  <c r="AI25" i="7" s="1"/>
  <c r="AK25" i="7" s="1"/>
  <c r="AM25" i="7" s="1"/>
  <c r="AO25" i="7" s="1"/>
  <c r="AQ25" i="7" s="1"/>
  <c r="AS25" i="7" s="1"/>
  <c r="AU25" i="7" s="1"/>
  <c r="AW25" i="7" s="1"/>
  <c r="AY25" i="7" s="1"/>
  <c r="BA25" i="7" s="1"/>
  <c r="BC25" i="7" s="1"/>
  <c r="BE25" i="7" s="1"/>
  <c r="BG25" i="7" s="1"/>
  <c r="BI25" i="7" s="1"/>
  <c r="BK25" i="7" s="1"/>
  <c r="BM25" i="7" s="1"/>
  <c r="BO25" i="7" s="1"/>
  <c r="BQ25" i="7" s="1"/>
  <c r="BS25" i="7" s="1"/>
  <c r="BU25" i="7" s="1"/>
  <c r="BW25" i="7" s="1"/>
  <c r="BY25" i="7" s="1"/>
  <c r="CA25" i="7" s="1"/>
  <c r="CC25" i="7" s="1"/>
  <c r="CE25" i="7" s="1"/>
  <c r="CG25" i="7" s="1"/>
  <c r="CI25" i="7" s="1"/>
  <c r="CK25" i="7" s="1"/>
  <c r="CM25" i="7" s="1"/>
  <c r="CO25" i="7" s="1"/>
  <c r="CQ25" i="7" s="1"/>
  <c r="CS25" i="7" s="1"/>
  <c r="CU25" i="7" s="1"/>
  <c r="CW25" i="7" s="1"/>
  <c r="CY25" i="7" s="1"/>
  <c r="DA25" i="7" s="1"/>
  <c r="DC25" i="7" s="1"/>
  <c r="DE25" i="7" s="1"/>
  <c r="DG25" i="7" s="1"/>
  <c r="DI25" i="7" s="1"/>
  <c r="DK25" i="7" s="1"/>
  <c r="DM25" i="7" s="1"/>
  <c r="DO25" i="7" s="1"/>
  <c r="DQ25" i="7" s="1"/>
  <c r="DS25" i="7" s="1"/>
  <c r="DU25" i="7" s="1"/>
  <c r="DW25" i="7" s="1"/>
  <c r="DY25" i="7" s="1"/>
  <c r="EA25" i="7" s="1"/>
  <c r="EC25" i="7" s="1"/>
  <c r="EE25" i="7" s="1"/>
  <c r="EG25" i="7" s="1"/>
  <c r="EI25" i="7" s="1"/>
  <c r="EK25" i="7" s="1"/>
  <c r="EM25" i="7" s="1"/>
  <c r="EO25" i="7" s="1"/>
  <c r="EQ25" i="7" s="1"/>
  <c r="ES25" i="7" s="1"/>
  <c r="EU25" i="7" s="1"/>
  <c r="EW25" i="7" s="1"/>
  <c r="EY25" i="7" s="1"/>
  <c r="FA25" i="7" s="1"/>
  <c r="FC25" i="7" s="1"/>
  <c r="FE25" i="7" s="1"/>
  <c r="FG25" i="7" s="1"/>
  <c r="FI25" i="7" s="1"/>
  <c r="FK25" i="7" s="1"/>
  <c r="FM25" i="7" s="1"/>
  <c r="FO25" i="7" s="1"/>
  <c r="FQ25" i="7" s="1"/>
  <c r="FS25" i="7" s="1"/>
  <c r="FU25" i="7" s="1"/>
  <c r="FW25" i="7" s="1"/>
  <c r="FY25" i="7" s="1"/>
  <c r="GA25" i="7" s="1"/>
  <c r="GC25" i="7" s="1"/>
  <c r="GE25" i="7" s="1"/>
  <c r="GG25" i="7" s="1"/>
  <c r="GI25" i="7" s="1"/>
  <c r="GK25" i="7" s="1"/>
  <c r="GM25" i="7" s="1"/>
  <c r="GO25" i="7" s="1"/>
  <c r="GQ25" i="7" s="1"/>
  <c r="GS25" i="7" s="1"/>
  <c r="GU25" i="7" s="1"/>
  <c r="GW25" i="7" s="1"/>
  <c r="GY25" i="7" s="1"/>
  <c r="HA25" i="7" s="1"/>
  <c r="HC25" i="7" s="1"/>
  <c r="HE25" i="7" s="1"/>
  <c r="HG25" i="7" s="1"/>
  <c r="HI25" i="7" s="1"/>
  <c r="HK25" i="7" s="1"/>
  <c r="HM25" i="7" s="1"/>
  <c r="HO25" i="7" s="1"/>
  <c r="HQ25" i="7" s="1"/>
  <c r="HS25" i="7" s="1"/>
  <c r="HU25" i="7" s="1"/>
  <c r="HW25" i="7" s="1"/>
  <c r="HY25" i="7" s="1"/>
  <c r="IA25" i="7" s="1"/>
  <c r="IC25" i="7" s="1"/>
  <c r="IE25" i="7" s="1"/>
  <c r="IG25" i="7" s="1"/>
  <c r="II25" i="7" s="1"/>
  <c r="IK25" i="7" s="1"/>
  <c r="IM25" i="7" s="1"/>
  <c r="IO25" i="7" s="1"/>
  <c r="IQ25" i="7" s="1"/>
  <c r="IS25" i="7" s="1"/>
  <c r="IU25" i="7" s="1"/>
  <c r="IW25" i="7" s="1"/>
  <c r="IY25" i="7" s="1"/>
  <c r="JA25" i="7" s="1"/>
  <c r="JC25" i="7" s="1"/>
  <c r="JE25" i="7" s="1"/>
  <c r="JG25" i="7" s="1"/>
  <c r="JI25" i="7" s="1"/>
  <c r="JK25" i="7" s="1"/>
  <c r="JM25" i="7" s="1"/>
  <c r="JO25" i="7" s="1"/>
  <c r="JQ25" i="7" s="1"/>
  <c r="JS25" i="7" s="1"/>
  <c r="JU25" i="7" s="1"/>
  <c r="JW25" i="7" s="1"/>
  <c r="JY25" i="7" s="1"/>
  <c r="KA25" i="7" s="1"/>
  <c r="KC25" i="7" s="1"/>
  <c r="KE25" i="7" s="1"/>
  <c r="KG25" i="7" s="1"/>
  <c r="KI25" i="7" s="1"/>
  <c r="KK25" i="7" s="1"/>
  <c r="KM25" i="7" s="1"/>
  <c r="KO25" i="7" s="1"/>
  <c r="KQ25" i="7" s="1"/>
  <c r="KS25" i="7" s="1"/>
  <c r="KU25" i="7" s="1"/>
  <c r="KW25" i="7" s="1"/>
  <c r="KY25" i="7" s="1"/>
  <c r="LA25" i="7" s="1"/>
  <c r="LC25" i="7" s="1"/>
  <c r="LE25" i="7" s="1"/>
  <c r="LG25" i="7" s="1"/>
  <c r="LI25" i="7" s="1"/>
  <c r="LK25" i="7" s="1"/>
  <c r="LM25" i="7" s="1"/>
  <c r="LO25" i="7" s="1"/>
  <c r="LQ25" i="7" s="1"/>
  <c r="LS25" i="7" s="1"/>
  <c r="LU25" i="7" s="1"/>
  <c r="LW25" i="7" s="1"/>
  <c r="LY25" i="7" s="1"/>
  <c r="MA25" i="7" s="1"/>
  <c r="MC25" i="7" s="1"/>
  <c r="ME25" i="7" s="1"/>
  <c r="MG25" i="7" s="1"/>
  <c r="MI25" i="7" s="1"/>
  <c r="MK25" i="7" s="1"/>
  <c r="MM25" i="7" s="1"/>
  <c r="MO25" i="7" s="1"/>
  <c r="MQ25" i="7" s="1"/>
  <c r="MS25" i="7" s="1"/>
  <c r="MU25" i="7" s="1"/>
  <c r="MW25" i="7" s="1"/>
  <c r="MY25" i="7" s="1"/>
  <c r="NA25" i="7" s="1"/>
  <c r="NC25" i="7" s="1"/>
  <c r="NE25" i="7" s="1"/>
  <c r="NG25" i="7" s="1"/>
  <c r="NI25" i="7" s="1"/>
  <c r="NK25" i="7" s="1"/>
  <c r="NM25" i="7" s="1"/>
  <c r="NO25" i="7" s="1"/>
  <c r="NQ25" i="7" s="1"/>
  <c r="NS25" i="7" s="1"/>
  <c r="NU25" i="7" s="1"/>
  <c r="NW25" i="7" s="1"/>
  <c r="NY25" i="7" s="1"/>
  <c r="OA25" i="7" s="1"/>
  <c r="OC25" i="7" s="1"/>
  <c r="OE25" i="7" s="1"/>
  <c r="OG25" i="7" s="1"/>
  <c r="OI25" i="7" s="1"/>
  <c r="OK25" i="7" s="1"/>
  <c r="OM25" i="7" s="1"/>
  <c r="OO25" i="7" s="1"/>
  <c r="OQ25" i="7" s="1"/>
  <c r="OS25" i="7" s="1"/>
  <c r="OU25" i="7" s="1"/>
  <c r="OW25" i="7" s="1"/>
  <c r="OY25" i="7" s="1"/>
  <c r="PA25" i="7" s="1"/>
  <c r="PC25" i="7" s="1"/>
  <c r="PE25" i="7" s="1"/>
  <c r="PG25" i="7" s="1"/>
  <c r="PI25" i="7" s="1"/>
  <c r="PK25" i="7" s="1"/>
  <c r="PM25" i="7" s="1"/>
  <c r="PO25" i="7" s="1"/>
  <c r="PQ25" i="7" s="1"/>
  <c r="PS25" i="7" s="1"/>
  <c r="PU25" i="7" s="1"/>
  <c r="PW25" i="7" s="1"/>
  <c r="PY25" i="7" s="1"/>
  <c r="QA25" i="7" s="1"/>
  <c r="QC25" i="7" s="1"/>
  <c r="QE25" i="7" s="1"/>
  <c r="QG25" i="7" s="1"/>
  <c r="QI25" i="7" s="1"/>
  <c r="QK25" i="7" s="1"/>
  <c r="QM25" i="7" s="1"/>
  <c r="QO25" i="7" s="1"/>
  <c r="QQ25" i="7" s="1"/>
  <c r="QS25" i="7" s="1"/>
  <c r="QU25" i="7" s="1"/>
  <c r="QW25" i="7" s="1"/>
  <c r="QY25" i="7" s="1"/>
  <c r="RA25" i="7" s="1"/>
  <c r="RC25" i="7" s="1"/>
  <c r="RE25" i="7" s="1"/>
  <c r="RG25" i="7" s="1"/>
  <c r="RI25" i="7" s="1"/>
  <c r="RK25" i="7" s="1"/>
  <c r="RM25" i="7" s="1"/>
  <c r="RO25" i="7" s="1"/>
  <c r="RQ25" i="7" s="1"/>
  <c r="RS25" i="7" s="1"/>
  <c r="RU25" i="7" s="1"/>
  <c r="RW25" i="7" s="1"/>
  <c r="RY25" i="7" s="1"/>
  <c r="SA25" i="7" s="1"/>
  <c r="SC25" i="7" s="1"/>
  <c r="SE25" i="7" s="1"/>
  <c r="SG25" i="7" s="1"/>
  <c r="SI25" i="7" s="1"/>
  <c r="SK25" i="7" s="1"/>
  <c r="SM25" i="7" s="1"/>
  <c r="SO25" i="7" s="1"/>
  <c r="SQ25" i="7" s="1"/>
  <c r="SS25" i="7" s="1"/>
  <c r="SU25" i="7" s="1"/>
  <c r="SW25" i="7" s="1"/>
  <c r="SY25" i="7" s="1"/>
  <c r="TA25" i="7" s="1"/>
  <c r="TC25" i="7" s="1"/>
  <c r="TE25" i="7" s="1"/>
  <c r="TG25" i="7" s="1"/>
  <c r="TI25" i="7" s="1"/>
  <c r="TK25" i="7" s="1"/>
  <c r="TM25" i="7" s="1"/>
  <c r="TO25" i="7" s="1"/>
  <c r="TQ25" i="7" s="1"/>
  <c r="TS25" i="7" s="1"/>
  <c r="TU25" i="7" s="1"/>
  <c r="TW25" i="7" s="1"/>
  <c r="TY25" i="7" s="1"/>
  <c r="UA25" i="7" s="1"/>
  <c r="UC25" i="7" s="1"/>
  <c r="UE25" i="7" s="1"/>
  <c r="UG25" i="7" s="1"/>
  <c r="UI25" i="7" s="1"/>
  <c r="UK25" i="7" s="1"/>
  <c r="UM25" i="7" s="1"/>
  <c r="UO25" i="7" s="1"/>
  <c r="UQ25" i="7" s="1"/>
  <c r="US25" i="7" s="1"/>
  <c r="UU25" i="7" s="1"/>
  <c r="UW25" i="7" s="1"/>
  <c r="UY25" i="7" s="1"/>
  <c r="VA25" i="7" s="1"/>
  <c r="VC25" i="7" s="1"/>
  <c r="VE25" i="7" s="1"/>
  <c r="VG25" i="7" s="1"/>
  <c r="VI25" i="7" s="1"/>
  <c r="VK25" i="7" s="1"/>
  <c r="VM25" i="7" s="1"/>
  <c r="VO25" i="7" s="1"/>
  <c r="VQ25" i="7" s="1"/>
  <c r="VS25" i="7" s="1"/>
  <c r="VU25" i="7" s="1"/>
  <c r="VW25" i="7" s="1"/>
  <c r="VY25" i="7" s="1"/>
  <c r="WA25" i="7" s="1"/>
  <c r="WC25" i="7" s="1"/>
  <c r="WE25" i="7" s="1"/>
  <c r="WG25" i="7" s="1"/>
  <c r="WI25" i="7" s="1"/>
  <c r="WK25" i="7" s="1"/>
  <c r="WM25" i="7" s="1"/>
  <c r="WO25" i="7" s="1"/>
  <c r="WQ25" i="7" s="1"/>
  <c r="WS25" i="7" s="1"/>
  <c r="WU25" i="7" s="1"/>
  <c r="WW25" i="7" s="1"/>
  <c r="WY25" i="7" s="1"/>
  <c r="XA25" i="7" s="1"/>
  <c r="XC25" i="7" s="1"/>
  <c r="XE25" i="7" s="1"/>
  <c r="XG25" i="7" s="1"/>
  <c r="XI25" i="7" s="1"/>
  <c r="XK25" i="7" s="1"/>
  <c r="XM25" i="7" s="1"/>
  <c r="XO25" i="7" s="1"/>
  <c r="XQ25" i="7" s="1"/>
  <c r="XS25" i="7" s="1"/>
  <c r="XU25" i="7" s="1"/>
  <c r="XW25" i="7" s="1"/>
  <c r="XY25" i="7" s="1"/>
  <c r="YA25" i="7" s="1"/>
  <c r="YC25" i="7" s="1"/>
  <c r="YE25" i="7" s="1"/>
  <c r="YG25" i="7" s="1"/>
  <c r="YI25" i="7" s="1"/>
  <c r="YK25" i="7" s="1"/>
  <c r="YM25" i="7" s="1"/>
  <c r="YO25" i="7" s="1"/>
  <c r="YQ25" i="7" s="1"/>
  <c r="YS25" i="7" s="1"/>
  <c r="YU25" i="7" s="1"/>
  <c r="YW25" i="7" s="1"/>
  <c r="YY25" i="7" s="1"/>
  <c r="ZA25" i="7" s="1"/>
  <c r="ZC25" i="7" s="1"/>
  <c r="ZE25" i="7" s="1"/>
  <c r="ZG25" i="7" s="1"/>
  <c r="ZI25" i="7" s="1"/>
  <c r="ZK25" i="7" s="1"/>
  <c r="ZM25" i="7" s="1"/>
  <c r="ZO25" i="7" s="1"/>
  <c r="ZQ25" i="7" s="1"/>
  <c r="ZS25" i="7" s="1"/>
  <c r="ZU25" i="7" s="1"/>
  <c r="ZW25" i="7" s="1"/>
  <c r="ZY25" i="7" s="1"/>
  <c r="AAA25" i="7" s="1"/>
  <c r="AAC25" i="7" s="1"/>
  <c r="AAE25" i="7" s="1"/>
  <c r="AAG25" i="7" s="1"/>
  <c r="AAI25" i="7" s="1"/>
  <c r="AAK25" i="7" s="1"/>
  <c r="AAM25" i="7" s="1"/>
  <c r="AAO25" i="7" s="1"/>
  <c r="AAQ25" i="7" s="1"/>
  <c r="AAS25" i="7" s="1"/>
  <c r="AAU25" i="7" s="1"/>
  <c r="AAW25" i="7" s="1"/>
  <c r="AAY25" i="7" s="1"/>
  <c r="ABA25" i="7" s="1"/>
  <c r="ABC25" i="7" s="1"/>
  <c r="ABE25" i="7" s="1"/>
  <c r="ABG25" i="7" s="1"/>
  <c r="ABI25" i="7" s="1"/>
  <c r="ABK25" i="7" s="1"/>
  <c r="ABM25" i="7" s="1"/>
  <c r="ABO25" i="7" s="1"/>
  <c r="ABQ25" i="7" s="1"/>
  <c r="ABS25" i="7" s="1"/>
  <c r="ABU25" i="7" s="1"/>
  <c r="ABW25" i="7" s="1"/>
  <c r="ABY25" i="7" s="1"/>
  <c r="ACA25" i="7" s="1"/>
  <c r="ACC25" i="7" s="1"/>
  <c r="ACE25" i="7" s="1"/>
  <c r="ACG25" i="7" s="1"/>
  <c r="ACI25" i="7" s="1"/>
  <c r="ACK25" i="7" s="1"/>
  <c r="ACM25" i="7" s="1"/>
  <c r="ACO25" i="7" s="1"/>
  <c r="ACQ25" i="7" s="1"/>
  <c r="ACS25" i="7" s="1"/>
  <c r="ACU25" i="7" s="1"/>
  <c r="ACW25" i="7" s="1"/>
  <c r="ACY25" i="7" s="1"/>
  <c r="ADA25" i="7" s="1"/>
  <c r="ADC25" i="7" s="1"/>
  <c r="ADE25" i="7" s="1"/>
  <c r="ADG25" i="7" s="1"/>
  <c r="ADI25" i="7" s="1"/>
  <c r="ADK25" i="7" s="1"/>
  <c r="ADM25" i="7" s="1"/>
  <c r="ADO25" i="7" s="1"/>
  <c r="ADQ25" i="7" s="1"/>
  <c r="ADS25" i="7" s="1"/>
  <c r="ADU25" i="7" s="1"/>
  <c r="ADW25" i="7" s="1"/>
  <c r="ADY25" i="7" s="1"/>
  <c r="AEA25" i="7" s="1"/>
  <c r="AEC25" i="7" s="1"/>
  <c r="AEE25" i="7" s="1"/>
  <c r="AEG25" i="7" s="1"/>
  <c r="AEI25" i="7" s="1"/>
  <c r="AEK25" i="7" s="1"/>
  <c r="AEM25" i="7" s="1"/>
  <c r="AEO25" i="7" s="1"/>
  <c r="AEQ25" i="7" s="1"/>
  <c r="AES25" i="7" s="1"/>
  <c r="AEU25" i="7" s="1"/>
  <c r="AEW25" i="7" s="1"/>
  <c r="AEY25" i="7" s="1"/>
  <c r="AFA25" i="7" s="1"/>
  <c r="AFC25" i="7" s="1"/>
  <c r="AFE25" i="7" s="1"/>
  <c r="AFG25" i="7" s="1"/>
  <c r="AFI25" i="7" s="1"/>
  <c r="AFK25" i="7" s="1"/>
  <c r="AFM25" i="7" s="1"/>
  <c r="AFO25" i="7" s="1"/>
  <c r="AFQ25" i="7" s="1"/>
  <c r="AFS25" i="7" s="1"/>
  <c r="AFU25" i="7" s="1"/>
  <c r="AFW25" i="7" s="1"/>
  <c r="AFY25" i="7" s="1"/>
  <c r="AGA25" i="7" s="1"/>
  <c r="AGC25" i="7" s="1"/>
  <c r="AGE25" i="7" s="1"/>
  <c r="AGG25" i="7" s="1"/>
  <c r="AGI25" i="7" s="1"/>
  <c r="AGK25" i="7" s="1"/>
  <c r="AGM25" i="7" s="1"/>
  <c r="AGO25" i="7" s="1"/>
  <c r="AGQ25" i="7" s="1"/>
  <c r="AGS25" i="7" s="1"/>
  <c r="AGU25" i="7" s="1"/>
  <c r="AGW25" i="7" s="1"/>
  <c r="AGY25" i="7" s="1"/>
  <c r="AHA25" i="7" s="1"/>
  <c r="AHC25" i="7" s="1"/>
  <c r="AHE25" i="7" s="1"/>
  <c r="AHG25" i="7" s="1"/>
  <c r="AHI25" i="7" s="1"/>
  <c r="AHK25" i="7" s="1"/>
  <c r="AHM25" i="7" s="1"/>
  <c r="AHO25" i="7" s="1"/>
  <c r="AHQ25" i="7" s="1"/>
  <c r="AHS25" i="7" s="1"/>
  <c r="AHU25" i="7" s="1"/>
  <c r="AHW25" i="7" s="1"/>
  <c r="AHY25" i="7" s="1"/>
  <c r="AIA25" i="7" s="1"/>
  <c r="AIC25" i="7" s="1"/>
  <c r="AIE25" i="7" s="1"/>
  <c r="AIG25" i="7" s="1"/>
  <c r="AII25" i="7" s="1"/>
  <c r="AIK25" i="7" s="1"/>
  <c r="AIM25" i="7" s="1"/>
  <c r="AIO25" i="7" s="1"/>
  <c r="AIQ25" i="7" s="1"/>
  <c r="AIS25" i="7" s="1"/>
  <c r="AIU25" i="7" s="1"/>
  <c r="AIW25" i="7" s="1"/>
  <c r="AIY25" i="7" s="1"/>
  <c r="AJA25" i="7" s="1"/>
  <c r="AJC25" i="7" s="1"/>
  <c r="AJE25" i="7" s="1"/>
  <c r="AJG25" i="7" s="1"/>
  <c r="AJI25" i="7" s="1"/>
  <c r="AJK25" i="7" s="1"/>
  <c r="AJM25" i="7" s="1"/>
  <c r="AJO25" i="7" s="1"/>
  <c r="AJQ25" i="7" s="1"/>
  <c r="AJS25" i="7" s="1"/>
  <c r="AJU25" i="7" s="1"/>
  <c r="AJW25" i="7" s="1"/>
  <c r="AJY25" i="7" s="1"/>
  <c r="AKA25" i="7" s="1"/>
  <c r="AKC25" i="7" s="1"/>
  <c r="AKE25" i="7" s="1"/>
  <c r="AKG25" i="7" s="1"/>
  <c r="AKI25" i="7" s="1"/>
  <c r="AKK25" i="7" s="1"/>
  <c r="AKM25" i="7" s="1"/>
  <c r="AKO25" i="7" s="1"/>
  <c r="AKQ25" i="7" s="1"/>
  <c r="AKS25" i="7" s="1"/>
  <c r="AKU25" i="7" s="1"/>
  <c r="AKW25" i="7" s="1"/>
  <c r="AKY25" i="7" s="1"/>
  <c r="ALA25" i="7" s="1"/>
  <c r="ALC25" i="7" s="1"/>
  <c r="ALE25" i="7" s="1"/>
  <c r="ALG25" i="7" s="1"/>
  <c r="ALI25" i="7" s="1"/>
  <c r="ALK25" i="7" s="1"/>
  <c r="ALM25" i="7" s="1"/>
  <c r="ALO25" i="7" s="1"/>
  <c r="ALQ25" i="7" s="1"/>
  <c r="ALS25" i="7" s="1"/>
  <c r="ALU25" i="7" s="1"/>
  <c r="ALW25" i="7" s="1"/>
  <c r="ALY25" i="7" s="1"/>
  <c r="AMA25" i="7" s="1"/>
  <c r="AMC25" i="7" s="1"/>
  <c r="AME25" i="7" s="1"/>
  <c r="AMG25" i="7" s="1"/>
  <c r="AMI25" i="7" s="1"/>
  <c r="AMK25" i="7" s="1"/>
  <c r="AMM25" i="7" s="1"/>
  <c r="AMO25" i="7" s="1"/>
  <c r="AMQ25" i="7" s="1"/>
  <c r="AMS25" i="7" s="1"/>
  <c r="AMU25" i="7" s="1"/>
  <c r="AMW25" i="7" s="1"/>
  <c r="AMY25" i="7" s="1"/>
  <c r="ANA25" i="7" s="1"/>
  <c r="ANC25" i="7" s="1"/>
  <c r="ANE25" i="7" s="1"/>
  <c r="ANG25" i="7" s="1"/>
  <c r="ANI25" i="7" s="1"/>
  <c r="ANK25" i="7" s="1"/>
  <c r="ANM25" i="7" s="1"/>
  <c r="ANO25" i="7" s="1"/>
  <c r="ANQ25" i="7" s="1"/>
  <c r="ANS25" i="7" s="1"/>
  <c r="ANU25" i="7" s="1"/>
  <c r="ANW25" i="7" s="1"/>
  <c r="ANY25" i="7" s="1"/>
  <c r="AOA25" i="7" s="1"/>
  <c r="AOC25" i="7" s="1"/>
  <c r="AOE25" i="7" s="1"/>
  <c r="AOG25" i="7" s="1"/>
  <c r="AOI25" i="7" s="1"/>
  <c r="AOK25" i="7" s="1"/>
  <c r="AOM25" i="7" s="1"/>
  <c r="AOO25" i="7" s="1"/>
  <c r="AOQ25" i="7" s="1"/>
  <c r="AOS25" i="7" s="1"/>
  <c r="AOU25" i="7" s="1"/>
  <c r="AOW25" i="7" s="1"/>
  <c r="AOY25" i="7" s="1"/>
  <c r="APA25" i="7" s="1"/>
  <c r="APC25" i="7" s="1"/>
  <c r="APE25" i="7" s="1"/>
  <c r="APG25" i="7" s="1"/>
  <c r="API25" i="7" s="1"/>
  <c r="APK25" i="7" s="1"/>
  <c r="APM25" i="7" s="1"/>
  <c r="APO25" i="7" s="1"/>
  <c r="APQ25" i="7" s="1"/>
  <c r="APS25" i="7" s="1"/>
  <c r="APU25" i="7" s="1"/>
  <c r="APW25" i="7" s="1"/>
  <c r="APY25" i="7" s="1"/>
  <c r="AQA25" i="7" s="1"/>
  <c r="AQC25" i="7" s="1"/>
  <c r="AQE25" i="7" s="1"/>
  <c r="AQG25" i="7" s="1"/>
  <c r="AQI25" i="7" s="1"/>
  <c r="AQK25" i="7" s="1"/>
  <c r="AQM25" i="7" s="1"/>
  <c r="AQO25" i="7" s="1"/>
  <c r="AQQ25" i="7" s="1"/>
  <c r="AQS25" i="7" s="1"/>
  <c r="AQU25" i="7" s="1"/>
  <c r="AQW25" i="7" s="1"/>
  <c r="AQY25" i="7" s="1"/>
  <c r="ARA25" i="7" s="1"/>
  <c r="ARC25" i="7" s="1"/>
  <c r="ARE25" i="7" s="1"/>
  <c r="ARG25" i="7" s="1"/>
  <c r="ARI25" i="7" s="1"/>
  <c r="ARK25" i="7" s="1"/>
  <c r="ARM25" i="7" s="1"/>
  <c r="ARO25" i="7" s="1"/>
  <c r="ARQ25" i="7" s="1"/>
  <c r="ARS25" i="7" s="1"/>
  <c r="ARU25" i="7" s="1"/>
  <c r="ARW25" i="7" s="1"/>
  <c r="ARY25" i="7" s="1"/>
  <c r="ASA25" i="7" s="1"/>
  <c r="ASC25" i="7" s="1"/>
  <c r="ASE25" i="7" s="1"/>
  <c r="ASG25" i="7" s="1"/>
  <c r="ASI25" i="7" s="1"/>
  <c r="ASK25" i="7" s="1"/>
  <c r="ASM25" i="7" s="1"/>
  <c r="ASO25" i="7" s="1"/>
  <c r="ASQ25" i="7" s="1"/>
  <c r="ASS25" i="7" s="1"/>
  <c r="ASU25" i="7" s="1"/>
  <c r="ASW25" i="7" s="1"/>
  <c r="ASY25" i="7" s="1"/>
  <c r="ATA25" i="7" s="1"/>
  <c r="ATC25" i="7" s="1"/>
  <c r="ATE25" i="7" s="1"/>
  <c r="ATG25" i="7" s="1"/>
  <c r="ATI25" i="7" s="1"/>
  <c r="ATK25" i="7" s="1"/>
  <c r="ATM25" i="7" s="1"/>
  <c r="ATO25" i="7" s="1"/>
  <c r="ATQ25" i="7" s="1"/>
  <c r="ATS25" i="7" s="1"/>
  <c r="ATU25" i="7" s="1"/>
  <c r="ATW25" i="7" s="1"/>
  <c r="ATY25" i="7" s="1"/>
  <c r="AUA25" i="7" s="1"/>
  <c r="AUC25" i="7" s="1"/>
  <c r="AUE25" i="7" s="1"/>
  <c r="AUG25" i="7" s="1"/>
  <c r="AUI25" i="7" s="1"/>
  <c r="AUK25" i="7" s="1"/>
  <c r="AUM25" i="7" s="1"/>
  <c r="AUO25" i="7" s="1"/>
  <c r="AUQ25" i="7" s="1"/>
  <c r="AUS25" i="7" s="1"/>
  <c r="AUU25" i="7" s="1"/>
  <c r="AUW25" i="7" s="1"/>
  <c r="AUY25" i="7" s="1"/>
  <c r="AVA25" i="7" s="1"/>
  <c r="AVC25" i="7" s="1"/>
  <c r="AVE25" i="7" s="1"/>
  <c r="AVG25" i="7" s="1"/>
  <c r="AVI25" i="7" s="1"/>
  <c r="AVK25" i="7" s="1"/>
  <c r="AVM25" i="7" s="1"/>
  <c r="AVO25" i="7" s="1"/>
  <c r="AVQ25" i="7" s="1"/>
  <c r="AVS25" i="7" s="1"/>
  <c r="AVU25" i="7" s="1"/>
  <c r="AVW25" i="7" s="1"/>
  <c r="AVY25" i="7" s="1"/>
  <c r="AWA25" i="7" s="1"/>
  <c r="AWC25" i="7" s="1"/>
  <c r="AWE25" i="7" s="1"/>
  <c r="AWG25" i="7" s="1"/>
  <c r="AWI25" i="7" s="1"/>
  <c r="AWK25" i="7" s="1"/>
  <c r="AWM25" i="7" s="1"/>
  <c r="AWO25" i="7" s="1"/>
  <c r="AWQ25" i="7" s="1"/>
  <c r="AWS25" i="7" s="1"/>
  <c r="AWU25" i="7" s="1"/>
  <c r="AWW25" i="7" s="1"/>
  <c r="AWY25" i="7" s="1"/>
  <c r="AXA25" i="7" s="1"/>
  <c r="AXC25" i="7" s="1"/>
  <c r="AXE25" i="7" s="1"/>
  <c r="AXG25" i="7" s="1"/>
  <c r="AXI25" i="7" s="1"/>
  <c r="AXK25" i="7" s="1"/>
  <c r="AXM25" i="7" s="1"/>
  <c r="AXO25" i="7" s="1"/>
  <c r="AXQ25" i="7" s="1"/>
  <c r="AXS25" i="7" s="1"/>
  <c r="AXU25" i="7" s="1"/>
  <c r="AXW25" i="7" s="1"/>
  <c r="AXY25" i="7" s="1"/>
  <c r="AYA25" i="7" s="1"/>
  <c r="AYC25" i="7" s="1"/>
  <c r="AYE25" i="7" s="1"/>
  <c r="AYG25" i="7" s="1"/>
  <c r="AYI25" i="7" s="1"/>
  <c r="AYK25" i="7" s="1"/>
  <c r="AYM25" i="7" s="1"/>
  <c r="AYO25" i="7" s="1"/>
  <c r="AYQ25" i="7" s="1"/>
  <c r="AYS25" i="7" s="1"/>
  <c r="AYU25" i="7" s="1"/>
  <c r="AYW25" i="7" s="1"/>
  <c r="AYY25" i="7" s="1"/>
  <c r="AZA25" i="7" s="1"/>
  <c r="AZC25" i="7" s="1"/>
  <c r="AZE25" i="7" s="1"/>
  <c r="AZG25" i="7" s="1"/>
  <c r="AZI25" i="7" s="1"/>
  <c r="AZK25" i="7" s="1"/>
  <c r="AZM25" i="7" s="1"/>
  <c r="AZO25" i="7" s="1"/>
  <c r="AZQ25" i="7" s="1"/>
  <c r="AZS25" i="7" s="1"/>
  <c r="AZU25" i="7" s="1"/>
  <c r="AZW25" i="7" s="1"/>
  <c r="AZY25" i="7" s="1"/>
  <c r="BAA25" i="7" s="1"/>
  <c r="BAC25" i="7" s="1"/>
  <c r="BAE25" i="7" s="1"/>
  <c r="BAG25" i="7" s="1"/>
  <c r="BAI25" i="7" s="1"/>
  <c r="BAK25" i="7" s="1"/>
  <c r="BAM25" i="7" s="1"/>
  <c r="BAO25" i="7" s="1"/>
  <c r="BAQ25" i="7" s="1"/>
  <c r="BAS25" i="7" s="1"/>
  <c r="BAU25" i="7" s="1"/>
  <c r="BAW25" i="7" s="1"/>
  <c r="BAY25" i="7" s="1"/>
  <c r="BBA25" i="7" s="1"/>
  <c r="BBC25" i="7" s="1"/>
  <c r="BBE25" i="7" s="1"/>
  <c r="BBG25" i="7" s="1"/>
  <c r="BBI25" i="7" s="1"/>
  <c r="BBK25" i="7" s="1"/>
  <c r="BBM25" i="7" s="1"/>
  <c r="BBO25" i="7" s="1"/>
  <c r="BBQ25" i="7" s="1"/>
  <c r="BBS25" i="7" s="1"/>
  <c r="BBU25" i="7" s="1"/>
  <c r="BBW25" i="7" s="1"/>
  <c r="BBY25" i="7" s="1"/>
  <c r="BCA25" i="7" s="1"/>
  <c r="BCC25" i="7" s="1"/>
  <c r="BCE25" i="7" s="1"/>
  <c r="BCG25" i="7" s="1"/>
  <c r="BCI25" i="7" s="1"/>
  <c r="BCK25" i="7" s="1"/>
  <c r="BCM25" i="7" s="1"/>
  <c r="BCO25" i="7" s="1"/>
  <c r="BCQ25" i="7" s="1"/>
  <c r="BCS25" i="7" s="1"/>
  <c r="BCU25" i="7" s="1"/>
  <c r="BCW25" i="7" s="1"/>
  <c r="BCY25" i="7" s="1"/>
  <c r="BDA25" i="7" s="1"/>
  <c r="BDC25" i="7" s="1"/>
  <c r="BDE25" i="7" s="1"/>
  <c r="BDG25" i="7" s="1"/>
  <c r="BDI25" i="7" s="1"/>
  <c r="BDK25" i="7" s="1"/>
  <c r="BDM25" i="7" s="1"/>
  <c r="BDO25" i="7" s="1"/>
  <c r="BDQ25" i="7" s="1"/>
  <c r="BDS25" i="7" s="1"/>
  <c r="BDU25" i="7" s="1"/>
  <c r="BDW25" i="7" s="1"/>
  <c r="BDY25" i="7" s="1"/>
  <c r="BEA25" i="7" s="1"/>
  <c r="BEC25" i="7" s="1"/>
  <c r="BEE25" i="7" s="1"/>
  <c r="BEG25" i="7" s="1"/>
  <c r="BEI25" i="7" s="1"/>
  <c r="BEK25" i="7" s="1"/>
  <c r="BEM25" i="7" s="1"/>
  <c r="BEO25" i="7" s="1"/>
  <c r="BEQ25" i="7" s="1"/>
  <c r="BES25" i="7" s="1"/>
  <c r="BEU25" i="7" s="1"/>
  <c r="BEW25" i="7" s="1"/>
  <c r="BEY25" i="7" s="1"/>
  <c r="BFA25" i="7" s="1"/>
  <c r="BFC25" i="7" s="1"/>
  <c r="BFE25" i="7" s="1"/>
  <c r="BFG25" i="7" s="1"/>
  <c r="BFI25" i="7" s="1"/>
  <c r="BFK25" i="7" s="1"/>
  <c r="BFM25" i="7" s="1"/>
  <c r="BFO25" i="7" s="1"/>
  <c r="BFQ25" i="7" s="1"/>
  <c r="BFS25" i="7" s="1"/>
  <c r="BFU25" i="7" s="1"/>
  <c r="BFW25" i="7" s="1"/>
  <c r="BFY25" i="7" s="1"/>
  <c r="BGA25" i="7" s="1"/>
  <c r="BGC25" i="7" s="1"/>
  <c r="BGE25" i="7" s="1"/>
  <c r="BGG25" i="7" s="1"/>
  <c r="BGI25" i="7" s="1"/>
  <c r="BGK25" i="7" s="1"/>
  <c r="BGM25" i="7" s="1"/>
  <c r="BGO25" i="7" s="1"/>
  <c r="BGQ25" i="7" s="1"/>
  <c r="BGS25" i="7" s="1"/>
  <c r="BGU25" i="7" s="1"/>
  <c r="BGW25" i="7" s="1"/>
  <c r="BGY25" i="7" s="1"/>
  <c r="BHA25" i="7" s="1"/>
  <c r="BHC25" i="7" s="1"/>
  <c r="BHE25" i="7" s="1"/>
  <c r="BHG25" i="7" s="1"/>
  <c r="BHI25" i="7" s="1"/>
  <c r="BHK25" i="7" s="1"/>
  <c r="BHM25" i="7" s="1"/>
  <c r="BHO25" i="7" s="1"/>
  <c r="BHQ25" i="7" s="1"/>
  <c r="BHS25" i="7" s="1"/>
  <c r="BHU25" i="7" s="1"/>
  <c r="BHW25" i="7" s="1"/>
  <c r="BHY25" i="7" s="1"/>
  <c r="BIA25" i="7" s="1"/>
  <c r="BIC25" i="7" s="1"/>
  <c r="BIE25" i="7" s="1"/>
  <c r="BIG25" i="7" s="1"/>
  <c r="BII25" i="7" s="1"/>
  <c r="BIK25" i="7" s="1"/>
  <c r="BIM25" i="7" s="1"/>
  <c r="BIO25" i="7" s="1"/>
  <c r="BIQ25" i="7" s="1"/>
  <c r="BIS25" i="7" s="1"/>
  <c r="BIU25" i="7" s="1"/>
  <c r="BIW25" i="7" s="1"/>
  <c r="BIY25" i="7" s="1"/>
  <c r="BJA25" i="7" s="1"/>
  <c r="BJC25" i="7" s="1"/>
  <c r="BJE25" i="7" s="1"/>
  <c r="BJG25" i="7" s="1"/>
  <c r="BJI25" i="7" s="1"/>
  <c r="BJK25" i="7" s="1"/>
  <c r="BJM25" i="7" s="1"/>
  <c r="BJO25" i="7" s="1"/>
  <c r="BJQ25" i="7" s="1"/>
  <c r="BJS25" i="7" s="1"/>
  <c r="BJU25" i="7" s="1"/>
  <c r="BJW25" i="7" s="1"/>
  <c r="BJY25" i="7" s="1"/>
  <c r="BKA25" i="7" s="1"/>
  <c r="BKC25" i="7" s="1"/>
  <c r="BKE25" i="7" s="1"/>
  <c r="BKG25" i="7" s="1"/>
  <c r="BKI25" i="7" s="1"/>
  <c r="BKK25" i="7" s="1"/>
  <c r="BKM25" i="7" s="1"/>
  <c r="BKO25" i="7" s="1"/>
  <c r="BKQ25" i="7" s="1"/>
  <c r="BKS25" i="7" s="1"/>
  <c r="BKU25" i="7" s="1"/>
  <c r="BKW25" i="7" s="1"/>
  <c r="BKY25" i="7" s="1"/>
  <c r="BLA25" i="7" s="1"/>
  <c r="BLC25" i="7" s="1"/>
  <c r="BLE25" i="7" s="1"/>
  <c r="BLG25" i="7" s="1"/>
  <c r="BLI25" i="7" s="1"/>
  <c r="BLK25" i="7" s="1"/>
  <c r="BLM25" i="7" s="1"/>
  <c r="BLO25" i="7" s="1"/>
  <c r="BLQ25" i="7" s="1"/>
  <c r="BLS25" i="7" s="1"/>
  <c r="BLU25" i="7" s="1"/>
  <c r="BLW25" i="7" s="1"/>
  <c r="BLY25" i="7" s="1"/>
  <c r="BMA25" i="7" s="1"/>
  <c r="BMC25" i="7" s="1"/>
  <c r="BME25" i="7" s="1"/>
  <c r="BMG25" i="7" s="1"/>
  <c r="BMI25" i="7" s="1"/>
  <c r="BMK25" i="7" s="1"/>
  <c r="BMM25" i="7" s="1"/>
  <c r="BMO25" i="7" s="1"/>
  <c r="BMQ25" i="7" s="1"/>
  <c r="BMS25" i="7" s="1"/>
  <c r="BMU25" i="7" s="1"/>
  <c r="BMW25" i="7" s="1"/>
  <c r="BMY25" i="7" s="1"/>
  <c r="BNA25" i="7" s="1"/>
  <c r="BNC25" i="7" s="1"/>
  <c r="BNE25" i="7" s="1"/>
  <c r="BNG25" i="7" s="1"/>
  <c r="BNI25" i="7" s="1"/>
  <c r="BNK25" i="7" s="1"/>
  <c r="BNM25" i="7" s="1"/>
  <c r="BNO25" i="7" s="1"/>
  <c r="BNQ25" i="7" s="1"/>
  <c r="BNS25" i="7" s="1"/>
  <c r="BNU25" i="7" s="1"/>
  <c r="BNW25" i="7" s="1"/>
  <c r="BNY25" i="7" s="1"/>
  <c r="BOA25" i="7" s="1"/>
  <c r="BOC25" i="7" s="1"/>
  <c r="BOE25" i="7" s="1"/>
  <c r="BOG25" i="7" s="1"/>
  <c r="BOI25" i="7" s="1"/>
  <c r="BOK25" i="7" s="1"/>
  <c r="BOM25" i="7" s="1"/>
  <c r="BOO25" i="7" s="1"/>
  <c r="BOQ25" i="7" s="1"/>
  <c r="BOS25" i="7" s="1"/>
  <c r="BOU25" i="7" s="1"/>
  <c r="BOW25" i="7" s="1"/>
  <c r="BOY25" i="7" s="1"/>
  <c r="BPA25" i="7" s="1"/>
  <c r="BPC25" i="7" s="1"/>
  <c r="BPE25" i="7" s="1"/>
  <c r="BPG25" i="7" s="1"/>
  <c r="BPI25" i="7" s="1"/>
  <c r="BPK25" i="7" s="1"/>
  <c r="BPM25" i="7" s="1"/>
  <c r="BPO25" i="7" s="1"/>
  <c r="BPQ25" i="7" s="1"/>
  <c r="BPS25" i="7" s="1"/>
  <c r="BPU25" i="7" s="1"/>
  <c r="BPW25" i="7" s="1"/>
  <c r="BPY25" i="7" s="1"/>
  <c r="BQA25" i="7" s="1"/>
  <c r="BQC25" i="7" s="1"/>
  <c r="BQE25" i="7" s="1"/>
  <c r="BQG25" i="7" s="1"/>
  <c r="BQI25" i="7" s="1"/>
  <c r="BQK25" i="7" s="1"/>
  <c r="BQM25" i="7" s="1"/>
  <c r="BQO25" i="7" s="1"/>
  <c r="BQQ25" i="7" s="1"/>
  <c r="BQS25" i="7" s="1"/>
  <c r="BQU25" i="7" s="1"/>
  <c r="BQW25" i="7" s="1"/>
  <c r="BQY25" i="7" s="1"/>
  <c r="BRA25" i="7" s="1"/>
  <c r="BRC25" i="7" s="1"/>
  <c r="BRE25" i="7" s="1"/>
  <c r="BRG25" i="7" s="1"/>
  <c r="BRI25" i="7" s="1"/>
  <c r="BRK25" i="7" s="1"/>
  <c r="BRM25" i="7" s="1"/>
  <c r="BRO25" i="7" s="1"/>
  <c r="BRQ25" i="7" s="1"/>
  <c r="BRS25" i="7" s="1"/>
  <c r="BRU25" i="7" s="1"/>
  <c r="BRW25" i="7" s="1"/>
  <c r="BRY25" i="7" s="1"/>
  <c r="BSA25" i="7" s="1"/>
  <c r="BSC25" i="7" s="1"/>
  <c r="BSE25" i="7" s="1"/>
  <c r="BSG25" i="7" s="1"/>
  <c r="BSI25" i="7" s="1"/>
  <c r="BSK25" i="7" s="1"/>
  <c r="BSM25" i="7" s="1"/>
  <c r="BSO25" i="7" s="1"/>
  <c r="BSQ25" i="7" s="1"/>
  <c r="BSS25" i="7" s="1"/>
  <c r="BSU25" i="7" s="1"/>
  <c r="BSW25" i="7" s="1"/>
  <c r="BSY25" i="7" s="1"/>
  <c r="BTA25" i="7" s="1"/>
  <c r="BTC25" i="7" s="1"/>
  <c r="BTE25" i="7" s="1"/>
  <c r="BTG25" i="7" s="1"/>
  <c r="BTI25" i="7" s="1"/>
  <c r="BTK25" i="7" s="1"/>
  <c r="BTM25" i="7" s="1"/>
  <c r="BTO25" i="7" s="1"/>
  <c r="BTQ25" i="7" s="1"/>
  <c r="BTS25" i="7" s="1"/>
  <c r="BTU25" i="7" s="1"/>
  <c r="BTW25" i="7" s="1"/>
  <c r="BTY25" i="7" s="1"/>
  <c r="BUA25" i="7" s="1"/>
  <c r="BUC25" i="7" s="1"/>
  <c r="BUE25" i="7" s="1"/>
  <c r="BUG25" i="7" s="1"/>
  <c r="BUI25" i="7" s="1"/>
  <c r="BUK25" i="7" s="1"/>
  <c r="BUM25" i="7" s="1"/>
  <c r="BUO25" i="7" s="1"/>
  <c r="BUQ25" i="7" s="1"/>
  <c r="BUS25" i="7" s="1"/>
  <c r="BUU25" i="7" s="1"/>
  <c r="BUW25" i="7" s="1"/>
  <c r="BUY25" i="7" s="1"/>
  <c r="BVA25" i="7" s="1"/>
  <c r="BVC25" i="7" s="1"/>
  <c r="BVE25" i="7" s="1"/>
  <c r="BVG25" i="7" s="1"/>
  <c r="BVI25" i="7" s="1"/>
  <c r="BVK25" i="7" s="1"/>
  <c r="BVM25" i="7" s="1"/>
  <c r="BVO25" i="7" s="1"/>
  <c r="BVQ25" i="7" s="1"/>
  <c r="BVS25" i="7" s="1"/>
  <c r="BVU25" i="7" s="1"/>
  <c r="BVW25" i="7" s="1"/>
  <c r="BVY25" i="7" s="1"/>
  <c r="BWA25" i="7" s="1"/>
  <c r="BWC25" i="7" s="1"/>
  <c r="BWE25" i="7" s="1"/>
  <c r="BWG25" i="7" s="1"/>
  <c r="BWI25" i="7" s="1"/>
  <c r="BWK25" i="7" s="1"/>
  <c r="BWM25" i="7" s="1"/>
  <c r="BWO25" i="7" s="1"/>
  <c r="BWQ25" i="7" s="1"/>
  <c r="BWS25" i="7" s="1"/>
  <c r="BWU25" i="7" s="1"/>
  <c r="BWW25" i="7" s="1"/>
  <c r="BWY25" i="7" s="1"/>
  <c r="BXA25" i="7" s="1"/>
  <c r="BXC25" i="7" s="1"/>
  <c r="BXE25" i="7" s="1"/>
  <c r="BXG25" i="7" s="1"/>
  <c r="BXI25" i="7" s="1"/>
  <c r="BXK25" i="7" s="1"/>
  <c r="BXM25" i="7" s="1"/>
  <c r="BXO25" i="7" s="1"/>
  <c r="BXQ25" i="7" s="1"/>
  <c r="BXS25" i="7" s="1"/>
  <c r="BXU25" i="7" s="1"/>
  <c r="BXW25" i="7" s="1"/>
  <c r="BXY25" i="7" s="1"/>
  <c r="BYA25" i="7" s="1"/>
  <c r="BYC25" i="7" s="1"/>
  <c r="BYE25" i="7" s="1"/>
  <c r="BYG25" i="7" s="1"/>
  <c r="BYI25" i="7" s="1"/>
  <c r="BYK25" i="7" s="1"/>
  <c r="BYM25" i="7" s="1"/>
  <c r="BYO25" i="7" s="1"/>
  <c r="BYQ25" i="7" s="1"/>
  <c r="BYS25" i="7" s="1"/>
  <c r="BYU25" i="7" s="1"/>
  <c r="BYW25" i="7" s="1"/>
  <c r="BYY25" i="7" s="1"/>
  <c r="BZA25" i="7" s="1"/>
  <c r="BZC25" i="7" s="1"/>
  <c r="BZE25" i="7" s="1"/>
  <c r="BZG25" i="7" s="1"/>
  <c r="BZI25" i="7" s="1"/>
  <c r="BZK25" i="7" s="1"/>
  <c r="BZM25" i="7" s="1"/>
  <c r="BZO25" i="7" s="1"/>
  <c r="BZQ25" i="7" s="1"/>
  <c r="BZS25" i="7" s="1"/>
  <c r="BZU25" i="7" s="1"/>
  <c r="BZW25" i="7" s="1"/>
  <c r="BZY25" i="7" s="1"/>
  <c r="CAA25" i="7" s="1"/>
  <c r="CAC25" i="7" s="1"/>
  <c r="CAE25" i="7" s="1"/>
  <c r="CAG25" i="7" s="1"/>
  <c r="CAI25" i="7" s="1"/>
  <c r="CAK25" i="7" s="1"/>
  <c r="CAM25" i="7" s="1"/>
  <c r="CAO25" i="7" s="1"/>
  <c r="CAQ25" i="7" s="1"/>
  <c r="CAS25" i="7" s="1"/>
  <c r="CAU25" i="7" s="1"/>
  <c r="CAW25" i="7" s="1"/>
  <c r="CAY25" i="7" s="1"/>
  <c r="CBA25" i="7" s="1"/>
  <c r="CBC25" i="7" s="1"/>
  <c r="CBE25" i="7" s="1"/>
  <c r="CBG25" i="7" s="1"/>
  <c r="CBI25" i="7" s="1"/>
  <c r="CBK25" i="7" s="1"/>
  <c r="CBM25" i="7" s="1"/>
  <c r="CBO25" i="7" s="1"/>
  <c r="CBQ25" i="7" s="1"/>
  <c r="CBS25" i="7" s="1"/>
  <c r="CBU25" i="7" s="1"/>
  <c r="CBW25" i="7" s="1"/>
  <c r="CBY25" i="7" s="1"/>
  <c r="CCA25" i="7" s="1"/>
  <c r="CCC25" i="7" s="1"/>
  <c r="CCE25" i="7" s="1"/>
  <c r="CCG25" i="7" s="1"/>
  <c r="CCI25" i="7" s="1"/>
  <c r="CCK25" i="7" s="1"/>
  <c r="CCM25" i="7" s="1"/>
  <c r="CCO25" i="7" s="1"/>
  <c r="CCQ25" i="7" s="1"/>
  <c r="CCS25" i="7" s="1"/>
  <c r="CCU25" i="7" s="1"/>
  <c r="CCW25" i="7" s="1"/>
  <c r="CCY25" i="7" s="1"/>
  <c r="CDA25" i="7" s="1"/>
  <c r="CDC25" i="7" s="1"/>
  <c r="CDE25" i="7" s="1"/>
  <c r="CDG25" i="7" s="1"/>
  <c r="CDI25" i="7" s="1"/>
  <c r="CDK25" i="7" s="1"/>
  <c r="CDM25" i="7" s="1"/>
  <c r="CDO25" i="7" s="1"/>
  <c r="CDQ25" i="7" s="1"/>
  <c r="CDS25" i="7" s="1"/>
  <c r="CDU25" i="7" s="1"/>
  <c r="CDW25" i="7" s="1"/>
  <c r="CDY25" i="7" s="1"/>
  <c r="CEA25" i="7" s="1"/>
  <c r="CEC25" i="7" s="1"/>
  <c r="CEE25" i="7" s="1"/>
  <c r="CEG25" i="7" s="1"/>
  <c r="CEI25" i="7" s="1"/>
  <c r="CEK25" i="7" s="1"/>
  <c r="CEM25" i="7" s="1"/>
  <c r="CEO25" i="7" s="1"/>
  <c r="CEQ25" i="7" s="1"/>
  <c r="CES25" i="7" s="1"/>
  <c r="CEU25" i="7" s="1"/>
  <c r="CEW25" i="7" s="1"/>
  <c r="CEY25" i="7" s="1"/>
  <c r="CFA25" i="7" s="1"/>
  <c r="CFC25" i="7" s="1"/>
  <c r="CFE25" i="7" s="1"/>
  <c r="CFG25" i="7" s="1"/>
  <c r="CFI25" i="7" s="1"/>
  <c r="CFK25" i="7" s="1"/>
  <c r="CFM25" i="7" s="1"/>
  <c r="CFO25" i="7" s="1"/>
  <c r="CFQ25" i="7" s="1"/>
  <c r="CFS25" i="7" s="1"/>
  <c r="CFU25" i="7" s="1"/>
  <c r="CFW25" i="7" s="1"/>
  <c r="CFY25" i="7" s="1"/>
  <c r="CGA25" i="7" s="1"/>
  <c r="CGC25" i="7" s="1"/>
  <c r="CGE25" i="7" s="1"/>
  <c r="CGG25" i="7" s="1"/>
  <c r="CGI25" i="7" s="1"/>
  <c r="CGK25" i="7" s="1"/>
  <c r="CGM25" i="7" s="1"/>
  <c r="CGO25" i="7" s="1"/>
  <c r="CGQ25" i="7" s="1"/>
  <c r="CGS25" i="7" s="1"/>
  <c r="CGU25" i="7" s="1"/>
  <c r="CGW25" i="7" s="1"/>
  <c r="CGY25" i="7" s="1"/>
  <c r="CHA25" i="7" s="1"/>
  <c r="CHC25" i="7" s="1"/>
  <c r="CHE25" i="7" s="1"/>
  <c r="CHG25" i="7" s="1"/>
  <c r="CHI25" i="7" s="1"/>
  <c r="CHK25" i="7" s="1"/>
  <c r="CHM25" i="7" s="1"/>
  <c r="CHO25" i="7" s="1"/>
  <c r="CHQ25" i="7" s="1"/>
  <c r="CHS25" i="7" s="1"/>
  <c r="CHU25" i="7" s="1"/>
  <c r="CHW25" i="7" s="1"/>
  <c r="CHY25" i="7" s="1"/>
  <c r="CIA25" i="7" s="1"/>
  <c r="CIC25" i="7" s="1"/>
  <c r="CIE25" i="7" s="1"/>
  <c r="CIG25" i="7" s="1"/>
  <c r="CII25" i="7" s="1"/>
  <c r="CIK25" i="7" s="1"/>
  <c r="CIM25" i="7" s="1"/>
  <c r="CIO25" i="7" s="1"/>
  <c r="CIQ25" i="7" s="1"/>
  <c r="CIS25" i="7" s="1"/>
  <c r="CIU25" i="7" s="1"/>
  <c r="CIW25" i="7" s="1"/>
  <c r="CIY25" i="7" s="1"/>
  <c r="CJA25" i="7" s="1"/>
  <c r="CJC25" i="7" s="1"/>
  <c r="CJE25" i="7" s="1"/>
  <c r="CJG25" i="7" s="1"/>
  <c r="CJI25" i="7" s="1"/>
  <c r="CJK25" i="7" s="1"/>
  <c r="CJM25" i="7" s="1"/>
  <c r="CJO25" i="7" s="1"/>
  <c r="CJQ25" i="7" s="1"/>
  <c r="CJS25" i="7" s="1"/>
  <c r="CJU25" i="7" s="1"/>
  <c r="CJW25" i="7" s="1"/>
  <c r="CJY25" i="7" s="1"/>
  <c r="CKA25" i="7" s="1"/>
  <c r="CKC25" i="7" s="1"/>
  <c r="CKE25" i="7" s="1"/>
  <c r="CKG25" i="7" s="1"/>
  <c r="CKI25" i="7" s="1"/>
  <c r="CKK25" i="7" s="1"/>
  <c r="CKM25" i="7" s="1"/>
  <c r="CKO25" i="7" s="1"/>
  <c r="CKQ25" i="7" s="1"/>
  <c r="CKS25" i="7" s="1"/>
  <c r="CKU25" i="7" s="1"/>
  <c r="CKW25" i="7" s="1"/>
  <c r="CKY25" i="7" s="1"/>
  <c r="CLA25" i="7" s="1"/>
  <c r="CLC25" i="7" s="1"/>
  <c r="CLE25" i="7" s="1"/>
  <c r="CLG25" i="7" s="1"/>
  <c r="CLI25" i="7" s="1"/>
  <c r="CLK25" i="7" s="1"/>
  <c r="CLM25" i="7" s="1"/>
  <c r="CLO25" i="7" s="1"/>
  <c r="CLQ25" i="7" s="1"/>
  <c r="CLS25" i="7" s="1"/>
  <c r="CLU25" i="7" s="1"/>
  <c r="CLW25" i="7" s="1"/>
  <c r="CLY25" i="7" s="1"/>
  <c r="CMA25" i="7" s="1"/>
  <c r="CMC25" i="7" s="1"/>
  <c r="CME25" i="7" s="1"/>
  <c r="CMG25" i="7" s="1"/>
  <c r="CMI25" i="7" s="1"/>
  <c r="CMK25" i="7" s="1"/>
  <c r="CMM25" i="7" s="1"/>
  <c r="CMO25" i="7" s="1"/>
  <c r="CMQ25" i="7" s="1"/>
  <c r="CMS25" i="7" s="1"/>
  <c r="CMU25" i="7" s="1"/>
  <c r="CMW25" i="7" s="1"/>
  <c r="CMY25" i="7" s="1"/>
  <c r="CNA25" i="7" s="1"/>
  <c r="CNC25" i="7" s="1"/>
  <c r="CNE25" i="7" s="1"/>
  <c r="CNG25" i="7" s="1"/>
  <c r="CNI25" i="7" s="1"/>
  <c r="CNK25" i="7" s="1"/>
  <c r="CNM25" i="7" s="1"/>
  <c r="CNO25" i="7" s="1"/>
  <c r="CNQ25" i="7" s="1"/>
  <c r="CNS25" i="7" s="1"/>
  <c r="CNU25" i="7" s="1"/>
  <c r="CNW25" i="7" s="1"/>
  <c r="CNY25" i="7" s="1"/>
  <c r="COA25" i="7" s="1"/>
  <c r="COC25" i="7" s="1"/>
  <c r="COE25" i="7" s="1"/>
  <c r="COG25" i="7" s="1"/>
  <c r="COI25" i="7" s="1"/>
  <c r="COK25" i="7" s="1"/>
  <c r="COM25" i="7" s="1"/>
  <c r="COO25" i="7" s="1"/>
  <c r="COQ25" i="7" s="1"/>
  <c r="COS25" i="7" s="1"/>
  <c r="COU25" i="7" s="1"/>
  <c r="COW25" i="7" s="1"/>
  <c r="COY25" i="7" s="1"/>
  <c r="CPA25" i="7" s="1"/>
  <c r="CPC25" i="7" s="1"/>
  <c r="CPE25" i="7" s="1"/>
  <c r="CPG25" i="7" s="1"/>
  <c r="CPI25" i="7" s="1"/>
  <c r="CPK25" i="7" s="1"/>
  <c r="CPM25" i="7" s="1"/>
  <c r="CPO25" i="7" s="1"/>
  <c r="CPQ25" i="7" s="1"/>
  <c r="CPS25" i="7" s="1"/>
  <c r="CPU25" i="7" s="1"/>
  <c r="CPW25" i="7" s="1"/>
  <c r="CPY25" i="7" s="1"/>
  <c r="CQA25" i="7" s="1"/>
  <c r="CQC25" i="7" s="1"/>
  <c r="CQE25" i="7" s="1"/>
  <c r="CQG25" i="7" s="1"/>
  <c r="CQI25" i="7" s="1"/>
  <c r="CQK25" i="7" s="1"/>
  <c r="CQM25" i="7" s="1"/>
  <c r="CQO25" i="7" s="1"/>
  <c r="CQQ25" i="7" s="1"/>
  <c r="CQS25" i="7" s="1"/>
  <c r="CQU25" i="7" s="1"/>
  <c r="CQW25" i="7" s="1"/>
  <c r="CQY25" i="7" s="1"/>
  <c r="CRA25" i="7" s="1"/>
  <c r="CRC25" i="7" s="1"/>
  <c r="CRE25" i="7" s="1"/>
  <c r="CRG25" i="7" s="1"/>
  <c r="CRI25" i="7" s="1"/>
  <c r="CRK25" i="7" s="1"/>
  <c r="CRM25" i="7" s="1"/>
  <c r="CRO25" i="7" s="1"/>
  <c r="CRQ25" i="7" s="1"/>
  <c r="CRS25" i="7" s="1"/>
  <c r="CRU25" i="7" s="1"/>
  <c r="CRW25" i="7" s="1"/>
  <c r="CRY25" i="7" s="1"/>
  <c r="CSA25" i="7" s="1"/>
  <c r="CSC25" i="7" s="1"/>
  <c r="CSE25" i="7" s="1"/>
  <c r="CSG25" i="7" s="1"/>
  <c r="CSI25" i="7" s="1"/>
  <c r="CSK25" i="7" s="1"/>
  <c r="CSM25" i="7" s="1"/>
  <c r="CSO25" i="7" s="1"/>
  <c r="CSQ25" i="7" s="1"/>
  <c r="CSS25" i="7" s="1"/>
  <c r="CSU25" i="7" s="1"/>
  <c r="CSW25" i="7" s="1"/>
  <c r="CSY25" i="7" s="1"/>
  <c r="CTA25" i="7" s="1"/>
  <c r="CTC25" i="7" s="1"/>
  <c r="CTE25" i="7" s="1"/>
  <c r="CTG25" i="7" s="1"/>
  <c r="CTI25" i="7" s="1"/>
  <c r="CTK25" i="7" s="1"/>
  <c r="CTM25" i="7" s="1"/>
  <c r="CTO25" i="7" s="1"/>
  <c r="CTQ25" i="7" s="1"/>
  <c r="CTS25" i="7" s="1"/>
  <c r="CTU25" i="7" s="1"/>
  <c r="CTW25" i="7" s="1"/>
  <c r="CTY25" i="7" s="1"/>
  <c r="CUA25" i="7" s="1"/>
  <c r="CUC25" i="7" s="1"/>
  <c r="CUE25" i="7" s="1"/>
  <c r="CUG25" i="7" s="1"/>
  <c r="CUI25" i="7" s="1"/>
  <c r="CUK25" i="7" s="1"/>
  <c r="CUM25" i="7" s="1"/>
  <c r="CUO25" i="7" s="1"/>
  <c r="CUQ25" i="7" s="1"/>
  <c r="CUS25" i="7" s="1"/>
  <c r="CUU25" i="7" s="1"/>
  <c r="CUW25" i="7" s="1"/>
  <c r="CUY25" i="7" s="1"/>
  <c r="CVA25" i="7" s="1"/>
  <c r="CVC25" i="7" s="1"/>
  <c r="CVE25" i="7" s="1"/>
  <c r="CVG25" i="7" s="1"/>
  <c r="CVI25" i="7" s="1"/>
  <c r="CVK25" i="7" s="1"/>
  <c r="CVM25" i="7" s="1"/>
  <c r="CVO25" i="7" s="1"/>
  <c r="CVQ25" i="7" s="1"/>
  <c r="CVS25" i="7" s="1"/>
  <c r="CVU25" i="7" s="1"/>
  <c r="CVW25" i="7" s="1"/>
  <c r="CVY25" i="7" s="1"/>
  <c r="CWA25" i="7" s="1"/>
  <c r="CWC25" i="7" s="1"/>
  <c r="CWE25" i="7" s="1"/>
  <c r="CWG25" i="7" s="1"/>
  <c r="CWI25" i="7" s="1"/>
  <c r="CWK25" i="7" s="1"/>
  <c r="CWM25" i="7" s="1"/>
  <c r="CWO25" i="7" s="1"/>
  <c r="CWQ25" i="7" s="1"/>
  <c r="CWS25" i="7" s="1"/>
  <c r="CWU25" i="7" s="1"/>
  <c r="CWW25" i="7" s="1"/>
  <c r="CWY25" i="7" s="1"/>
  <c r="CXA25" i="7" s="1"/>
  <c r="CXC25" i="7" s="1"/>
  <c r="CXE25" i="7" s="1"/>
  <c r="CXG25" i="7" s="1"/>
  <c r="CXI25" i="7" s="1"/>
  <c r="CXK25" i="7" s="1"/>
  <c r="CXM25" i="7" s="1"/>
  <c r="CXO25" i="7" s="1"/>
  <c r="CXQ25" i="7" s="1"/>
  <c r="CXS25" i="7" s="1"/>
  <c r="CXU25" i="7" s="1"/>
  <c r="CXW25" i="7" s="1"/>
  <c r="CXY25" i="7" s="1"/>
  <c r="CYA25" i="7" s="1"/>
  <c r="CYC25" i="7" s="1"/>
  <c r="CYE25" i="7" s="1"/>
  <c r="CYG25" i="7" s="1"/>
  <c r="CYI25" i="7" s="1"/>
  <c r="CYK25" i="7" s="1"/>
  <c r="CYM25" i="7" s="1"/>
  <c r="CYO25" i="7" s="1"/>
  <c r="CYQ25" i="7" s="1"/>
  <c r="CYS25" i="7" s="1"/>
  <c r="CYU25" i="7" s="1"/>
  <c r="CYW25" i="7" s="1"/>
  <c r="CYY25" i="7" s="1"/>
  <c r="CZA25" i="7" s="1"/>
  <c r="CZC25" i="7" s="1"/>
  <c r="CZE25" i="7" s="1"/>
  <c r="CZG25" i="7" s="1"/>
  <c r="CZI25" i="7" s="1"/>
  <c r="CZK25" i="7" s="1"/>
  <c r="CZM25" i="7" s="1"/>
  <c r="CZO25" i="7" s="1"/>
  <c r="CZQ25" i="7" s="1"/>
  <c r="CZS25" i="7" s="1"/>
  <c r="CZU25" i="7" s="1"/>
  <c r="CZW25" i="7" s="1"/>
  <c r="CZY25" i="7" s="1"/>
  <c r="DAA25" i="7" s="1"/>
  <c r="DAC25" i="7" s="1"/>
  <c r="DAE25" i="7" s="1"/>
  <c r="DAG25" i="7" s="1"/>
  <c r="DAI25" i="7" s="1"/>
  <c r="DAK25" i="7" s="1"/>
  <c r="DAM25" i="7" s="1"/>
  <c r="DAO25" i="7" s="1"/>
  <c r="DAQ25" i="7" s="1"/>
  <c r="DAS25" i="7" s="1"/>
  <c r="DAU25" i="7" s="1"/>
  <c r="DAW25" i="7" s="1"/>
  <c r="DAY25" i="7" s="1"/>
  <c r="DBA25" i="7" s="1"/>
  <c r="DBC25" i="7" s="1"/>
  <c r="DBE25" i="7" s="1"/>
  <c r="DBG25" i="7" s="1"/>
  <c r="DBI25" i="7" s="1"/>
  <c r="DBK25" i="7" s="1"/>
  <c r="DBM25" i="7" s="1"/>
  <c r="DBO25" i="7" s="1"/>
  <c r="DBQ25" i="7" s="1"/>
  <c r="DBS25" i="7" s="1"/>
  <c r="DBU25" i="7" s="1"/>
  <c r="DBW25" i="7" s="1"/>
  <c r="DBY25" i="7" s="1"/>
  <c r="DCA25" i="7" s="1"/>
  <c r="DCC25" i="7" s="1"/>
  <c r="DCE25" i="7" s="1"/>
  <c r="DCG25" i="7" s="1"/>
  <c r="DCI25" i="7" s="1"/>
  <c r="DCK25" i="7" s="1"/>
  <c r="DCM25" i="7" s="1"/>
  <c r="DCO25" i="7" s="1"/>
  <c r="DCQ25" i="7" s="1"/>
  <c r="DCS25" i="7" s="1"/>
  <c r="DCU25" i="7" s="1"/>
  <c r="DCW25" i="7" s="1"/>
  <c r="DCY25" i="7" s="1"/>
  <c r="DDA25" i="7" s="1"/>
  <c r="DDC25" i="7" s="1"/>
  <c r="DDE25" i="7" s="1"/>
  <c r="DDG25" i="7" s="1"/>
  <c r="DDI25" i="7" s="1"/>
  <c r="DDK25" i="7" s="1"/>
  <c r="DDM25" i="7" s="1"/>
  <c r="DDO25" i="7" s="1"/>
  <c r="DDQ25" i="7" s="1"/>
  <c r="DDS25" i="7" s="1"/>
  <c r="DDU25" i="7" s="1"/>
  <c r="DDW25" i="7" s="1"/>
  <c r="DDY25" i="7" s="1"/>
  <c r="DEA25" i="7" s="1"/>
  <c r="DEC25" i="7" s="1"/>
  <c r="DEE25" i="7" s="1"/>
  <c r="DEG25" i="7" s="1"/>
  <c r="DEI25" i="7" s="1"/>
  <c r="DEK25" i="7" s="1"/>
  <c r="DEM25" i="7" s="1"/>
  <c r="DEO25" i="7" s="1"/>
  <c r="DEQ25" i="7" s="1"/>
  <c r="DES25" i="7" s="1"/>
  <c r="DEU25" i="7" s="1"/>
  <c r="DEW25" i="7" s="1"/>
  <c r="DEY25" i="7" s="1"/>
  <c r="DFA25" i="7" s="1"/>
  <c r="DFC25" i="7" s="1"/>
  <c r="DFE25" i="7" s="1"/>
  <c r="DFG25" i="7" s="1"/>
  <c r="DFI25" i="7" s="1"/>
  <c r="DFK25" i="7" s="1"/>
  <c r="DFM25" i="7" s="1"/>
  <c r="DFO25" i="7" s="1"/>
  <c r="DFQ25" i="7" s="1"/>
  <c r="DFS25" i="7" s="1"/>
  <c r="DFU25" i="7" s="1"/>
  <c r="DFW25" i="7" s="1"/>
  <c r="DFY25" i="7" s="1"/>
  <c r="DGA25" i="7" s="1"/>
  <c r="DGC25" i="7" s="1"/>
  <c r="DGE25" i="7" s="1"/>
  <c r="DGG25" i="7" s="1"/>
  <c r="DGI25" i="7" s="1"/>
  <c r="DGK25" i="7" s="1"/>
  <c r="DGM25" i="7" s="1"/>
  <c r="DGO25" i="7" s="1"/>
  <c r="DGQ25" i="7" s="1"/>
  <c r="DGS25" i="7" s="1"/>
  <c r="DGU25" i="7" s="1"/>
  <c r="DGW25" i="7" s="1"/>
  <c r="DGY25" i="7" s="1"/>
  <c r="DHA25" i="7" s="1"/>
  <c r="DHC25" i="7" s="1"/>
  <c r="DHE25" i="7" s="1"/>
  <c r="DHG25" i="7" s="1"/>
  <c r="DHI25" i="7" s="1"/>
  <c r="DHK25" i="7" s="1"/>
  <c r="DHM25" i="7" s="1"/>
  <c r="DHO25" i="7" s="1"/>
  <c r="DHQ25" i="7" s="1"/>
  <c r="DHS25" i="7" s="1"/>
  <c r="DHU25" i="7" s="1"/>
  <c r="DHW25" i="7" s="1"/>
  <c r="DHY25" i="7" s="1"/>
  <c r="DIA25" i="7" s="1"/>
  <c r="DIC25" i="7" s="1"/>
  <c r="DIE25" i="7" s="1"/>
  <c r="DIG25" i="7" s="1"/>
  <c r="DII25" i="7" s="1"/>
  <c r="DIK25" i="7" s="1"/>
  <c r="DIM25" i="7" s="1"/>
  <c r="DIO25" i="7" s="1"/>
  <c r="DIQ25" i="7" s="1"/>
  <c r="DIS25" i="7" s="1"/>
  <c r="DIU25" i="7" s="1"/>
  <c r="DIW25" i="7" s="1"/>
  <c r="DIY25" i="7" s="1"/>
  <c r="DJA25" i="7" s="1"/>
  <c r="DJC25" i="7" s="1"/>
  <c r="DJE25" i="7" s="1"/>
  <c r="DJG25" i="7" s="1"/>
  <c r="DJI25" i="7" s="1"/>
  <c r="DJK25" i="7" s="1"/>
  <c r="DJM25" i="7" s="1"/>
  <c r="DJO25" i="7" s="1"/>
  <c r="DJQ25" i="7" s="1"/>
  <c r="DJS25" i="7" s="1"/>
  <c r="DJU25" i="7" s="1"/>
  <c r="DJW25" i="7" s="1"/>
  <c r="DJY25" i="7" s="1"/>
  <c r="DKA25" i="7" s="1"/>
  <c r="DKC25" i="7" s="1"/>
  <c r="DKE25" i="7" s="1"/>
  <c r="DKG25" i="7" s="1"/>
  <c r="DKI25" i="7" s="1"/>
  <c r="DKK25" i="7" s="1"/>
  <c r="DKM25" i="7" s="1"/>
  <c r="DKO25" i="7" s="1"/>
  <c r="DKQ25" i="7" s="1"/>
  <c r="DKS25" i="7" s="1"/>
  <c r="DKU25" i="7" s="1"/>
  <c r="DKW25" i="7" s="1"/>
  <c r="DKY25" i="7" s="1"/>
  <c r="DLA25" i="7" s="1"/>
  <c r="DLC25" i="7" s="1"/>
  <c r="DLE25" i="7" s="1"/>
  <c r="DLG25" i="7" s="1"/>
  <c r="DLI25" i="7" s="1"/>
  <c r="DLK25" i="7" s="1"/>
  <c r="DLM25" i="7" s="1"/>
  <c r="DLO25" i="7" s="1"/>
  <c r="DLQ25" i="7" s="1"/>
  <c r="DLS25" i="7" s="1"/>
  <c r="DLU25" i="7" s="1"/>
  <c r="DLW25" i="7" s="1"/>
  <c r="DLY25" i="7" s="1"/>
  <c r="DMA25" i="7" s="1"/>
  <c r="DMC25" i="7" s="1"/>
  <c r="DME25" i="7" s="1"/>
  <c r="DMG25" i="7" s="1"/>
  <c r="DMI25" i="7" s="1"/>
  <c r="DMK25" i="7" s="1"/>
  <c r="DMM25" i="7" s="1"/>
  <c r="DMO25" i="7" s="1"/>
  <c r="DMQ25" i="7" s="1"/>
  <c r="DMS25" i="7" s="1"/>
  <c r="DMU25" i="7" s="1"/>
  <c r="DMW25" i="7" s="1"/>
  <c r="DMY25" i="7" s="1"/>
  <c r="DNA25" i="7" s="1"/>
  <c r="DNC25" i="7" s="1"/>
  <c r="DNE25" i="7" s="1"/>
  <c r="DNG25" i="7" s="1"/>
  <c r="DNI25" i="7" s="1"/>
  <c r="DNK25" i="7" s="1"/>
  <c r="DNM25" i="7" s="1"/>
  <c r="DNO25" i="7" s="1"/>
  <c r="DNQ25" i="7" s="1"/>
  <c r="DNS25" i="7" s="1"/>
  <c r="DNU25" i="7" s="1"/>
  <c r="DNW25" i="7" s="1"/>
  <c r="DNY25" i="7" s="1"/>
  <c r="DOA25" i="7" s="1"/>
  <c r="DOC25" i="7" s="1"/>
  <c r="DOE25" i="7" s="1"/>
  <c r="DOG25" i="7" s="1"/>
  <c r="DOI25" i="7" s="1"/>
  <c r="DOK25" i="7" s="1"/>
  <c r="DOM25" i="7" s="1"/>
  <c r="DOO25" i="7" s="1"/>
  <c r="DOQ25" i="7" s="1"/>
  <c r="DOS25" i="7" s="1"/>
  <c r="DOU25" i="7" s="1"/>
  <c r="DOW25" i="7" s="1"/>
  <c r="DOY25" i="7" s="1"/>
  <c r="DPA25" i="7" s="1"/>
  <c r="DPC25" i="7" s="1"/>
  <c r="DPE25" i="7" s="1"/>
  <c r="DPG25" i="7" s="1"/>
  <c r="DPI25" i="7" s="1"/>
  <c r="DPK25" i="7" s="1"/>
  <c r="DPM25" i="7" s="1"/>
  <c r="DPO25" i="7" s="1"/>
  <c r="DPQ25" i="7" s="1"/>
  <c r="DPS25" i="7" s="1"/>
  <c r="DPU25" i="7" s="1"/>
  <c r="DPW25" i="7" s="1"/>
  <c r="DPY25" i="7" s="1"/>
  <c r="DQA25" i="7" s="1"/>
  <c r="DQC25" i="7" s="1"/>
  <c r="DQE25" i="7" s="1"/>
  <c r="DQG25" i="7" s="1"/>
  <c r="DQI25" i="7" s="1"/>
  <c r="DQK25" i="7" s="1"/>
  <c r="DQM25" i="7" s="1"/>
  <c r="DQO25" i="7" s="1"/>
  <c r="DQQ25" i="7" s="1"/>
  <c r="DQS25" i="7" s="1"/>
  <c r="DQU25" i="7" s="1"/>
  <c r="DQW25" i="7" s="1"/>
  <c r="DQY25" i="7" s="1"/>
  <c r="DRA25" i="7" s="1"/>
  <c r="DRC25" i="7" s="1"/>
  <c r="DRE25" i="7" s="1"/>
  <c r="DRG25" i="7" s="1"/>
  <c r="DRI25" i="7" s="1"/>
  <c r="DRK25" i="7" s="1"/>
  <c r="DRM25" i="7" s="1"/>
  <c r="DRO25" i="7" s="1"/>
  <c r="DRQ25" i="7" s="1"/>
  <c r="DRS25" i="7" s="1"/>
  <c r="DRU25" i="7" s="1"/>
  <c r="DRW25" i="7" s="1"/>
  <c r="DRY25" i="7" s="1"/>
  <c r="DSA25" i="7" s="1"/>
  <c r="DSC25" i="7" s="1"/>
  <c r="DSE25" i="7" s="1"/>
  <c r="DSG25" i="7" s="1"/>
  <c r="DSI25" i="7" s="1"/>
  <c r="DSK25" i="7" s="1"/>
  <c r="DSM25" i="7" s="1"/>
  <c r="DSO25" i="7" s="1"/>
  <c r="DSQ25" i="7" s="1"/>
  <c r="DSS25" i="7" s="1"/>
  <c r="DSU25" i="7" s="1"/>
  <c r="DSW25" i="7" s="1"/>
  <c r="DSY25" i="7" s="1"/>
  <c r="DTA25" i="7" s="1"/>
  <c r="DTC25" i="7" s="1"/>
  <c r="DTE25" i="7" s="1"/>
  <c r="DTG25" i="7" s="1"/>
  <c r="DTI25" i="7" s="1"/>
  <c r="DTK25" i="7" s="1"/>
  <c r="DTM25" i="7" s="1"/>
  <c r="DTO25" i="7" s="1"/>
  <c r="DTQ25" i="7" s="1"/>
  <c r="DTS25" i="7" s="1"/>
  <c r="DTU25" i="7" s="1"/>
  <c r="DTW25" i="7" s="1"/>
  <c r="DTY25" i="7" s="1"/>
  <c r="DUA25" i="7" s="1"/>
  <c r="DUC25" i="7" s="1"/>
  <c r="DUE25" i="7" s="1"/>
  <c r="DUG25" i="7" s="1"/>
  <c r="DUI25" i="7" s="1"/>
  <c r="DUK25" i="7" s="1"/>
  <c r="DUM25" i="7" s="1"/>
  <c r="DUO25" i="7" s="1"/>
  <c r="DUQ25" i="7" s="1"/>
  <c r="DUS25" i="7" s="1"/>
  <c r="DUU25" i="7" s="1"/>
  <c r="DUW25" i="7" s="1"/>
  <c r="DUY25" i="7" s="1"/>
  <c r="DVA25" i="7" s="1"/>
  <c r="DVC25" i="7" s="1"/>
  <c r="DVE25" i="7" s="1"/>
  <c r="DVG25" i="7" s="1"/>
  <c r="DVI25" i="7" s="1"/>
  <c r="DVK25" i="7" s="1"/>
  <c r="DVM25" i="7" s="1"/>
  <c r="DVO25" i="7" s="1"/>
  <c r="DVQ25" i="7" s="1"/>
  <c r="DVS25" i="7" s="1"/>
  <c r="DVU25" i="7" s="1"/>
  <c r="DVW25" i="7" s="1"/>
  <c r="DVY25" i="7" s="1"/>
  <c r="DWA25" i="7" s="1"/>
  <c r="DWC25" i="7" s="1"/>
  <c r="DWE25" i="7" s="1"/>
  <c r="DWG25" i="7" s="1"/>
  <c r="DWI25" i="7" s="1"/>
  <c r="DWK25" i="7" s="1"/>
  <c r="DWM25" i="7" s="1"/>
  <c r="DWO25" i="7" s="1"/>
  <c r="DWQ25" i="7" s="1"/>
  <c r="DWS25" i="7" s="1"/>
  <c r="DWU25" i="7" s="1"/>
  <c r="DWW25" i="7" s="1"/>
  <c r="DWY25" i="7" s="1"/>
  <c r="DXA25" i="7" s="1"/>
  <c r="DXC25" i="7" s="1"/>
  <c r="DXE25" i="7" s="1"/>
  <c r="DXG25" i="7" s="1"/>
  <c r="DXI25" i="7" s="1"/>
  <c r="DXK25" i="7" s="1"/>
  <c r="DXM25" i="7" s="1"/>
  <c r="DXO25" i="7" s="1"/>
  <c r="DXQ25" i="7" s="1"/>
  <c r="DXS25" i="7" s="1"/>
  <c r="DXU25" i="7" s="1"/>
  <c r="DXW25" i="7" s="1"/>
  <c r="DXY25" i="7" s="1"/>
  <c r="DYA25" i="7" s="1"/>
  <c r="DYC25" i="7" s="1"/>
  <c r="DYE25" i="7" s="1"/>
  <c r="DYG25" i="7" s="1"/>
  <c r="DYI25" i="7" s="1"/>
  <c r="DYK25" i="7" s="1"/>
  <c r="DYM25" i="7" s="1"/>
  <c r="DYO25" i="7" s="1"/>
  <c r="DYQ25" i="7" s="1"/>
  <c r="DYS25" i="7" s="1"/>
  <c r="DYU25" i="7" s="1"/>
  <c r="DYW25" i="7" s="1"/>
  <c r="DYY25" i="7" s="1"/>
  <c r="DZA25" i="7" s="1"/>
  <c r="DZC25" i="7" s="1"/>
  <c r="DZE25" i="7" s="1"/>
  <c r="DZG25" i="7" s="1"/>
  <c r="DZI25" i="7" s="1"/>
  <c r="DZK25" i="7" s="1"/>
  <c r="DZM25" i="7" s="1"/>
  <c r="DZO25" i="7" s="1"/>
  <c r="DZQ25" i="7" s="1"/>
  <c r="DZS25" i="7" s="1"/>
  <c r="DZU25" i="7" s="1"/>
  <c r="DZW25" i="7" s="1"/>
  <c r="DZY25" i="7" s="1"/>
  <c r="EAA25" i="7" s="1"/>
  <c r="EAC25" i="7" s="1"/>
  <c r="EAE25" i="7" s="1"/>
  <c r="EAG25" i="7" s="1"/>
  <c r="EAI25" i="7" s="1"/>
  <c r="EAK25" i="7" s="1"/>
  <c r="EAM25" i="7" s="1"/>
  <c r="EAO25" i="7" s="1"/>
  <c r="EAQ25" i="7" s="1"/>
  <c r="EAS25" i="7" s="1"/>
  <c r="EAU25" i="7" s="1"/>
  <c r="EAW25" i="7" s="1"/>
  <c r="EAY25" i="7" s="1"/>
  <c r="EBA25" i="7" s="1"/>
  <c r="EBC25" i="7" s="1"/>
  <c r="EBE25" i="7" s="1"/>
  <c r="EBG25" i="7" s="1"/>
  <c r="EBI25" i="7" s="1"/>
  <c r="EBK25" i="7" s="1"/>
  <c r="EBM25" i="7" s="1"/>
  <c r="EBO25" i="7" s="1"/>
  <c r="EBQ25" i="7" s="1"/>
  <c r="EBS25" i="7" s="1"/>
  <c r="EBU25" i="7" s="1"/>
  <c r="EBW25" i="7" s="1"/>
  <c r="EBY25" i="7" s="1"/>
  <c r="ECA25" i="7" s="1"/>
  <c r="ECC25" i="7" s="1"/>
  <c r="ECE25" i="7" s="1"/>
  <c r="ECG25" i="7" s="1"/>
  <c r="ECI25" i="7" s="1"/>
  <c r="ECK25" i="7" s="1"/>
  <c r="ECM25" i="7" s="1"/>
  <c r="ECO25" i="7" s="1"/>
  <c r="ECQ25" i="7" s="1"/>
  <c r="ECS25" i="7" s="1"/>
  <c r="ECU25" i="7" s="1"/>
  <c r="ECW25" i="7" s="1"/>
  <c r="ECY25" i="7" s="1"/>
  <c r="EDA25" i="7" s="1"/>
  <c r="EDC25" i="7" s="1"/>
  <c r="EDE25" i="7" s="1"/>
  <c r="EDG25" i="7" s="1"/>
  <c r="EDI25" i="7" s="1"/>
  <c r="EDK25" i="7" s="1"/>
  <c r="EDM25" i="7" s="1"/>
  <c r="EDO25" i="7" s="1"/>
  <c r="EDQ25" i="7" s="1"/>
  <c r="EDS25" i="7" s="1"/>
  <c r="EDU25" i="7" s="1"/>
  <c r="EDW25" i="7" s="1"/>
  <c r="EDY25" i="7" s="1"/>
  <c r="EEA25" i="7" s="1"/>
  <c r="EEC25" i="7" s="1"/>
  <c r="EEE25" i="7" s="1"/>
  <c r="EEG25" i="7" s="1"/>
  <c r="EEI25" i="7" s="1"/>
  <c r="EEK25" i="7" s="1"/>
  <c r="EEM25" i="7" s="1"/>
  <c r="EEO25" i="7" s="1"/>
  <c r="EEQ25" i="7" s="1"/>
  <c r="EES25" i="7" s="1"/>
  <c r="EEU25" i="7" s="1"/>
  <c r="EEW25" i="7" s="1"/>
  <c r="EEY25" i="7" s="1"/>
  <c r="EFA25" i="7" s="1"/>
  <c r="EFC25" i="7" s="1"/>
  <c r="EFE25" i="7" s="1"/>
  <c r="EFG25" i="7" s="1"/>
  <c r="EFI25" i="7" s="1"/>
  <c r="EFK25" i="7" s="1"/>
  <c r="EFM25" i="7" s="1"/>
  <c r="EFO25" i="7" s="1"/>
  <c r="EFQ25" i="7" s="1"/>
  <c r="EFS25" i="7" s="1"/>
  <c r="EFU25" i="7" s="1"/>
  <c r="EFW25" i="7" s="1"/>
  <c r="EFY25" i="7" s="1"/>
  <c r="EGA25" i="7" s="1"/>
  <c r="EGC25" i="7" s="1"/>
  <c r="EGE25" i="7" s="1"/>
  <c r="EGG25" i="7" s="1"/>
  <c r="EGI25" i="7" s="1"/>
  <c r="EGK25" i="7" s="1"/>
  <c r="EGM25" i="7" s="1"/>
  <c r="EGO25" i="7" s="1"/>
  <c r="EGQ25" i="7" s="1"/>
  <c r="EGS25" i="7" s="1"/>
  <c r="EGU25" i="7" s="1"/>
  <c r="EGW25" i="7" s="1"/>
  <c r="EGY25" i="7" s="1"/>
  <c r="EHA25" i="7" s="1"/>
  <c r="EHC25" i="7" s="1"/>
  <c r="EHE25" i="7" s="1"/>
  <c r="EHG25" i="7" s="1"/>
  <c r="EHI25" i="7" s="1"/>
  <c r="EHK25" i="7" s="1"/>
  <c r="EHM25" i="7" s="1"/>
  <c r="EHO25" i="7" s="1"/>
  <c r="EHQ25" i="7" s="1"/>
  <c r="EHS25" i="7" s="1"/>
  <c r="EHU25" i="7" s="1"/>
  <c r="EHW25" i="7" s="1"/>
  <c r="EHY25" i="7" s="1"/>
  <c r="EIA25" i="7" s="1"/>
  <c r="EIC25" i="7" s="1"/>
  <c r="EIE25" i="7" s="1"/>
  <c r="EIG25" i="7" s="1"/>
  <c r="EII25" i="7" s="1"/>
  <c r="EIK25" i="7" s="1"/>
  <c r="EIM25" i="7" s="1"/>
  <c r="EIO25" i="7" s="1"/>
  <c r="EIQ25" i="7" s="1"/>
  <c r="EIS25" i="7" s="1"/>
  <c r="EIU25" i="7" s="1"/>
  <c r="EIW25" i="7" s="1"/>
  <c r="EIY25" i="7" s="1"/>
  <c r="EJA25" i="7" s="1"/>
  <c r="EJC25" i="7" s="1"/>
  <c r="EJE25" i="7" s="1"/>
  <c r="EJG25" i="7" s="1"/>
  <c r="EJI25" i="7" s="1"/>
  <c r="EJK25" i="7" s="1"/>
  <c r="EJM25" i="7" s="1"/>
  <c r="EJO25" i="7" s="1"/>
  <c r="EJQ25" i="7" s="1"/>
  <c r="EJS25" i="7" s="1"/>
  <c r="EJU25" i="7" s="1"/>
  <c r="EJW25" i="7" s="1"/>
  <c r="EJY25" i="7" s="1"/>
  <c r="EKA25" i="7" s="1"/>
  <c r="EKC25" i="7" s="1"/>
  <c r="EKE25" i="7" s="1"/>
  <c r="EKG25" i="7" s="1"/>
  <c r="EKI25" i="7" s="1"/>
  <c r="EKK25" i="7" s="1"/>
  <c r="EKM25" i="7" s="1"/>
  <c r="EKO25" i="7" s="1"/>
  <c r="EKQ25" i="7" s="1"/>
  <c r="EKS25" i="7" s="1"/>
  <c r="EKU25" i="7" s="1"/>
  <c r="EKW25" i="7" s="1"/>
  <c r="EKY25" i="7" s="1"/>
  <c r="ELA25" i="7" s="1"/>
  <c r="ELC25" i="7" s="1"/>
  <c r="ELE25" i="7" s="1"/>
  <c r="ELG25" i="7" s="1"/>
  <c r="ELI25" i="7" s="1"/>
  <c r="ELK25" i="7" s="1"/>
  <c r="ELM25" i="7" s="1"/>
  <c r="ELO25" i="7" s="1"/>
  <c r="ELQ25" i="7" s="1"/>
  <c r="ELS25" i="7" s="1"/>
  <c r="ELU25" i="7" s="1"/>
  <c r="ELW25" i="7" s="1"/>
  <c r="ELY25" i="7" s="1"/>
  <c r="EMA25" i="7" s="1"/>
  <c r="EMC25" i="7" s="1"/>
  <c r="EME25" i="7" s="1"/>
  <c r="EMG25" i="7" s="1"/>
  <c r="EMI25" i="7" s="1"/>
  <c r="EMK25" i="7" s="1"/>
  <c r="EMM25" i="7" s="1"/>
  <c r="EMO25" i="7" s="1"/>
  <c r="EMQ25" i="7" s="1"/>
  <c r="EMS25" i="7" s="1"/>
  <c r="EMU25" i="7" s="1"/>
  <c r="EMW25" i="7" s="1"/>
  <c r="EMY25" i="7" s="1"/>
  <c r="ENA25" i="7" s="1"/>
  <c r="ENC25" i="7" s="1"/>
  <c r="ENE25" i="7" s="1"/>
  <c r="ENG25" i="7" s="1"/>
  <c r="ENI25" i="7" s="1"/>
  <c r="ENK25" i="7" s="1"/>
  <c r="ENM25" i="7" s="1"/>
  <c r="ENO25" i="7" s="1"/>
  <c r="ENQ25" i="7" s="1"/>
  <c r="ENS25" i="7" s="1"/>
  <c r="ENU25" i="7" s="1"/>
  <c r="ENW25" i="7" s="1"/>
  <c r="ENY25" i="7" s="1"/>
  <c r="EOA25" i="7" s="1"/>
  <c r="EOC25" i="7" s="1"/>
  <c r="EOE25" i="7" s="1"/>
  <c r="EOG25" i="7" s="1"/>
  <c r="EOI25" i="7" s="1"/>
  <c r="EOK25" i="7" s="1"/>
  <c r="EOM25" i="7" s="1"/>
  <c r="EOO25" i="7" s="1"/>
  <c r="EOQ25" i="7" s="1"/>
  <c r="EOS25" i="7" s="1"/>
  <c r="EOU25" i="7" s="1"/>
  <c r="EOW25" i="7" s="1"/>
  <c r="EOY25" i="7" s="1"/>
  <c r="EPA25" i="7" s="1"/>
  <c r="EPC25" i="7" s="1"/>
  <c r="EPE25" i="7" s="1"/>
  <c r="EPG25" i="7" s="1"/>
  <c r="EPI25" i="7" s="1"/>
  <c r="EPK25" i="7" s="1"/>
  <c r="EPM25" i="7" s="1"/>
  <c r="EPO25" i="7" s="1"/>
  <c r="EPQ25" i="7" s="1"/>
  <c r="EPS25" i="7" s="1"/>
  <c r="EPU25" i="7" s="1"/>
  <c r="EPW25" i="7" s="1"/>
  <c r="EPY25" i="7" s="1"/>
  <c r="EQA25" i="7" s="1"/>
  <c r="EQC25" i="7" s="1"/>
  <c r="EQE25" i="7" s="1"/>
  <c r="EQG25" i="7" s="1"/>
  <c r="EQI25" i="7" s="1"/>
  <c r="EQK25" i="7" s="1"/>
  <c r="EQM25" i="7" s="1"/>
  <c r="EQO25" i="7" s="1"/>
  <c r="EQQ25" i="7" s="1"/>
  <c r="EQS25" i="7" s="1"/>
  <c r="EQU25" i="7" s="1"/>
  <c r="EQW25" i="7" s="1"/>
  <c r="EQY25" i="7" s="1"/>
  <c r="ERA25" i="7" s="1"/>
  <c r="ERC25" i="7" s="1"/>
  <c r="ERE25" i="7" s="1"/>
  <c r="ERG25" i="7" s="1"/>
  <c r="ERI25" i="7" s="1"/>
  <c r="ERK25" i="7" s="1"/>
  <c r="ERM25" i="7" s="1"/>
  <c r="ERO25" i="7" s="1"/>
  <c r="ERQ25" i="7" s="1"/>
  <c r="ERS25" i="7" s="1"/>
  <c r="ERU25" i="7" s="1"/>
  <c r="ERW25" i="7" s="1"/>
  <c r="ERY25" i="7" s="1"/>
  <c r="ESA25" i="7" s="1"/>
  <c r="ESC25" i="7" s="1"/>
  <c r="ESE25" i="7" s="1"/>
  <c r="ESG25" i="7" s="1"/>
  <c r="ESI25" i="7" s="1"/>
  <c r="ESK25" i="7" s="1"/>
  <c r="ESM25" i="7" s="1"/>
  <c r="ESO25" i="7" s="1"/>
  <c r="ESQ25" i="7" s="1"/>
  <c r="ESS25" i="7" s="1"/>
  <c r="ESU25" i="7" s="1"/>
  <c r="ESW25" i="7" s="1"/>
  <c r="ESY25" i="7" s="1"/>
  <c r="ETA25" i="7" s="1"/>
  <c r="ETC25" i="7" s="1"/>
  <c r="ETE25" i="7" s="1"/>
  <c r="ETG25" i="7" s="1"/>
  <c r="ETI25" i="7" s="1"/>
  <c r="ETK25" i="7" s="1"/>
  <c r="ETM25" i="7" s="1"/>
  <c r="ETO25" i="7" s="1"/>
  <c r="ETQ25" i="7" s="1"/>
  <c r="ETS25" i="7" s="1"/>
  <c r="ETU25" i="7" s="1"/>
  <c r="ETW25" i="7" s="1"/>
  <c r="ETY25" i="7" s="1"/>
  <c r="EUA25" i="7" s="1"/>
  <c r="EUC25" i="7" s="1"/>
  <c r="EUE25" i="7" s="1"/>
  <c r="EUG25" i="7" s="1"/>
  <c r="EUI25" i="7" s="1"/>
  <c r="EUK25" i="7" s="1"/>
  <c r="EUM25" i="7" s="1"/>
  <c r="EUO25" i="7" s="1"/>
  <c r="EUQ25" i="7" s="1"/>
  <c r="EUS25" i="7" s="1"/>
  <c r="EUU25" i="7" s="1"/>
  <c r="EUW25" i="7" s="1"/>
  <c r="EUY25" i="7" s="1"/>
  <c r="EVA25" i="7" s="1"/>
  <c r="EVC25" i="7" s="1"/>
  <c r="EVE25" i="7" s="1"/>
  <c r="EVG25" i="7" s="1"/>
  <c r="EVI25" i="7" s="1"/>
  <c r="EVK25" i="7" s="1"/>
  <c r="EVM25" i="7" s="1"/>
  <c r="EVO25" i="7" s="1"/>
  <c r="EVQ25" i="7" s="1"/>
  <c r="EVS25" i="7" s="1"/>
  <c r="EVU25" i="7" s="1"/>
  <c r="EVW25" i="7" s="1"/>
  <c r="EVY25" i="7" s="1"/>
  <c r="EWA25" i="7" s="1"/>
  <c r="EWC25" i="7" s="1"/>
  <c r="EWE25" i="7" s="1"/>
  <c r="EWG25" i="7" s="1"/>
  <c r="EWI25" i="7" s="1"/>
  <c r="EWK25" i="7" s="1"/>
  <c r="EWM25" i="7" s="1"/>
  <c r="EWO25" i="7" s="1"/>
  <c r="EWQ25" i="7" s="1"/>
  <c r="EWS25" i="7" s="1"/>
  <c r="EWU25" i="7" s="1"/>
  <c r="EWW25" i="7" s="1"/>
  <c r="EWY25" i="7" s="1"/>
  <c r="EXA25" i="7" s="1"/>
  <c r="EXC25" i="7" s="1"/>
  <c r="EXE25" i="7" s="1"/>
  <c r="EXG25" i="7" s="1"/>
  <c r="EXI25" i="7" s="1"/>
  <c r="EXK25" i="7" s="1"/>
  <c r="EXM25" i="7" s="1"/>
  <c r="EXO25" i="7" s="1"/>
  <c r="EXQ25" i="7" s="1"/>
  <c r="EXS25" i="7" s="1"/>
  <c r="EXU25" i="7" s="1"/>
  <c r="EXW25" i="7" s="1"/>
  <c r="EXY25" i="7" s="1"/>
  <c r="EYA25" i="7" s="1"/>
  <c r="EYC25" i="7" s="1"/>
  <c r="EYE25" i="7" s="1"/>
  <c r="EYG25" i="7" s="1"/>
  <c r="EYI25" i="7" s="1"/>
  <c r="EYK25" i="7" s="1"/>
  <c r="EYM25" i="7" s="1"/>
  <c r="EYO25" i="7" s="1"/>
  <c r="EYQ25" i="7" s="1"/>
  <c r="EYS25" i="7" s="1"/>
  <c r="EYU25" i="7" s="1"/>
  <c r="EYW25" i="7" s="1"/>
  <c r="EYY25" i="7" s="1"/>
  <c r="EZA25" i="7" s="1"/>
  <c r="EZC25" i="7" s="1"/>
  <c r="EZE25" i="7" s="1"/>
  <c r="EZG25" i="7" s="1"/>
  <c r="EZI25" i="7" s="1"/>
  <c r="EZK25" i="7" s="1"/>
  <c r="EZM25" i="7" s="1"/>
  <c r="EZO25" i="7" s="1"/>
  <c r="EZQ25" i="7" s="1"/>
  <c r="EZS25" i="7" s="1"/>
  <c r="EZU25" i="7" s="1"/>
  <c r="EZW25" i="7" s="1"/>
  <c r="EZY25" i="7" s="1"/>
  <c r="FAA25" i="7" s="1"/>
  <c r="FAC25" i="7" s="1"/>
  <c r="FAE25" i="7" s="1"/>
  <c r="FAG25" i="7" s="1"/>
  <c r="FAI25" i="7" s="1"/>
  <c r="FAK25" i="7" s="1"/>
  <c r="FAM25" i="7" s="1"/>
  <c r="FAO25" i="7" s="1"/>
  <c r="FAQ25" i="7" s="1"/>
  <c r="FAS25" i="7" s="1"/>
  <c r="FAU25" i="7" s="1"/>
  <c r="FAW25" i="7" s="1"/>
  <c r="FAY25" i="7" s="1"/>
  <c r="FBA25" i="7" s="1"/>
  <c r="FBC25" i="7" s="1"/>
  <c r="FBE25" i="7" s="1"/>
  <c r="FBG25" i="7" s="1"/>
  <c r="FBI25" i="7" s="1"/>
  <c r="FBK25" i="7" s="1"/>
  <c r="FBM25" i="7" s="1"/>
  <c r="FBO25" i="7" s="1"/>
  <c r="FBQ25" i="7" s="1"/>
  <c r="FBS25" i="7" s="1"/>
  <c r="FBU25" i="7" s="1"/>
  <c r="FBW25" i="7" s="1"/>
  <c r="FBY25" i="7" s="1"/>
  <c r="FCA25" i="7" s="1"/>
  <c r="FCC25" i="7" s="1"/>
  <c r="FCE25" i="7" s="1"/>
  <c r="FCG25" i="7" s="1"/>
  <c r="FCI25" i="7" s="1"/>
  <c r="FCK25" i="7" s="1"/>
  <c r="FCM25" i="7" s="1"/>
  <c r="FCO25" i="7" s="1"/>
  <c r="FCQ25" i="7" s="1"/>
  <c r="FCS25" i="7" s="1"/>
  <c r="FCU25" i="7" s="1"/>
  <c r="FCW25" i="7" s="1"/>
  <c r="FCY25" i="7" s="1"/>
  <c r="FDA25" i="7" s="1"/>
  <c r="FDC25" i="7" s="1"/>
  <c r="FDE25" i="7" s="1"/>
  <c r="FDG25" i="7" s="1"/>
  <c r="FDI25" i="7" s="1"/>
  <c r="FDK25" i="7" s="1"/>
  <c r="FDM25" i="7" s="1"/>
  <c r="FDO25" i="7" s="1"/>
  <c r="FDQ25" i="7" s="1"/>
  <c r="FDS25" i="7" s="1"/>
  <c r="FDU25" i="7" s="1"/>
  <c r="FDW25" i="7" s="1"/>
  <c r="FDY25" i="7" s="1"/>
  <c r="FEA25" i="7" s="1"/>
  <c r="FEC25" i="7" s="1"/>
  <c r="FEE25" i="7" s="1"/>
  <c r="FEG25" i="7" s="1"/>
  <c r="FEI25" i="7" s="1"/>
  <c r="FEK25" i="7" s="1"/>
  <c r="FEM25" i="7" s="1"/>
  <c r="FEO25" i="7" s="1"/>
  <c r="FEQ25" i="7" s="1"/>
  <c r="FES25" i="7" s="1"/>
  <c r="FEU25" i="7" s="1"/>
  <c r="FEW25" i="7" s="1"/>
  <c r="FEY25" i="7" s="1"/>
  <c r="FFA25" i="7" s="1"/>
  <c r="FFC25" i="7" s="1"/>
  <c r="FFE25" i="7" s="1"/>
  <c r="FFG25" i="7" s="1"/>
  <c r="FFI25" i="7" s="1"/>
  <c r="FFK25" i="7" s="1"/>
  <c r="FFM25" i="7" s="1"/>
  <c r="FFO25" i="7" s="1"/>
  <c r="FFQ25" i="7" s="1"/>
  <c r="FFS25" i="7" s="1"/>
  <c r="FFU25" i="7" s="1"/>
  <c r="FFW25" i="7" s="1"/>
  <c r="FFY25" i="7" s="1"/>
  <c r="FGA25" i="7" s="1"/>
  <c r="FGC25" i="7" s="1"/>
  <c r="FGE25" i="7" s="1"/>
  <c r="FGG25" i="7" s="1"/>
  <c r="FGI25" i="7" s="1"/>
  <c r="FGK25" i="7" s="1"/>
  <c r="FGM25" i="7" s="1"/>
  <c r="FGO25" i="7" s="1"/>
  <c r="FGQ25" i="7" s="1"/>
  <c r="FGS25" i="7" s="1"/>
  <c r="FGU25" i="7" s="1"/>
  <c r="FGW25" i="7" s="1"/>
  <c r="FGY25" i="7" s="1"/>
  <c r="FHA25" i="7" s="1"/>
  <c r="FHC25" i="7" s="1"/>
  <c r="FHE25" i="7" s="1"/>
  <c r="FHG25" i="7" s="1"/>
  <c r="FHI25" i="7" s="1"/>
  <c r="FHK25" i="7" s="1"/>
  <c r="FHM25" i="7" s="1"/>
  <c r="FHO25" i="7" s="1"/>
  <c r="FHQ25" i="7" s="1"/>
  <c r="FHS25" i="7" s="1"/>
  <c r="FHU25" i="7" s="1"/>
  <c r="FHW25" i="7" s="1"/>
  <c r="FHY25" i="7" s="1"/>
  <c r="FIA25" i="7" s="1"/>
  <c r="FIC25" i="7" s="1"/>
  <c r="FIE25" i="7" s="1"/>
  <c r="FIG25" i="7" s="1"/>
  <c r="FII25" i="7" s="1"/>
  <c r="FIK25" i="7" s="1"/>
  <c r="FIM25" i="7" s="1"/>
  <c r="FIO25" i="7" s="1"/>
  <c r="FIQ25" i="7" s="1"/>
  <c r="FIS25" i="7" s="1"/>
  <c r="FIU25" i="7" s="1"/>
  <c r="FIW25" i="7" s="1"/>
  <c r="FIY25" i="7" s="1"/>
  <c r="FJA25" i="7" s="1"/>
  <c r="FJC25" i="7" s="1"/>
  <c r="FJE25" i="7" s="1"/>
  <c r="FJG25" i="7" s="1"/>
  <c r="FJI25" i="7" s="1"/>
  <c r="FJK25" i="7" s="1"/>
  <c r="FJM25" i="7" s="1"/>
  <c r="FJO25" i="7" s="1"/>
  <c r="FJQ25" i="7" s="1"/>
  <c r="FJS25" i="7" s="1"/>
  <c r="FJU25" i="7" s="1"/>
  <c r="FJW25" i="7" s="1"/>
  <c r="FJY25" i="7" s="1"/>
  <c r="FKA25" i="7" s="1"/>
  <c r="FKC25" i="7" s="1"/>
  <c r="FKE25" i="7" s="1"/>
  <c r="FKG25" i="7" s="1"/>
  <c r="FKI25" i="7" s="1"/>
  <c r="FKK25" i="7" s="1"/>
  <c r="FKM25" i="7" s="1"/>
  <c r="FKO25" i="7" s="1"/>
  <c r="FKQ25" i="7" s="1"/>
  <c r="FKS25" i="7" s="1"/>
  <c r="FKU25" i="7" s="1"/>
  <c r="FKW25" i="7" s="1"/>
  <c r="FKY25" i="7" s="1"/>
  <c r="FLA25" i="7" s="1"/>
  <c r="FLC25" i="7" s="1"/>
  <c r="FLE25" i="7" s="1"/>
  <c r="FLG25" i="7" s="1"/>
  <c r="FLI25" i="7" s="1"/>
  <c r="FLK25" i="7" s="1"/>
  <c r="FLM25" i="7" s="1"/>
  <c r="FLO25" i="7" s="1"/>
  <c r="FLQ25" i="7" s="1"/>
  <c r="FLS25" i="7" s="1"/>
  <c r="FLU25" i="7" s="1"/>
  <c r="FLW25" i="7" s="1"/>
  <c r="FLY25" i="7" s="1"/>
  <c r="FMA25" i="7" s="1"/>
  <c r="FMC25" i="7" s="1"/>
  <c r="FME25" i="7" s="1"/>
  <c r="FMG25" i="7" s="1"/>
  <c r="FMI25" i="7" s="1"/>
  <c r="FMK25" i="7" s="1"/>
  <c r="FMM25" i="7" s="1"/>
  <c r="FMO25" i="7" s="1"/>
  <c r="FMQ25" i="7" s="1"/>
  <c r="FMS25" i="7" s="1"/>
  <c r="FMU25" i="7" s="1"/>
  <c r="FMW25" i="7" s="1"/>
  <c r="FMY25" i="7" s="1"/>
  <c r="FNA25" i="7" s="1"/>
  <c r="FNC25" i="7" s="1"/>
  <c r="FNE25" i="7" s="1"/>
  <c r="FNG25" i="7" s="1"/>
  <c r="FNI25" i="7" s="1"/>
  <c r="FNK25" i="7" s="1"/>
  <c r="FNM25" i="7" s="1"/>
  <c r="FNO25" i="7" s="1"/>
  <c r="FNQ25" i="7" s="1"/>
  <c r="FNS25" i="7" s="1"/>
  <c r="FNU25" i="7" s="1"/>
  <c r="FNW25" i="7" s="1"/>
  <c r="FNY25" i="7" s="1"/>
  <c r="FOA25" i="7" s="1"/>
  <c r="FOC25" i="7" s="1"/>
  <c r="FOE25" i="7" s="1"/>
  <c r="FOG25" i="7" s="1"/>
  <c r="FOI25" i="7" s="1"/>
  <c r="FOK25" i="7" s="1"/>
  <c r="FOM25" i="7" s="1"/>
  <c r="FOO25" i="7" s="1"/>
  <c r="FOQ25" i="7" s="1"/>
  <c r="FOS25" i="7" s="1"/>
  <c r="FOU25" i="7" s="1"/>
  <c r="FOW25" i="7" s="1"/>
  <c r="FOY25" i="7" s="1"/>
  <c r="FPA25" i="7" s="1"/>
  <c r="FPC25" i="7" s="1"/>
  <c r="FPE25" i="7" s="1"/>
  <c r="FPG25" i="7" s="1"/>
  <c r="FPI25" i="7" s="1"/>
  <c r="FPK25" i="7" s="1"/>
  <c r="FPM25" i="7" s="1"/>
  <c r="FPO25" i="7" s="1"/>
  <c r="FPQ25" i="7" s="1"/>
  <c r="FPS25" i="7" s="1"/>
  <c r="FPU25" i="7" s="1"/>
  <c r="FPW25" i="7" s="1"/>
  <c r="FPY25" i="7" s="1"/>
  <c r="FQA25" i="7" s="1"/>
  <c r="FQC25" i="7" s="1"/>
  <c r="FQE25" i="7" s="1"/>
  <c r="FQG25" i="7" s="1"/>
  <c r="FQI25" i="7" s="1"/>
  <c r="FQK25" i="7" s="1"/>
  <c r="FQM25" i="7" s="1"/>
  <c r="FQO25" i="7" s="1"/>
  <c r="FQQ25" i="7" s="1"/>
  <c r="FQS25" i="7" s="1"/>
  <c r="FQU25" i="7" s="1"/>
  <c r="FQW25" i="7" s="1"/>
  <c r="FQY25" i="7" s="1"/>
  <c r="FRA25" i="7" s="1"/>
  <c r="FRC25" i="7" s="1"/>
  <c r="FRE25" i="7" s="1"/>
  <c r="FRG25" i="7" s="1"/>
  <c r="FRI25" i="7" s="1"/>
  <c r="FRK25" i="7" s="1"/>
  <c r="FRM25" i="7" s="1"/>
  <c r="FRO25" i="7" s="1"/>
  <c r="FRQ25" i="7" s="1"/>
  <c r="FRS25" i="7" s="1"/>
  <c r="FRU25" i="7" s="1"/>
  <c r="FRW25" i="7" s="1"/>
  <c r="FRY25" i="7" s="1"/>
  <c r="FSA25" i="7" s="1"/>
  <c r="FSC25" i="7" s="1"/>
  <c r="FSE25" i="7" s="1"/>
  <c r="FSG25" i="7" s="1"/>
  <c r="FSI25" i="7" s="1"/>
  <c r="FSK25" i="7" s="1"/>
  <c r="FSM25" i="7" s="1"/>
  <c r="FSO25" i="7" s="1"/>
  <c r="FSQ25" i="7" s="1"/>
  <c r="FSS25" i="7" s="1"/>
  <c r="FSU25" i="7" s="1"/>
  <c r="FSW25" i="7" s="1"/>
  <c r="FSY25" i="7" s="1"/>
  <c r="FTA25" i="7" s="1"/>
  <c r="FTC25" i="7" s="1"/>
  <c r="FTE25" i="7" s="1"/>
  <c r="FTG25" i="7" s="1"/>
  <c r="FTI25" i="7" s="1"/>
  <c r="FTK25" i="7" s="1"/>
  <c r="FTM25" i="7" s="1"/>
  <c r="FTO25" i="7" s="1"/>
  <c r="FTQ25" i="7" s="1"/>
  <c r="FTS25" i="7" s="1"/>
  <c r="FTU25" i="7" s="1"/>
  <c r="FTW25" i="7" s="1"/>
  <c r="FTY25" i="7" s="1"/>
  <c r="FUA25" i="7" s="1"/>
  <c r="FUC25" i="7" s="1"/>
  <c r="FUE25" i="7" s="1"/>
  <c r="FUG25" i="7" s="1"/>
  <c r="FUI25" i="7" s="1"/>
  <c r="FUK25" i="7" s="1"/>
  <c r="FUM25" i="7" s="1"/>
  <c r="FUO25" i="7" s="1"/>
  <c r="FUQ25" i="7" s="1"/>
  <c r="FUS25" i="7" s="1"/>
  <c r="FUU25" i="7" s="1"/>
  <c r="FUW25" i="7" s="1"/>
  <c r="FUY25" i="7" s="1"/>
  <c r="FVA25" i="7" s="1"/>
  <c r="FVC25" i="7" s="1"/>
  <c r="FVE25" i="7" s="1"/>
  <c r="FVG25" i="7" s="1"/>
  <c r="FVI25" i="7" s="1"/>
  <c r="FVK25" i="7" s="1"/>
  <c r="FVM25" i="7" s="1"/>
  <c r="FVO25" i="7" s="1"/>
  <c r="FVQ25" i="7" s="1"/>
  <c r="FVS25" i="7" s="1"/>
  <c r="FVU25" i="7" s="1"/>
  <c r="FVW25" i="7" s="1"/>
  <c r="FVY25" i="7" s="1"/>
  <c r="FWA25" i="7" s="1"/>
  <c r="FWC25" i="7" s="1"/>
  <c r="FWE25" i="7" s="1"/>
  <c r="FWG25" i="7" s="1"/>
  <c r="FWI25" i="7" s="1"/>
  <c r="FWK25" i="7" s="1"/>
  <c r="FWM25" i="7" s="1"/>
  <c r="FWO25" i="7" s="1"/>
  <c r="FWQ25" i="7" s="1"/>
  <c r="FWS25" i="7" s="1"/>
  <c r="FWU25" i="7" s="1"/>
  <c r="FWW25" i="7" s="1"/>
  <c r="FWY25" i="7" s="1"/>
  <c r="FXA25" i="7" s="1"/>
  <c r="FXC25" i="7" s="1"/>
  <c r="FXE25" i="7" s="1"/>
  <c r="FXG25" i="7" s="1"/>
  <c r="FXI25" i="7" s="1"/>
  <c r="FXK25" i="7" s="1"/>
  <c r="FXM25" i="7" s="1"/>
  <c r="FXO25" i="7" s="1"/>
  <c r="FXQ25" i="7" s="1"/>
  <c r="FXS25" i="7" s="1"/>
  <c r="FXU25" i="7" s="1"/>
  <c r="FXW25" i="7" s="1"/>
  <c r="FXY25" i="7" s="1"/>
  <c r="FYA25" i="7" s="1"/>
  <c r="FYC25" i="7" s="1"/>
  <c r="FYE25" i="7" s="1"/>
  <c r="FYG25" i="7" s="1"/>
  <c r="FYI25" i="7" s="1"/>
  <c r="FYK25" i="7" s="1"/>
  <c r="FYM25" i="7" s="1"/>
  <c r="FYO25" i="7" s="1"/>
  <c r="FYQ25" i="7" s="1"/>
  <c r="FYS25" i="7" s="1"/>
  <c r="FYU25" i="7" s="1"/>
  <c r="FYW25" i="7" s="1"/>
  <c r="FYY25" i="7" s="1"/>
  <c r="FZA25" i="7" s="1"/>
  <c r="FZC25" i="7" s="1"/>
  <c r="FZE25" i="7" s="1"/>
  <c r="FZG25" i="7" s="1"/>
  <c r="FZI25" i="7" s="1"/>
  <c r="FZK25" i="7" s="1"/>
  <c r="FZM25" i="7" s="1"/>
  <c r="FZO25" i="7" s="1"/>
  <c r="FZQ25" i="7" s="1"/>
  <c r="FZS25" i="7" s="1"/>
  <c r="FZU25" i="7" s="1"/>
  <c r="FZW25" i="7" s="1"/>
  <c r="FZY25" i="7" s="1"/>
  <c r="GAA25" i="7" s="1"/>
  <c r="GAC25" i="7" s="1"/>
  <c r="GAE25" i="7" s="1"/>
  <c r="GAG25" i="7" s="1"/>
  <c r="GAI25" i="7" s="1"/>
  <c r="GAK25" i="7" s="1"/>
  <c r="GAM25" i="7" s="1"/>
  <c r="GAO25" i="7" s="1"/>
  <c r="GAQ25" i="7" s="1"/>
  <c r="GAS25" i="7" s="1"/>
  <c r="GAU25" i="7" s="1"/>
  <c r="GAW25" i="7" s="1"/>
  <c r="GAY25" i="7" s="1"/>
  <c r="GBA25" i="7" s="1"/>
  <c r="GBC25" i="7" s="1"/>
  <c r="GBE25" i="7" s="1"/>
  <c r="GBG25" i="7" s="1"/>
  <c r="GBI25" i="7" s="1"/>
  <c r="GBK25" i="7" s="1"/>
  <c r="GBM25" i="7" s="1"/>
  <c r="GBO25" i="7" s="1"/>
  <c r="GBQ25" i="7" s="1"/>
  <c r="GBS25" i="7" s="1"/>
  <c r="GBU25" i="7" s="1"/>
  <c r="GBW25" i="7" s="1"/>
  <c r="GBY25" i="7" s="1"/>
  <c r="GCA25" i="7" s="1"/>
  <c r="GCC25" i="7" s="1"/>
  <c r="GCE25" i="7" s="1"/>
  <c r="GCG25" i="7" s="1"/>
  <c r="GCI25" i="7" s="1"/>
  <c r="GCK25" i="7" s="1"/>
  <c r="GCM25" i="7" s="1"/>
  <c r="GCO25" i="7" s="1"/>
  <c r="GCQ25" i="7" s="1"/>
  <c r="GCS25" i="7" s="1"/>
  <c r="GCU25" i="7" s="1"/>
  <c r="GCW25" i="7" s="1"/>
  <c r="GCY25" i="7" s="1"/>
  <c r="GDA25" i="7" s="1"/>
  <c r="GDC25" i="7" s="1"/>
  <c r="GDE25" i="7" s="1"/>
  <c r="GDG25" i="7" s="1"/>
  <c r="GDI25" i="7" s="1"/>
  <c r="GDK25" i="7" s="1"/>
  <c r="GDM25" i="7" s="1"/>
  <c r="GDO25" i="7" s="1"/>
  <c r="GDQ25" i="7" s="1"/>
  <c r="GDS25" i="7" s="1"/>
  <c r="GDU25" i="7" s="1"/>
  <c r="GDW25" i="7" s="1"/>
  <c r="GDY25" i="7" s="1"/>
  <c r="GEA25" i="7" s="1"/>
  <c r="GEC25" i="7" s="1"/>
  <c r="GEE25" i="7" s="1"/>
  <c r="GEG25" i="7" s="1"/>
  <c r="GEI25" i="7" s="1"/>
  <c r="GEK25" i="7" s="1"/>
  <c r="GEM25" i="7" s="1"/>
  <c r="GEO25" i="7" s="1"/>
  <c r="GEQ25" i="7" s="1"/>
  <c r="GES25" i="7" s="1"/>
  <c r="GEU25" i="7" s="1"/>
  <c r="GEW25" i="7" s="1"/>
  <c r="GEY25" i="7" s="1"/>
  <c r="GFA25" i="7" s="1"/>
  <c r="GFC25" i="7" s="1"/>
  <c r="GFE25" i="7" s="1"/>
  <c r="GFG25" i="7" s="1"/>
  <c r="GFI25" i="7" s="1"/>
  <c r="GFK25" i="7" s="1"/>
  <c r="GFM25" i="7" s="1"/>
  <c r="GFO25" i="7" s="1"/>
  <c r="GFQ25" i="7" s="1"/>
  <c r="GFS25" i="7" s="1"/>
  <c r="GFU25" i="7" s="1"/>
  <c r="GFW25" i="7" s="1"/>
  <c r="GFY25" i="7" s="1"/>
  <c r="GGA25" i="7" s="1"/>
  <c r="GGC25" i="7" s="1"/>
  <c r="GGE25" i="7" s="1"/>
  <c r="GGG25" i="7" s="1"/>
  <c r="GGI25" i="7" s="1"/>
  <c r="GGK25" i="7" s="1"/>
  <c r="GGM25" i="7" s="1"/>
  <c r="GGO25" i="7" s="1"/>
  <c r="GGQ25" i="7" s="1"/>
  <c r="GGS25" i="7" s="1"/>
  <c r="GGU25" i="7" s="1"/>
  <c r="GGW25" i="7" s="1"/>
  <c r="GGY25" i="7" s="1"/>
  <c r="GHA25" i="7" s="1"/>
  <c r="GHC25" i="7" s="1"/>
  <c r="GHE25" i="7" s="1"/>
  <c r="GHG25" i="7" s="1"/>
  <c r="GHI25" i="7" s="1"/>
  <c r="GHK25" i="7" s="1"/>
  <c r="GHM25" i="7" s="1"/>
  <c r="GHO25" i="7" s="1"/>
  <c r="GHQ25" i="7" s="1"/>
  <c r="GHS25" i="7" s="1"/>
  <c r="GHU25" i="7" s="1"/>
  <c r="GHW25" i="7" s="1"/>
  <c r="GHY25" i="7" s="1"/>
  <c r="GIA25" i="7" s="1"/>
  <c r="GIC25" i="7" s="1"/>
  <c r="GIE25" i="7" s="1"/>
  <c r="GIG25" i="7" s="1"/>
  <c r="GII25" i="7" s="1"/>
  <c r="GIK25" i="7" s="1"/>
  <c r="GIM25" i="7" s="1"/>
  <c r="GIO25" i="7" s="1"/>
  <c r="GIQ25" i="7" s="1"/>
  <c r="GIS25" i="7" s="1"/>
  <c r="GIU25" i="7" s="1"/>
  <c r="GIW25" i="7" s="1"/>
  <c r="GIY25" i="7" s="1"/>
  <c r="GJA25" i="7" s="1"/>
  <c r="GJC25" i="7" s="1"/>
  <c r="GJE25" i="7" s="1"/>
  <c r="GJG25" i="7" s="1"/>
  <c r="GJI25" i="7" s="1"/>
  <c r="GJK25" i="7" s="1"/>
  <c r="GJM25" i="7" s="1"/>
  <c r="GJO25" i="7" s="1"/>
  <c r="GJQ25" i="7" s="1"/>
  <c r="GJS25" i="7" s="1"/>
  <c r="GJU25" i="7" s="1"/>
  <c r="GJW25" i="7" s="1"/>
  <c r="GJY25" i="7" s="1"/>
  <c r="GKA25" i="7" s="1"/>
  <c r="GKC25" i="7" s="1"/>
  <c r="GKE25" i="7" s="1"/>
  <c r="GKG25" i="7" s="1"/>
  <c r="GKI25" i="7" s="1"/>
  <c r="GKK25" i="7" s="1"/>
  <c r="GKM25" i="7" s="1"/>
  <c r="GKO25" i="7" s="1"/>
  <c r="GKQ25" i="7" s="1"/>
  <c r="GKS25" i="7" s="1"/>
  <c r="GKU25" i="7" s="1"/>
  <c r="GKW25" i="7" s="1"/>
  <c r="GKY25" i="7" s="1"/>
  <c r="GLA25" i="7" s="1"/>
  <c r="GLC25" i="7" s="1"/>
  <c r="GLE25" i="7" s="1"/>
  <c r="GLG25" i="7" s="1"/>
  <c r="GLI25" i="7" s="1"/>
  <c r="GLK25" i="7" s="1"/>
  <c r="GLM25" i="7" s="1"/>
  <c r="GLO25" i="7" s="1"/>
  <c r="GLQ25" i="7" s="1"/>
  <c r="GLS25" i="7" s="1"/>
  <c r="GLU25" i="7" s="1"/>
  <c r="GLW25" i="7" s="1"/>
  <c r="GLY25" i="7" s="1"/>
  <c r="GMA25" i="7" s="1"/>
  <c r="GMC25" i="7" s="1"/>
  <c r="GME25" i="7" s="1"/>
  <c r="GMG25" i="7" s="1"/>
  <c r="GMI25" i="7" s="1"/>
  <c r="GMK25" i="7" s="1"/>
  <c r="GMM25" i="7" s="1"/>
  <c r="GMO25" i="7" s="1"/>
  <c r="GMQ25" i="7" s="1"/>
  <c r="GMS25" i="7" s="1"/>
  <c r="GMU25" i="7" s="1"/>
  <c r="GMW25" i="7" s="1"/>
  <c r="GMY25" i="7" s="1"/>
  <c r="GNA25" i="7" s="1"/>
  <c r="GNC25" i="7" s="1"/>
  <c r="GNE25" i="7" s="1"/>
  <c r="GNG25" i="7" s="1"/>
  <c r="GNI25" i="7" s="1"/>
  <c r="GNK25" i="7" s="1"/>
  <c r="GNM25" i="7" s="1"/>
  <c r="GNO25" i="7" s="1"/>
  <c r="GNQ25" i="7" s="1"/>
  <c r="GNS25" i="7" s="1"/>
  <c r="GNU25" i="7" s="1"/>
  <c r="GNW25" i="7" s="1"/>
  <c r="GNY25" i="7" s="1"/>
  <c r="GOA25" i="7" s="1"/>
  <c r="GOC25" i="7" s="1"/>
  <c r="GOE25" i="7" s="1"/>
  <c r="GOG25" i="7" s="1"/>
  <c r="GOI25" i="7" s="1"/>
  <c r="GOK25" i="7" s="1"/>
  <c r="GOM25" i="7" s="1"/>
  <c r="GOO25" i="7" s="1"/>
  <c r="GOQ25" i="7" s="1"/>
  <c r="GOS25" i="7" s="1"/>
  <c r="GOU25" i="7" s="1"/>
  <c r="GOW25" i="7" s="1"/>
  <c r="GOY25" i="7" s="1"/>
  <c r="GPA25" i="7" s="1"/>
  <c r="GPC25" i="7" s="1"/>
  <c r="GPE25" i="7" s="1"/>
  <c r="GPG25" i="7" s="1"/>
  <c r="GPI25" i="7" s="1"/>
  <c r="GPK25" i="7" s="1"/>
  <c r="GPM25" i="7" s="1"/>
  <c r="GPO25" i="7" s="1"/>
  <c r="GPQ25" i="7" s="1"/>
  <c r="GPS25" i="7" s="1"/>
  <c r="GPU25" i="7" s="1"/>
  <c r="GPW25" i="7" s="1"/>
  <c r="GPY25" i="7" s="1"/>
  <c r="GQA25" i="7" s="1"/>
  <c r="GQC25" i="7" s="1"/>
  <c r="GQE25" i="7" s="1"/>
  <c r="GQG25" i="7" s="1"/>
  <c r="GQI25" i="7" s="1"/>
  <c r="GQK25" i="7" s="1"/>
  <c r="GQM25" i="7" s="1"/>
  <c r="GQO25" i="7" s="1"/>
  <c r="GQQ25" i="7" s="1"/>
  <c r="GQS25" i="7" s="1"/>
  <c r="GQU25" i="7" s="1"/>
  <c r="GQW25" i="7" s="1"/>
  <c r="GQY25" i="7" s="1"/>
  <c r="GRA25" i="7" s="1"/>
  <c r="GRC25" i="7" s="1"/>
  <c r="GRE25" i="7" s="1"/>
  <c r="GRG25" i="7" s="1"/>
  <c r="GRI25" i="7" s="1"/>
  <c r="GRK25" i="7" s="1"/>
  <c r="GRM25" i="7" s="1"/>
  <c r="GRO25" i="7" s="1"/>
  <c r="GRQ25" i="7" s="1"/>
  <c r="GRS25" i="7" s="1"/>
  <c r="GRU25" i="7" s="1"/>
  <c r="GRW25" i="7" s="1"/>
  <c r="GRY25" i="7" s="1"/>
  <c r="GSA25" i="7" s="1"/>
  <c r="GSC25" i="7" s="1"/>
  <c r="GSE25" i="7" s="1"/>
  <c r="GSG25" i="7" s="1"/>
  <c r="GSI25" i="7" s="1"/>
  <c r="GSK25" i="7" s="1"/>
  <c r="GSM25" i="7" s="1"/>
  <c r="GSO25" i="7" s="1"/>
  <c r="GSQ25" i="7" s="1"/>
  <c r="GSS25" i="7" s="1"/>
  <c r="GSU25" i="7" s="1"/>
  <c r="GSW25" i="7" s="1"/>
  <c r="GSY25" i="7" s="1"/>
  <c r="GTA25" i="7" s="1"/>
  <c r="GTC25" i="7" s="1"/>
  <c r="GTE25" i="7" s="1"/>
  <c r="GTG25" i="7" s="1"/>
  <c r="GTI25" i="7" s="1"/>
  <c r="GTK25" i="7" s="1"/>
  <c r="GTM25" i="7" s="1"/>
  <c r="GTO25" i="7" s="1"/>
  <c r="GTQ25" i="7" s="1"/>
  <c r="GTS25" i="7" s="1"/>
  <c r="GTU25" i="7" s="1"/>
  <c r="GTW25" i="7" s="1"/>
  <c r="GTY25" i="7" s="1"/>
  <c r="GUA25" i="7" s="1"/>
  <c r="GUC25" i="7" s="1"/>
  <c r="GUE25" i="7" s="1"/>
  <c r="GUG25" i="7" s="1"/>
  <c r="GUI25" i="7" s="1"/>
  <c r="GUK25" i="7" s="1"/>
  <c r="GUM25" i="7" s="1"/>
  <c r="GUO25" i="7" s="1"/>
  <c r="GUQ25" i="7" s="1"/>
  <c r="GUS25" i="7" s="1"/>
  <c r="GUU25" i="7" s="1"/>
  <c r="GUW25" i="7" s="1"/>
  <c r="GUY25" i="7" s="1"/>
  <c r="GVA25" i="7" s="1"/>
  <c r="GVC25" i="7" s="1"/>
  <c r="GVE25" i="7" s="1"/>
  <c r="GVG25" i="7" s="1"/>
  <c r="GVI25" i="7" s="1"/>
  <c r="GVK25" i="7" s="1"/>
  <c r="GVM25" i="7" s="1"/>
  <c r="GVO25" i="7" s="1"/>
  <c r="GVQ25" i="7" s="1"/>
  <c r="GVS25" i="7" s="1"/>
  <c r="GVU25" i="7" s="1"/>
  <c r="GVW25" i="7" s="1"/>
  <c r="GVY25" i="7" s="1"/>
  <c r="GWA25" i="7" s="1"/>
  <c r="GWC25" i="7" s="1"/>
  <c r="GWE25" i="7" s="1"/>
  <c r="GWG25" i="7" s="1"/>
  <c r="GWI25" i="7" s="1"/>
  <c r="GWK25" i="7" s="1"/>
  <c r="GWM25" i="7" s="1"/>
  <c r="GWO25" i="7" s="1"/>
  <c r="GWQ25" i="7" s="1"/>
  <c r="GWS25" i="7" s="1"/>
  <c r="GWU25" i="7" s="1"/>
  <c r="GWW25" i="7" s="1"/>
  <c r="GWY25" i="7" s="1"/>
  <c r="GXA25" i="7" s="1"/>
  <c r="GXC25" i="7" s="1"/>
  <c r="GXE25" i="7" s="1"/>
  <c r="GXG25" i="7" s="1"/>
  <c r="GXI25" i="7" s="1"/>
  <c r="GXK25" i="7" s="1"/>
  <c r="GXM25" i="7" s="1"/>
  <c r="GXO25" i="7" s="1"/>
  <c r="GXQ25" i="7" s="1"/>
  <c r="GXS25" i="7" s="1"/>
  <c r="GXU25" i="7" s="1"/>
  <c r="GXW25" i="7" s="1"/>
  <c r="GXY25" i="7" s="1"/>
  <c r="GYA25" i="7" s="1"/>
  <c r="GYC25" i="7" s="1"/>
  <c r="GYE25" i="7" s="1"/>
  <c r="GYG25" i="7" s="1"/>
  <c r="GYI25" i="7" s="1"/>
  <c r="GYK25" i="7" s="1"/>
  <c r="GYM25" i="7" s="1"/>
  <c r="GYO25" i="7" s="1"/>
  <c r="GYQ25" i="7" s="1"/>
  <c r="GYS25" i="7" s="1"/>
  <c r="GYU25" i="7" s="1"/>
  <c r="GYW25" i="7" s="1"/>
  <c r="GYY25" i="7" s="1"/>
  <c r="GZA25" i="7" s="1"/>
  <c r="GZC25" i="7" s="1"/>
  <c r="GZE25" i="7" s="1"/>
  <c r="GZG25" i="7" s="1"/>
  <c r="GZI25" i="7" s="1"/>
  <c r="GZK25" i="7" s="1"/>
  <c r="GZM25" i="7" s="1"/>
  <c r="GZO25" i="7" s="1"/>
  <c r="GZQ25" i="7" s="1"/>
  <c r="GZS25" i="7" s="1"/>
  <c r="GZU25" i="7" s="1"/>
  <c r="GZW25" i="7" s="1"/>
  <c r="GZY25" i="7" s="1"/>
  <c r="HAA25" i="7" s="1"/>
  <c r="HAC25" i="7" s="1"/>
  <c r="HAE25" i="7" s="1"/>
  <c r="HAG25" i="7" s="1"/>
  <c r="HAI25" i="7" s="1"/>
  <c r="HAK25" i="7" s="1"/>
  <c r="HAM25" i="7" s="1"/>
  <c r="HAO25" i="7" s="1"/>
  <c r="HAQ25" i="7" s="1"/>
  <c r="HAS25" i="7" s="1"/>
  <c r="HAU25" i="7" s="1"/>
  <c r="HAW25" i="7" s="1"/>
  <c r="HAY25" i="7" s="1"/>
  <c r="HBA25" i="7" s="1"/>
  <c r="HBC25" i="7" s="1"/>
  <c r="HBE25" i="7" s="1"/>
  <c r="HBG25" i="7" s="1"/>
  <c r="HBI25" i="7" s="1"/>
  <c r="HBK25" i="7" s="1"/>
  <c r="HBM25" i="7" s="1"/>
  <c r="HBO25" i="7" s="1"/>
  <c r="HBQ25" i="7" s="1"/>
  <c r="HBS25" i="7" s="1"/>
  <c r="HBU25" i="7" s="1"/>
  <c r="HBW25" i="7" s="1"/>
  <c r="HBY25" i="7" s="1"/>
  <c r="HCA25" i="7" s="1"/>
  <c r="HCC25" i="7" s="1"/>
  <c r="HCE25" i="7" s="1"/>
  <c r="HCG25" i="7" s="1"/>
  <c r="HCI25" i="7" s="1"/>
  <c r="HCK25" i="7" s="1"/>
  <c r="HCM25" i="7" s="1"/>
  <c r="HCO25" i="7" s="1"/>
  <c r="HCQ25" i="7" s="1"/>
  <c r="HCS25" i="7" s="1"/>
  <c r="HCU25" i="7" s="1"/>
  <c r="HCW25" i="7" s="1"/>
  <c r="HCY25" i="7" s="1"/>
  <c r="HDA25" i="7" s="1"/>
  <c r="HDC25" i="7" s="1"/>
  <c r="HDE25" i="7" s="1"/>
  <c r="HDG25" i="7" s="1"/>
  <c r="HDI25" i="7" s="1"/>
  <c r="HDK25" i="7" s="1"/>
  <c r="HDM25" i="7" s="1"/>
  <c r="HDO25" i="7" s="1"/>
  <c r="HDQ25" i="7" s="1"/>
  <c r="HDS25" i="7" s="1"/>
  <c r="HDU25" i="7" s="1"/>
  <c r="HDW25" i="7" s="1"/>
  <c r="HDY25" i="7" s="1"/>
  <c r="HEA25" i="7" s="1"/>
  <c r="HEC25" i="7" s="1"/>
  <c r="HEE25" i="7" s="1"/>
  <c r="HEG25" i="7" s="1"/>
  <c r="HEI25" i="7" s="1"/>
  <c r="HEK25" i="7" s="1"/>
  <c r="HEM25" i="7" s="1"/>
  <c r="HEO25" i="7" s="1"/>
  <c r="HEQ25" i="7" s="1"/>
  <c r="HES25" i="7" s="1"/>
  <c r="HEU25" i="7" s="1"/>
  <c r="HEW25" i="7" s="1"/>
  <c r="HEY25" i="7" s="1"/>
  <c r="HFA25" i="7" s="1"/>
  <c r="HFC25" i="7" s="1"/>
  <c r="HFE25" i="7" s="1"/>
  <c r="HFG25" i="7" s="1"/>
  <c r="HFI25" i="7" s="1"/>
  <c r="HFK25" i="7" s="1"/>
  <c r="HFM25" i="7" s="1"/>
  <c r="HFO25" i="7" s="1"/>
  <c r="HFQ25" i="7" s="1"/>
  <c r="HFS25" i="7" s="1"/>
  <c r="HFU25" i="7" s="1"/>
  <c r="HFW25" i="7" s="1"/>
  <c r="HFY25" i="7" s="1"/>
  <c r="HGA25" i="7" s="1"/>
  <c r="HGC25" i="7" s="1"/>
  <c r="HGE25" i="7" s="1"/>
  <c r="HGG25" i="7" s="1"/>
  <c r="HGI25" i="7" s="1"/>
  <c r="HGK25" i="7" s="1"/>
  <c r="HGM25" i="7" s="1"/>
  <c r="HGO25" i="7" s="1"/>
  <c r="HGQ25" i="7" s="1"/>
  <c r="HGS25" i="7" s="1"/>
  <c r="HGU25" i="7" s="1"/>
  <c r="HGW25" i="7" s="1"/>
  <c r="HGY25" i="7" s="1"/>
  <c r="HHA25" i="7" s="1"/>
  <c r="HHC25" i="7" s="1"/>
  <c r="HHE25" i="7" s="1"/>
  <c r="HHG25" i="7" s="1"/>
  <c r="HHI25" i="7" s="1"/>
  <c r="HHK25" i="7" s="1"/>
  <c r="HHM25" i="7" s="1"/>
  <c r="HHO25" i="7" s="1"/>
  <c r="HHQ25" i="7" s="1"/>
  <c r="HHS25" i="7" s="1"/>
  <c r="HHU25" i="7" s="1"/>
  <c r="HHW25" i="7" s="1"/>
  <c r="HHY25" i="7" s="1"/>
  <c r="HIA25" i="7" s="1"/>
  <c r="HIC25" i="7" s="1"/>
  <c r="HIE25" i="7" s="1"/>
  <c r="HIG25" i="7" s="1"/>
  <c r="HII25" i="7" s="1"/>
  <c r="HIK25" i="7" s="1"/>
  <c r="HIM25" i="7" s="1"/>
  <c r="HIO25" i="7" s="1"/>
  <c r="HIQ25" i="7" s="1"/>
  <c r="HIS25" i="7" s="1"/>
  <c r="HIU25" i="7" s="1"/>
  <c r="HIW25" i="7" s="1"/>
  <c r="HIY25" i="7" s="1"/>
  <c r="HJA25" i="7" s="1"/>
  <c r="HJC25" i="7" s="1"/>
  <c r="HJE25" i="7" s="1"/>
  <c r="HJG25" i="7" s="1"/>
  <c r="HJI25" i="7" s="1"/>
  <c r="HJK25" i="7" s="1"/>
  <c r="HJM25" i="7" s="1"/>
  <c r="HJO25" i="7" s="1"/>
  <c r="HJQ25" i="7" s="1"/>
  <c r="HJS25" i="7" s="1"/>
  <c r="HJU25" i="7" s="1"/>
  <c r="HJW25" i="7" s="1"/>
  <c r="HJY25" i="7" s="1"/>
  <c r="HKA25" i="7" s="1"/>
  <c r="HKC25" i="7" s="1"/>
  <c r="HKE25" i="7" s="1"/>
  <c r="HKG25" i="7" s="1"/>
  <c r="HKI25" i="7" s="1"/>
  <c r="HKK25" i="7" s="1"/>
  <c r="HKM25" i="7" s="1"/>
  <c r="HKO25" i="7" s="1"/>
  <c r="HKQ25" i="7" s="1"/>
  <c r="HKS25" i="7" s="1"/>
  <c r="HKU25" i="7" s="1"/>
  <c r="HKW25" i="7" s="1"/>
  <c r="HKY25" i="7" s="1"/>
  <c r="HLA25" i="7" s="1"/>
  <c r="HLC25" i="7" s="1"/>
  <c r="HLE25" i="7" s="1"/>
  <c r="HLG25" i="7" s="1"/>
  <c r="HLI25" i="7" s="1"/>
  <c r="HLK25" i="7" s="1"/>
  <c r="HLM25" i="7" s="1"/>
  <c r="HLO25" i="7" s="1"/>
  <c r="HLQ25" i="7" s="1"/>
  <c r="HLS25" i="7" s="1"/>
  <c r="HLU25" i="7" s="1"/>
  <c r="HLW25" i="7" s="1"/>
  <c r="HLY25" i="7" s="1"/>
  <c r="HMA25" i="7" s="1"/>
  <c r="HMC25" i="7" s="1"/>
  <c r="HME25" i="7" s="1"/>
  <c r="HMG25" i="7" s="1"/>
  <c r="HMI25" i="7" s="1"/>
  <c r="HMK25" i="7" s="1"/>
  <c r="HMM25" i="7" s="1"/>
  <c r="HMO25" i="7" s="1"/>
  <c r="HMQ25" i="7" s="1"/>
  <c r="HMS25" i="7" s="1"/>
  <c r="HMU25" i="7" s="1"/>
  <c r="HMW25" i="7" s="1"/>
  <c r="HMY25" i="7" s="1"/>
  <c r="HNA25" i="7" s="1"/>
  <c r="HNC25" i="7" s="1"/>
  <c r="HNE25" i="7" s="1"/>
  <c r="HNG25" i="7" s="1"/>
  <c r="HNI25" i="7" s="1"/>
  <c r="HNK25" i="7" s="1"/>
  <c r="HNM25" i="7" s="1"/>
  <c r="HNO25" i="7" s="1"/>
  <c r="HNQ25" i="7" s="1"/>
  <c r="HNS25" i="7" s="1"/>
  <c r="HNU25" i="7" s="1"/>
  <c r="HNW25" i="7" s="1"/>
  <c r="HNY25" i="7" s="1"/>
  <c r="HOA25" i="7" s="1"/>
  <c r="HOC25" i="7" s="1"/>
  <c r="HOE25" i="7" s="1"/>
  <c r="HOG25" i="7" s="1"/>
  <c r="HOI25" i="7" s="1"/>
  <c r="HOK25" i="7" s="1"/>
  <c r="HOM25" i="7" s="1"/>
  <c r="HOO25" i="7" s="1"/>
  <c r="HOQ25" i="7" s="1"/>
  <c r="HOS25" i="7" s="1"/>
  <c r="HOU25" i="7" s="1"/>
  <c r="HOW25" i="7" s="1"/>
  <c r="HOY25" i="7" s="1"/>
  <c r="HPA25" i="7" s="1"/>
  <c r="HPC25" i="7" s="1"/>
  <c r="HPE25" i="7" s="1"/>
  <c r="HPG25" i="7" s="1"/>
  <c r="HPI25" i="7" s="1"/>
  <c r="HPK25" i="7" s="1"/>
  <c r="HPM25" i="7" s="1"/>
  <c r="HPO25" i="7" s="1"/>
  <c r="HPQ25" i="7" s="1"/>
  <c r="HPS25" i="7" s="1"/>
  <c r="HPU25" i="7" s="1"/>
  <c r="HPW25" i="7" s="1"/>
  <c r="HPY25" i="7" s="1"/>
  <c r="HQA25" i="7" s="1"/>
  <c r="HQC25" i="7" s="1"/>
  <c r="HQE25" i="7" s="1"/>
  <c r="HQG25" i="7" s="1"/>
  <c r="HQI25" i="7" s="1"/>
  <c r="HQK25" i="7" s="1"/>
  <c r="HQM25" i="7" s="1"/>
  <c r="HQO25" i="7" s="1"/>
  <c r="HQQ25" i="7" s="1"/>
  <c r="HQS25" i="7" s="1"/>
  <c r="HQU25" i="7" s="1"/>
  <c r="HQW25" i="7" s="1"/>
  <c r="HQY25" i="7" s="1"/>
  <c r="HRA25" i="7" s="1"/>
  <c r="HRC25" i="7" s="1"/>
  <c r="HRE25" i="7" s="1"/>
  <c r="HRG25" i="7" s="1"/>
  <c r="HRI25" i="7" s="1"/>
  <c r="HRK25" i="7" s="1"/>
  <c r="HRM25" i="7" s="1"/>
  <c r="HRO25" i="7" s="1"/>
  <c r="HRQ25" i="7" s="1"/>
  <c r="HRS25" i="7" s="1"/>
  <c r="HRU25" i="7" s="1"/>
  <c r="HRW25" i="7" s="1"/>
  <c r="HRY25" i="7" s="1"/>
  <c r="HSA25" i="7" s="1"/>
  <c r="HSC25" i="7" s="1"/>
  <c r="HSE25" i="7" s="1"/>
  <c r="HSG25" i="7" s="1"/>
  <c r="HSI25" i="7" s="1"/>
  <c r="HSK25" i="7" s="1"/>
  <c r="HSM25" i="7" s="1"/>
  <c r="HSO25" i="7" s="1"/>
  <c r="HSQ25" i="7" s="1"/>
  <c r="HSS25" i="7" s="1"/>
  <c r="HSU25" i="7" s="1"/>
  <c r="HSW25" i="7" s="1"/>
  <c r="HSY25" i="7" s="1"/>
  <c r="HTA25" i="7" s="1"/>
  <c r="HTC25" i="7" s="1"/>
  <c r="HTE25" i="7" s="1"/>
  <c r="HTG25" i="7" s="1"/>
  <c r="HTI25" i="7" s="1"/>
  <c r="HTK25" i="7" s="1"/>
  <c r="HTM25" i="7" s="1"/>
  <c r="HTO25" i="7" s="1"/>
  <c r="HTQ25" i="7" s="1"/>
  <c r="HTS25" i="7" s="1"/>
  <c r="HTU25" i="7" s="1"/>
  <c r="HTW25" i="7" s="1"/>
  <c r="HTY25" i="7" s="1"/>
  <c r="HUA25" i="7" s="1"/>
  <c r="HUC25" i="7" s="1"/>
  <c r="HUE25" i="7" s="1"/>
  <c r="HUG25" i="7" s="1"/>
  <c r="HUI25" i="7" s="1"/>
  <c r="HUK25" i="7" s="1"/>
  <c r="HUM25" i="7" s="1"/>
  <c r="HUO25" i="7" s="1"/>
  <c r="HUQ25" i="7" s="1"/>
  <c r="HUS25" i="7" s="1"/>
  <c r="HUU25" i="7" s="1"/>
  <c r="HUW25" i="7" s="1"/>
  <c r="HUY25" i="7" s="1"/>
  <c r="HVA25" i="7" s="1"/>
  <c r="HVC25" i="7" s="1"/>
  <c r="HVE25" i="7" s="1"/>
  <c r="HVG25" i="7" s="1"/>
  <c r="HVI25" i="7" s="1"/>
  <c r="HVK25" i="7" s="1"/>
  <c r="HVM25" i="7" s="1"/>
  <c r="HVO25" i="7" s="1"/>
  <c r="HVQ25" i="7" s="1"/>
  <c r="HVS25" i="7" s="1"/>
  <c r="HVU25" i="7" s="1"/>
  <c r="HVW25" i="7" s="1"/>
  <c r="HVY25" i="7" s="1"/>
  <c r="HWA25" i="7" s="1"/>
  <c r="HWC25" i="7" s="1"/>
  <c r="HWE25" i="7" s="1"/>
  <c r="HWG25" i="7" s="1"/>
  <c r="HWI25" i="7" s="1"/>
  <c r="HWK25" i="7" s="1"/>
  <c r="HWM25" i="7" s="1"/>
  <c r="HWO25" i="7" s="1"/>
  <c r="HWQ25" i="7" s="1"/>
  <c r="HWS25" i="7" s="1"/>
  <c r="HWU25" i="7" s="1"/>
  <c r="HWW25" i="7" s="1"/>
  <c r="HWY25" i="7" s="1"/>
  <c r="HXA25" i="7" s="1"/>
  <c r="HXC25" i="7" s="1"/>
  <c r="HXE25" i="7" s="1"/>
  <c r="HXG25" i="7" s="1"/>
  <c r="HXI25" i="7" s="1"/>
  <c r="HXK25" i="7" s="1"/>
  <c r="HXM25" i="7" s="1"/>
  <c r="HXO25" i="7" s="1"/>
  <c r="HXQ25" i="7" s="1"/>
  <c r="HXS25" i="7" s="1"/>
  <c r="HXU25" i="7" s="1"/>
  <c r="HXW25" i="7" s="1"/>
  <c r="HXY25" i="7" s="1"/>
  <c r="HYA25" i="7" s="1"/>
  <c r="HYC25" i="7" s="1"/>
  <c r="HYE25" i="7" s="1"/>
  <c r="HYG25" i="7" s="1"/>
  <c r="HYI25" i="7" s="1"/>
  <c r="HYK25" i="7" s="1"/>
  <c r="HYM25" i="7" s="1"/>
  <c r="HYO25" i="7" s="1"/>
  <c r="HYQ25" i="7" s="1"/>
  <c r="HYS25" i="7" s="1"/>
  <c r="HYU25" i="7" s="1"/>
  <c r="HYW25" i="7" s="1"/>
  <c r="HYY25" i="7" s="1"/>
  <c r="HZA25" i="7" s="1"/>
  <c r="HZC25" i="7" s="1"/>
  <c r="HZE25" i="7" s="1"/>
  <c r="HZG25" i="7" s="1"/>
  <c r="HZI25" i="7" s="1"/>
  <c r="HZK25" i="7" s="1"/>
  <c r="HZM25" i="7" s="1"/>
  <c r="HZO25" i="7" s="1"/>
  <c r="HZQ25" i="7" s="1"/>
  <c r="HZS25" i="7" s="1"/>
  <c r="HZU25" i="7" s="1"/>
  <c r="HZW25" i="7" s="1"/>
  <c r="HZY25" i="7" s="1"/>
  <c r="IAA25" i="7" s="1"/>
  <c r="IAC25" i="7" s="1"/>
  <c r="IAE25" i="7" s="1"/>
  <c r="IAG25" i="7" s="1"/>
  <c r="IAI25" i="7" s="1"/>
  <c r="IAK25" i="7" s="1"/>
  <c r="IAM25" i="7" s="1"/>
  <c r="IAO25" i="7" s="1"/>
  <c r="IAQ25" i="7" s="1"/>
  <c r="IAS25" i="7" s="1"/>
  <c r="IAU25" i="7" s="1"/>
  <c r="IAW25" i="7" s="1"/>
  <c r="IAY25" i="7" s="1"/>
  <c r="IBA25" i="7" s="1"/>
  <c r="IBC25" i="7" s="1"/>
  <c r="IBE25" i="7" s="1"/>
  <c r="IBG25" i="7" s="1"/>
  <c r="IBI25" i="7" s="1"/>
  <c r="IBK25" i="7" s="1"/>
  <c r="IBM25" i="7" s="1"/>
  <c r="IBO25" i="7" s="1"/>
  <c r="IBQ25" i="7" s="1"/>
  <c r="IBS25" i="7" s="1"/>
  <c r="IBU25" i="7" s="1"/>
  <c r="IBW25" i="7" s="1"/>
  <c r="IBY25" i="7" s="1"/>
  <c r="ICA25" i="7" s="1"/>
  <c r="ICC25" i="7" s="1"/>
  <c r="ICE25" i="7" s="1"/>
  <c r="ICG25" i="7" s="1"/>
  <c r="ICI25" i="7" s="1"/>
  <c r="ICK25" i="7" s="1"/>
  <c r="ICM25" i="7" s="1"/>
  <c r="ICO25" i="7" s="1"/>
  <c r="ICQ25" i="7" s="1"/>
  <c r="ICS25" i="7" s="1"/>
  <c r="ICU25" i="7" s="1"/>
  <c r="ICW25" i="7" s="1"/>
  <c r="ICY25" i="7" s="1"/>
  <c r="IDA25" i="7" s="1"/>
  <c r="IDC25" i="7" s="1"/>
  <c r="IDE25" i="7" s="1"/>
  <c r="IDG25" i="7" s="1"/>
  <c r="IDI25" i="7" s="1"/>
  <c r="IDK25" i="7" s="1"/>
  <c r="IDM25" i="7" s="1"/>
  <c r="IDO25" i="7" s="1"/>
  <c r="IDQ25" i="7" s="1"/>
  <c r="IDS25" i="7" s="1"/>
  <c r="IDU25" i="7" s="1"/>
  <c r="IDW25" i="7" s="1"/>
  <c r="IDY25" i="7" s="1"/>
  <c r="IEA25" i="7" s="1"/>
  <c r="IEC25" i="7" s="1"/>
  <c r="IEE25" i="7" s="1"/>
  <c r="IEG25" i="7" s="1"/>
  <c r="IEI25" i="7" s="1"/>
  <c r="IEK25" i="7" s="1"/>
  <c r="IEM25" i="7" s="1"/>
  <c r="IEO25" i="7" s="1"/>
  <c r="IEQ25" i="7" s="1"/>
  <c r="IES25" i="7" s="1"/>
  <c r="IEU25" i="7" s="1"/>
  <c r="IEW25" i="7" s="1"/>
  <c r="IEY25" i="7" s="1"/>
  <c r="IFA25" i="7" s="1"/>
  <c r="IFC25" i="7" s="1"/>
  <c r="IFE25" i="7" s="1"/>
  <c r="IFG25" i="7" s="1"/>
  <c r="IFI25" i="7" s="1"/>
  <c r="IFK25" i="7" s="1"/>
  <c r="IFM25" i="7" s="1"/>
  <c r="IFO25" i="7" s="1"/>
  <c r="IFQ25" i="7" s="1"/>
  <c r="IFS25" i="7" s="1"/>
  <c r="IFU25" i="7" s="1"/>
  <c r="IFW25" i="7" s="1"/>
  <c r="IFY25" i="7" s="1"/>
  <c r="IGA25" i="7" s="1"/>
  <c r="IGC25" i="7" s="1"/>
  <c r="IGE25" i="7" s="1"/>
  <c r="IGG25" i="7" s="1"/>
  <c r="IGI25" i="7" s="1"/>
  <c r="IGK25" i="7" s="1"/>
  <c r="IGM25" i="7" s="1"/>
  <c r="IGO25" i="7" s="1"/>
  <c r="IGQ25" i="7" s="1"/>
  <c r="IGS25" i="7" s="1"/>
  <c r="IGU25" i="7" s="1"/>
  <c r="IGW25" i="7" s="1"/>
  <c r="IGY25" i="7" s="1"/>
  <c r="IHA25" i="7" s="1"/>
  <c r="IHC25" i="7" s="1"/>
  <c r="IHE25" i="7" s="1"/>
  <c r="IHG25" i="7" s="1"/>
  <c r="IHI25" i="7" s="1"/>
  <c r="IHK25" i="7" s="1"/>
  <c r="IHM25" i="7" s="1"/>
  <c r="IHO25" i="7" s="1"/>
  <c r="IHQ25" i="7" s="1"/>
  <c r="IHS25" i="7" s="1"/>
  <c r="IHU25" i="7" s="1"/>
  <c r="IHW25" i="7" s="1"/>
  <c r="IHY25" i="7" s="1"/>
  <c r="IIA25" i="7" s="1"/>
  <c r="IIC25" i="7" s="1"/>
  <c r="IIE25" i="7" s="1"/>
  <c r="IIG25" i="7" s="1"/>
  <c r="III25" i="7" s="1"/>
  <c r="IIK25" i="7" s="1"/>
  <c r="IIM25" i="7" s="1"/>
  <c r="IIO25" i="7" s="1"/>
  <c r="IIQ25" i="7" s="1"/>
  <c r="IIS25" i="7" s="1"/>
  <c r="IIU25" i="7" s="1"/>
  <c r="IIW25" i="7" s="1"/>
  <c r="IIY25" i="7" s="1"/>
  <c r="IJA25" i="7" s="1"/>
  <c r="IJC25" i="7" s="1"/>
  <c r="IJE25" i="7" s="1"/>
  <c r="IJG25" i="7" s="1"/>
  <c r="IJI25" i="7" s="1"/>
  <c r="IJK25" i="7" s="1"/>
  <c r="IJM25" i="7" s="1"/>
  <c r="IJO25" i="7" s="1"/>
  <c r="IJQ25" i="7" s="1"/>
  <c r="IJS25" i="7" s="1"/>
  <c r="IJU25" i="7" s="1"/>
  <c r="IJW25" i="7" s="1"/>
  <c r="IJY25" i="7" s="1"/>
  <c r="IKA25" i="7" s="1"/>
  <c r="IKC25" i="7" s="1"/>
  <c r="IKE25" i="7" s="1"/>
  <c r="IKG25" i="7" s="1"/>
  <c r="IKI25" i="7" s="1"/>
  <c r="IKK25" i="7" s="1"/>
  <c r="IKM25" i="7" s="1"/>
  <c r="IKO25" i="7" s="1"/>
  <c r="IKQ25" i="7" s="1"/>
  <c r="IKS25" i="7" s="1"/>
  <c r="IKU25" i="7" s="1"/>
  <c r="IKW25" i="7" s="1"/>
  <c r="IKY25" i="7" s="1"/>
  <c r="ILA25" i="7" s="1"/>
  <c r="ILC25" i="7" s="1"/>
  <c r="ILE25" i="7" s="1"/>
  <c r="ILG25" i="7" s="1"/>
  <c r="ILI25" i="7" s="1"/>
  <c r="ILK25" i="7" s="1"/>
  <c r="ILM25" i="7" s="1"/>
  <c r="ILO25" i="7" s="1"/>
  <c r="ILQ25" i="7" s="1"/>
  <c r="ILS25" i="7" s="1"/>
  <c r="ILU25" i="7" s="1"/>
  <c r="ILW25" i="7" s="1"/>
  <c r="ILY25" i="7" s="1"/>
  <c r="IMA25" i="7" s="1"/>
  <c r="IMC25" i="7" s="1"/>
  <c r="IME25" i="7" s="1"/>
  <c r="IMG25" i="7" s="1"/>
  <c r="IMI25" i="7" s="1"/>
  <c r="IMK25" i="7" s="1"/>
  <c r="IMM25" i="7" s="1"/>
  <c r="IMO25" i="7" s="1"/>
  <c r="IMQ25" i="7" s="1"/>
  <c r="IMS25" i="7" s="1"/>
  <c r="IMU25" i="7" s="1"/>
  <c r="IMW25" i="7" s="1"/>
  <c r="IMY25" i="7" s="1"/>
  <c r="INA25" i="7" s="1"/>
  <c r="INC25" i="7" s="1"/>
  <c r="INE25" i="7" s="1"/>
  <c r="ING25" i="7" s="1"/>
  <c r="INI25" i="7" s="1"/>
  <c r="INK25" i="7" s="1"/>
  <c r="INM25" i="7" s="1"/>
  <c r="INO25" i="7" s="1"/>
  <c r="INQ25" i="7" s="1"/>
  <c r="INS25" i="7" s="1"/>
  <c r="INU25" i="7" s="1"/>
  <c r="INW25" i="7" s="1"/>
  <c r="INY25" i="7" s="1"/>
  <c r="IOA25" i="7" s="1"/>
  <c r="IOC25" i="7" s="1"/>
  <c r="IOE25" i="7" s="1"/>
  <c r="IOG25" i="7" s="1"/>
  <c r="IOI25" i="7" s="1"/>
  <c r="IOK25" i="7" s="1"/>
  <c r="IOM25" i="7" s="1"/>
  <c r="IOO25" i="7" s="1"/>
  <c r="IOQ25" i="7" s="1"/>
  <c r="IOS25" i="7" s="1"/>
  <c r="IOU25" i="7" s="1"/>
  <c r="IOW25" i="7" s="1"/>
  <c r="IOY25" i="7" s="1"/>
  <c r="IPA25" i="7" s="1"/>
  <c r="IPC25" i="7" s="1"/>
  <c r="IPE25" i="7" s="1"/>
  <c r="IPG25" i="7" s="1"/>
  <c r="IPI25" i="7" s="1"/>
  <c r="IPK25" i="7" s="1"/>
  <c r="IPM25" i="7" s="1"/>
  <c r="IPO25" i="7" s="1"/>
  <c r="IPQ25" i="7" s="1"/>
  <c r="IPS25" i="7" s="1"/>
  <c r="IPU25" i="7" s="1"/>
  <c r="IPW25" i="7" s="1"/>
  <c r="IPY25" i="7" s="1"/>
  <c r="IQA25" i="7" s="1"/>
  <c r="IQC25" i="7" s="1"/>
  <c r="IQE25" i="7" s="1"/>
  <c r="IQG25" i="7" s="1"/>
  <c r="IQI25" i="7" s="1"/>
  <c r="IQK25" i="7" s="1"/>
  <c r="IQM25" i="7" s="1"/>
  <c r="IQO25" i="7" s="1"/>
  <c r="IQQ25" i="7" s="1"/>
  <c r="IQS25" i="7" s="1"/>
  <c r="IQU25" i="7" s="1"/>
  <c r="IQW25" i="7" s="1"/>
  <c r="IQY25" i="7" s="1"/>
  <c r="IRA25" i="7" s="1"/>
  <c r="IRC25" i="7" s="1"/>
  <c r="IRE25" i="7" s="1"/>
  <c r="IRG25" i="7" s="1"/>
  <c r="IRI25" i="7" s="1"/>
  <c r="IRK25" i="7" s="1"/>
  <c r="IRM25" i="7" s="1"/>
  <c r="IRO25" i="7" s="1"/>
  <c r="IRQ25" i="7" s="1"/>
  <c r="IRS25" i="7" s="1"/>
  <c r="IRU25" i="7" s="1"/>
  <c r="IRW25" i="7" s="1"/>
  <c r="IRY25" i="7" s="1"/>
  <c r="ISA25" i="7" s="1"/>
  <c r="ISC25" i="7" s="1"/>
  <c r="ISE25" i="7" s="1"/>
  <c r="ISG25" i="7" s="1"/>
  <c r="ISI25" i="7" s="1"/>
  <c r="ISK25" i="7" s="1"/>
  <c r="ISM25" i="7" s="1"/>
  <c r="ISO25" i="7" s="1"/>
  <c r="ISQ25" i="7" s="1"/>
  <c r="ISS25" i="7" s="1"/>
  <c r="ISU25" i="7" s="1"/>
  <c r="ISW25" i="7" s="1"/>
  <c r="ISY25" i="7" s="1"/>
  <c r="ITA25" i="7" s="1"/>
  <c r="ITC25" i="7" s="1"/>
  <c r="ITE25" i="7" s="1"/>
  <c r="ITG25" i="7" s="1"/>
  <c r="ITI25" i="7" s="1"/>
  <c r="ITK25" i="7" s="1"/>
  <c r="ITM25" i="7" s="1"/>
  <c r="ITO25" i="7" s="1"/>
  <c r="ITQ25" i="7" s="1"/>
  <c r="ITS25" i="7" s="1"/>
  <c r="ITU25" i="7" s="1"/>
  <c r="ITW25" i="7" s="1"/>
  <c r="ITY25" i="7" s="1"/>
  <c r="IUA25" i="7" s="1"/>
  <c r="IUC25" i="7" s="1"/>
  <c r="IUE25" i="7" s="1"/>
  <c r="IUG25" i="7" s="1"/>
  <c r="IUI25" i="7" s="1"/>
  <c r="IUK25" i="7" s="1"/>
  <c r="IUM25" i="7" s="1"/>
  <c r="IUO25" i="7" s="1"/>
  <c r="IUQ25" i="7" s="1"/>
  <c r="IUS25" i="7" s="1"/>
  <c r="IUU25" i="7" s="1"/>
  <c r="IUW25" i="7" s="1"/>
  <c r="IUY25" i="7" s="1"/>
  <c r="IVA25" i="7" s="1"/>
  <c r="IVC25" i="7" s="1"/>
  <c r="IVE25" i="7" s="1"/>
  <c r="IVG25" i="7" s="1"/>
  <c r="IVI25" i="7" s="1"/>
  <c r="IVK25" i="7" s="1"/>
  <c r="IVM25" i="7" s="1"/>
  <c r="IVO25" i="7" s="1"/>
  <c r="IVQ25" i="7" s="1"/>
  <c r="IVS25" i="7" s="1"/>
  <c r="IVU25" i="7" s="1"/>
  <c r="IVW25" i="7" s="1"/>
  <c r="IVY25" i="7" s="1"/>
  <c r="IWA25" i="7" s="1"/>
  <c r="IWC25" i="7" s="1"/>
  <c r="IWE25" i="7" s="1"/>
  <c r="IWG25" i="7" s="1"/>
  <c r="IWI25" i="7" s="1"/>
  <c r="IWK25" i="7" s="1"/>
  <c r="IWM25" i="7" s="1"/>
  <c r="IWO25" i="7" s="1"/>
  <c r="IWQ25" i="7" s="1"/>
  <c r="IWS25" i="7" s="1"/>
  <c r="IWU25" i="7" s="1"/>
  <c r="IWW25" i="7" s="1"/>
  <c r="IWY25" i="7" s="1"/>
  <c r="IXA25" i="7" s="1"/>
  <c r="IXC25" i="7" s="1"/>
  <c r="IXE25" i="7" s="1"/>
  <c r="IXG25" i="7" s="1"/>
  <c r="IXI25" i="7" s="1"/>
  <c r="IXK25" i="7" s="1"/>
  <c r="IXM25" i="7" s="1"/>
  <c r="IXO25" i="7" s="1"/>
  <c r="IXQ25" i="7" s="1"/>
  <c r="IXS25" i="7" s="1"/>
  <c r="IXU25" i="7" s="1"/>
  <c r="IXW25" i="7" s="1"/>
  <c r="IXY25" i="7" s="1"/>
  <c r="IYA25" i="7" s="1"/>
  <c r="IYC25" i="7" s="1"/>
  <c r="IYE25" i="7" s="1"/>
  <c r="IYG25" i="7" s="1"/>
  <c r="IYI25" i="7" s="1"/>
  <c r="IYK25" i="7" s="1"/>
  <c r="IYM25" i="7" s="1"/>
  <c r="IYO25" i="7" s="1"/>
  <c r="IYQ25" i="7" s="1"/>
  <c r="IYS25" i="7" s="1"/>
  <c r="IYU25" i="7" s="1"/>
  <c r="IYW25" i="7" s="1"/>
  <c r="IYY25" i="7" s="1"/>
  <c r="IZA25" i="7" s="1"/>
  <c r="IZC25" i="7" s="1"/>
  <c r="IZE25" i="7" s="1"/>
  <c r="IZG25" i="7" s="1"/>
  <c r="IZI25" i="7" s="1"/>
  <c r="IZK25" i="7" s="1"/>
  <c r="IZM25" i="7" s="1"/>
  <c r="IZO25" i="7" s="1"/>
  <c r="IZQ25" i="7" s="1"/>
  <c r="IZS25" i="7" s="1"/>
  <c r="IZU25" i="7" s="1"/>
  <c r="IZW25" i="7" s="1"/>
  <c r="IZY25" i="7" s="1"/>
  <c r="JAA25" i="7" s="1"/>
  <c r="JAC25" i="7" s="1"/>
  <c r="JAE25" i="7" s="1"/>
  <c r="JAG25" i="7" s="1"/>
  <c r="JAI25" i="7" s="1"/>
  <c r="JAK25" i="7" s="1"/>
  <c r="JAM25" i="7" s="1"/>
  <c r="JAO25" i="7" s="1"/>
  <c r="JAQ25" i="7" s="1"/>
  <c r="JAS25" i="7" s="1"/>
  <c r="JAU25" i="7" s="1"/>
  <c r="JAW25" i="7" s="1"/>
  <c r="JAY25" i="7" s="1"/>
  <c r="JBA25" i="7" s="1"/>
  <c r="JBC25" i="7" s="1"/>
  <c r="JBE25" i="7" s="1"/>
  <c r="JBG25" i="7" s="1"/>
  <c r="JBI25" i="7" s="1"/>
  <c r="JBK25" i="7" s="1"/>
  <c r="JBM25" i="7" s="1"/>
  <c r="JBO25" i="7" s="1"/>
  <c r="JBQ25" i="7" s="1"/>
  <c r="JBS25" i="7" s="1"/>
  <c r="JBU25" i="7" s="1"/>
  <c r="JBW25" i="7" s="1"/>
  <c r="JBY25" i="7" s="1"/>
  <c r="JCA25" i="7" s="1"/>
  <c r="JCC25" i="7" s="1"/>
  <c r="JCE25" i="7" s="1"/>
  <c r="JCG25" i="7" s="1"/>
  <c r="JCI25" i="7" s="1"/>
  <c r="JCK25" i="7" s="1"/>
  <c r="JCM25" i="7" s="1"/>
  <c r="JCO25" i="7" s="1"/>
  <c r="JCQ25" i="7" s="1"/>
  <c r="JCS25" i="7" s="1"/>
  <c r="JCU25" i="7" s="1"/>
  <c r="JCW25" i="7" s="1"/>
  <c r="JCY25" i="7" s="1"/>
  <c r="JDA25" i="7" s="1"/>
  <c r="JDC25" i="7" s="1"/>
  <c r="JDE25" i="7" s="1"/>
  <c r="JDG25" i="7" s="1"/>
  <c r="JDI25" i="7" s="1"/>
  <c r="JDK25" i="7" s="1"/>
  <c r="JDM25" i="7" s="1"/>
  <c r="JDO25" i="7" s="1"/>
  <c r="JDQ25" i="7" s="1"/>
  <c r="JDS25" i="7" s="1"/>
  <c r="JDU25" i="7" s="1"/>
  <c r="JDW25" i="7" s="1"/>
  <c r="JDY25" i="7" s="1"/>
  <c r="JEA25" i="7" s="1"/>
  <c r="JEC25" i="7" s="1"/>
  <c r="JEE25" i="7" s="1"/>
  <c r="JEG25" i="7" s="1"/>
  <c r="JEI25" i="7" s="1"/>
  <c r="JEK25" i="7" s="1"/>
  <c r="JEM25" i="7" s="1"/>
  <c r="JEO25" i="7" s="1"/>
  <c r="JEQ25" i="7" s="1"/>
  <c r="JES25" i="7" s="1"/>
  <c r="JEU25" i="7" s="1"/>
  <c r="JEW25" i="7" s="1"/>
  <c r="JEY25" i="7" s="1"/>
  <c r="JFA25" i="7" s="1"/>
  <c r="JFC25" i="7" s="1"/>
  <c r="JFE25" i="7" s="1"/>
  <c r="JFG25" i="7" s="1"/>
  <c r="JFI25" i="7" s="1"/>
  <c r="JFK25" i="7" s="1"/>
  <c r="JFM25" i="7" s="1"/>
  <c r="JFO25" i="7" s="1"/>
  <c r="JFQ25" i="7" s="1"/>
  <c r="JFS25" i="7" s="1"/>
  <c r="JFU25" i="7" s="1"/>
  <c r="JFW25" i="7" s="1"/>
  <c r="JFY25" i="7" s="1"/>
  <c r="JGA25" i="7" s="1"/>
  <c r="JGC25" i="7" s="1"/>
  <c r="JGE25" i="7" s="1"/>
  <c r="JGG25" i="7" s="1"/>
  <c r="JGI25" i="7" s="1"/>
  <c r="JGK25" i="7" s="1"/>
  <c r="JGM25" i="7" s="1"/>
  <c r="JGO25" i="7" s="1"/>
  <c r="JGQ25" i="7" s="1"/>
  <c r="JGS25" i="7" s="1"/>
  <c r="JGU25" i="7" s="1"/>
  <c r="JGW25" i="7" s="1"/>
  <c r="JGY25" i="7" s="1"/>
  <c r="JHA25" i="7" s="1"/>
  <c r="JHC25" i="7" s="1"/>
  <c r="JHE25" i="7" s="1"/>
  <c r="JHG25" i="7" s="1"/>
  <c r="JHI25" i="7" s="1"/>
  <c r="JHK25" i="7" s="1"/>
  <c r="JHM25" i="7" s="1"/>
  <c r="JHO25" i="7" s="1"/>
  <c r="JHQ25" i="7" s="1"/>
  <c r="JHS25" i="7" s="1"/>
  <c r="JHU25" i="7" s="1"/>
  <c r="JHW25" i="7" s="1"/>
  <c r="JHY25" i="7" s="1"/>
  <c r="JIA25" i="7" s="1"/>
  <c r="JIC25" i="7" s="1"/>
  <c r="JIE25" i="7" s="1"/>
  <c r="JIG25" i="7" s="1"/>
  <c r="JII25" i="7" s="1"/>
  <c r="JIK25" i="7" s="1"/>
  <c r="JIM25" i="7" s="1"/>
  <c r="JIO25" i="7" s="1"/>
  <c r="JIQ25" i="7" s="1"/>
  <c r="JIS25" i="7" s="1"/>
  <c r="JIU25" i="7" s="1"/>
  <c r="JIW25" i="7" s="1"/>
  <c r="JIY25" i="7" s="1"/>
  <c r="JJA25" i="7" s="1"/>
  <c r="JJC25" i="7" s="1"/>
  <c r="JJE25" i="7" s="1"/>
  <c r="JJG25" i="7" s="1"/>
  <c r="JJI25" i="7" s="1"/>
  <c r="JJK25" i="7" s="1"/>
  <c r="JJM25" i="7" s="1"/>
  <c r="JJO25" i="7" s="1"/>
  <c r="JJQ25" i="7" s="1"/>
  <c r="JJS25" i="7" s="1"/>
  <c r="JJU25" i="7" s="1"/>
  <c r="JJW25" i="7" s="1"/>
  <c r="JJY25" i="7" s="1"/>
  <c r="JKA25" i="7" s="1"/>
  <c r="JKC25" i="7" s="1"/>
  <c r="JKE25" i="7" s="1"/>
  <c r="JKG25" i="7" s="1"/>
  <c r="JKI25" i="7" s="1"/>
  <c r="JKK25" i="7" s="1"/>
  <c r="JKM25" i="7" s="1"/>
  <c r="JKO25" i="7" s="1"/>
  <c r="JKQ25" i="7" s="1"/>
  <c r="JKS25" i="7" s="1"/>
  <c r="JKU25" i="7" s="1"/>
  <c r="JKW25" i="7" s="1"/>
  <c r="JKY25" i="7" s="1"/>
  <c r="JLA25" i="7" s="1"/>
  <c r="JLC25" i="7" s="1"/>
  <c r="JLE25" i="7" s="1"/>
  <c r="JLG25" i="7" s="1"/>
  <c r="JLI25" i="7" s="1"/>
  <c r="JLK25" i="7" s="1"/>
  <c r="JLM25" i="7" s="1"/>
  <c r="JLO25" i="7" s="1"/>
  <c r="JLQ25" i="7" s="1"/>
  <c r="JLS25" i="7" s="1"/>
  <c r="JLU25" i="7" s="1"/>
  <c r="JLW25" i="7" s="1"/>
  <c r="JLY25" i="7" s="1"/>
  <c r="JMA25" i="7" s="1"/>
  <c r="JMC25" i="7" s="1"/>
  <c r="JME25" i="7" s="1"/>
  <c r="JMG25" i="7" s="1"/>
  <c r="JMI25" i="7" s="1"/>
  <c r="JMK25" i="7" s="1"/>
  <c r="JMM25" i="7" s="1"/>
  <c r="JMO25" i="7" s="1"/>
  <c r="JMQ25" i="7" s="1"/>
  <c r="JMS25" i="7" s="1"/>
  <c r="JMU25" i="7" s="1"/>
  <c r="JMW25" i="7" s="1"/>
  <c r="JMY25" i="7" s="1"/>
  <c r="JNA25" i="7" s="1"/>
  <c r="JNC25" i="7" s="1"/>
  <c r="JNE25" i="7" s="1"/>
  <c r="JNG25" i="7" s="1"/>
  <c r="JNI25" i="7" s="1"/>
  <c r="JNK25" i="7" s="1"/>
  <c r="JNM25" i="7" s="1"/>
  <c r="JNO25" i="7" s="1"/>
  <c r="JNQ25" i="7" s="1"/>
  <c r="JNS25" i="7" s="1"/>
  <c r="JNU25" i="7" s="1"/>
  <c r="JNW25" i="7" s="1"/>
  <c r="JNY25" i="7" s="1"/>
  <c r="JOA25" i="7" s="1"/>
  <c r="JOC25" i="7" s="1"/>
  <c r="JOE25" i="7" s="1"/>
  <c r="JOG25" i="7" s="1"/>
  <c r="JOI25" i="7" s="1"/>
  <c r="JOK25" i="7" s="1"/>
  <c r="JOM25" i="7" s="1"/>
  <c r="JOO25" i="7" s="1"/>
  <c r="JOQ25" i="7" s="1"/>
  <c r="JOS25" i="7" s="1"/>
  <c r="JOU25" i="7" s="1"/>
  <c r="JOW25" i="7" s="1"/>
  <c r="JOY25" i="7" s="1"/>
  <c r="JPA25" i="7" s="1"/>
  <c r="JPC25" i="7" s="1"/>
  <c r="JPE25" i="7" s="1"/>
  <c r="JPG25" i="7" s="1"/>
  <c r="JPI25" i="7" s="1"/>
  <c r="JPK25" i="7" s="1"/>
  <c r="JPM25" i="7" s="1"/>
  <c r="JPO25" i="7" s="1"/>
  <c r="JPQ25" i="7" s="1"/>
  <c r="JPS25" i="7" s="1"/>
  <c r="JPU25" i="7" s="1"/>
  <c r="JPW25" i="7" s="1"/>
  <c r="JPY25" i="7" s="1"/>
  <c r="JQA25" i="7" s="1"/>
  <c r="JQC25" i="7" s="1"/>
  <c r="JQE25" i="7" s="1"/>
  <c r="JQG25" i="7" s="1"/>
  <c r="JQI25" i="7" s="1"/>
  <c r="JQK25" i="7" s="1"/>
  <c r="JQM25" i="7" s="1"/>
  <c r="JQO25" i="7" s="1"/>
  <c r="JQQ25" i="7" s="1"/>
  <c r="JQS25" i="7" s="1"/>
  <c r="JQU25" i="7" s="1"/>
  <c r="JQW25" i="7" s="1"/>
  <c r="JQY25" i="7" s="1"/>
  <c r="JRA25" i="7" s="1"/>
  <c r="JRC25" i="7" s="1"/>
  <c r="JRE25" i="7" s="1"/>
  <c r="JRG25" i="7" s="1"/>
  <c r="JRI25" i="7" s="1"/>
  <c r="JRK25" i="7" s="1"/>
  <c r="JRM25" i="7" s="1"/>
  <c r="JRO25" i="7" s="1"/>
  <c r="JRQ25" i="7" s="1"/>
  <c r="JRS25" i="7" s="1"/>
  <c r="JRU25" i="7" s="1"/>
  <c r="JRW25" i="7" s="1"/>
  <c r="JRY25" i="7" s="1"/>
  <c r="JSA25" i="7" s="1"/>
  <c r="JSC25" i="7" s="1"/>
  <c r="JSE25" i="7" s="1"/>
  <c r="JSG25" i="7" s="1"/>
  <c r="JSI25" i="7" s="1"/>
  <c r="JSK25" i="7" s="1"/>
  <c r="JSM25" i="7" s="1"/>
  <c r="JSO25" i="7" s="1"/>
  <c r="JSQ25" i="7" s="1"/>
  <c r="JSS25" i="7" s="1"/>
  <c r="JSU25" i="7" s="1"/>
  <c r="JSW25" i="7" s="1"/>
  <c r="JSY25" i="7" s="1"/>
  <c r="JTA25" i="7" s="1"/>
  <c r="JTC25" i="7" s="1"/>
  <c r="JTE25" i="7" s="1"/>
  <c r="JTG25" i="7" s="1"/>
  <c r="JTI25" i="7" s="1"/>
  <c r="JTK25" i="7" s="1"/>
  <c r="JTM25" i="7" s="1"/>
  <c r="JTO25" i="7" s="1"/>
  <c r="JTQ25" i="7" s="1"/>
  <c r="JTS25" i="7" s="1"/>
  <c r="JTU25" i="7" s="1"/>
  <c r="JTW25" i="7" s="1"/>
  <c r="JTY25" i="7" s="1"/>
  <c r="JUA25" i="7" s="1"/>
  <c r="JUC25" i="7" s="1"/>
  <c r="JUE25" i="7" s="1"/>
  <c r="JUG25" i="7" s="1"/>
  <c r="JUI25" i="7" s="1"/>
  <c r="JUK25" i="7" s="1"/>
  <c r="JUM25" i="7" s="1"/>
  <c r="JUO25" i="7" s="1"/>
  <c r="JUQ25" i="7" s="1"/>
  <c r="JUS25" i="7" s="1"/>
  <c r="JUU25" i="7" s="1"/>
  <c r="JUW25" i="7" s="1"/>
  <c r="JUY25" i="7" s="1"/>
  <c r="JVA25" i="7" s="1"/>
  <c r="JVC25" i="7" s="1"/>
  <c r="JVE25" i="7" s="1"/>
  <c r="JVG25" i="7" s="1"/>
  <c r="JVI25" i="7" s="1"/>
  <c r="JVK25" i="7" s="1"/>
  <c r="JVM25" i="7" s="1"/>
  <c r="JVO25" i="7" s="1"/>
  <c r="JVQ25" i="7" s="1"/>
  <c r="JVS25" i="7" s="1"/>
  <c r="JVU25" i="7" s="1"/>
  <c r="JVW25" i="7" s="1"/>
  <c r="JVY25" i="7" s="1"/>
  <c r="JWA25" i="7" s="1"/>
  <c r="JWC25" i="7" s="1"/>
  <c r="JWE25" i="7" s="1"/>
  <c r="JWG25" i="7" s="1"/>
  <c r="JWI25" i="7" s="1"/>
  <c r="JWK25" i="7" s="1"/>
  <c r="JWM25" i="7" s="1"/>
  <c r="JWO25" i="7" s="1"/>
  <c r="JWQ25" i="7" s="1"/>
  <c r="JWS25" i="7" s="1"/>
  <c r="JWU25" i="7" s="1"/>
  <c r="JWW25" i="7" s="1"/>
  <c r="JWY25" i="7" s="1"/>
  <c r="JXA25" i="7" s="1"/>
  <c r="JXC25" i="7" s="1"/>
  <c r="JXE25" i="7" s="1"/>
  <c r="JXG25" i="7" s="1"/>
  <c r="JXI25" i="7" s="1"/>
  <c r="JXK25" i="7" s="1"/>
  <c r="JXM25" i="7" s="1"/>
  <c r="JXO25" i="7" s="1"/>
  <c r="JXQ25" i="7" s="1"/>
  <c r="JXS25" i="7" s="1"/>
  <c r="JXU25" i="7" s="1"/>
  <c r="JXW25" i="7" s="1"/>
  <c r="JXY25" i="7" s="1"/>
  <c r="JYA25" i="7" s="1"/>
  <c r="JYC25" i="7" s="1"/>
  <c r="JYE25" i="7" s="1"/>
  <c r="JYG25" i="7" s="1"/>
  <c r="JYI25" i="7" s="1"/>
  <c r="JYK25" i="7" s="1"/>
  <c r="JYM25" i="7" s="1"/>
  <c r="JYO25" i="7" s="1"/>
  <c r="JYQ25" i="7" s="1"/>
  <c r="JYS25" i="7" s="1"/>
  <c r="JYU25" i="7" s="1"/>
  <c r="JYW25" i="7" s="1"/>
  <c r="JYY25" i="7" s="1"/>
  <c r="JZA25" i="7" s="1"/>
  <c r="JZC25" i="7" s="1"/>
  <c r="JZE25" i="7" s="1"/>
  <c r="JZG25" i="7" s="1"/>
  <c r="JZI25" i="7" s="1"/>
  <c r="JZK25" i="7" s="1"/>
  <c r="JZM25" i="7" s="1"/>
  <c r="JZO25" i="7" s="1"/>
  <c r="JZQ25" i="7" s="1"/>
  <c r="JZS25" i="7" s="1"/>
  <c r="JZU25" i="7" s="1"/>
  <c r="JZW25" i="7" s="1"/>
  <c r="JZY25" i="7" s="1"/>
  <c r="KAA25" i="7" s="1"/>
  <c r="KAC25" i="7" s="1"/>
  <c r="KAE25" i="7" s="1"/>
  <c r="KAG25" i="7" s="1"/>
  <c r="KAI25" i="7" s="1"/>
  <c r="KAK25" i="7" s="1"/>
  <c r="KAM25" i="7" s="1"/>
  <c r="KAO25" i="7" s="1"/>
  <c r="KAQ25" i="7" s="1"/>
  <c r="KAS25" i="7" s="1"/>
  <c r="KAU25" i="7" s="1"/>
  <c r="KAW25" i="7" s="1"/>
  <c r="KAY25" i="7" s="1"/>
  <c r="KBA25" i="7" s="1"/>
  <c r="KBC25" i="7" s="1"/>
  <c r="KBE25" i="7" s="1"/>
  <c r="KBG25" i="7" s="1"/>
  <c r="KBI25" i="7" s="1"/>
  <c r="KBK25" i="7" s="1"/>
  <c r="KBM25" i="7" s="1"/>
  <c r="KBO25" i="7" s="1"/>
  <c r="KBQ25" i="7" s="1"/>
  <c r="KBS25" i="7" s="1"/>
  <c r="KBU25" i="7" s="1"/>
  <c r="KBW25" i="7" s="1"/>
  <c r="KBY25" i="7" s="1"/>
  <c r="KCA25" i="7" s="1"/>
  <c r="KCC25" i="7" s="1"/>
  <c r="KCE25" i="7" s="1"/>
  <c r="KCG25" i="7" s="1"/>
  <c r="KCI25" i="7" s="1"/>
  <c r="KCK25" i="7" s="1"/>
  <c r="KCM25" i="7" s="1"/>
  <c r="KCO25" i="7" s="1"/>
  <c r="KCQ25" i="7" s="1"/>
  <c r="KCS25" i="7" s="1"/>
  <c r="KCU25" i="7" s="1"/>
  <c r="KCW25" i="7" s="1"/>
  <c r="KCY25" i="7" s="1"/>
  <c r="KDA25" i="7" s="1"/>
  <c r="KDC25" i="7" s="1"/>
  <c r="KDE25" i="7" s="1"/>
  <c r="KDG25" i="7" s="1"/>
  <c r="KDI25" i="7" s="1"/>
  <c r="KDK25" i="7" s="1"/>
  <c r="KDM25" i="7" s="1"/>
  <c r="KDO25" i="7" s="1"/>
  <c r="KDQ25" i="7" s="1"/>
  <c r="KDS25" i="7" s="1"/>
  <c r="KDU25" i="7" s="1"/>
  <c r="KDW25" i="7" s="1"/>
  <c r="KDY25" i="7" s="1"/>
  <c r="KEA25" i="7" s="1"/>
  <c r="KEC25" i="7" s="1"/>
  <c r="KEE25" i="7" s="1"/>
  <c r="KEG25" i="7" s="1"/>
  <c r="KEI25" i="7" s="1"/>
  <c r="KEK25" i="7" s="1"/>
  <c r="KEM25" i="7" s="1"/>
  <c r="KEO25" i="7" s="1"/>
  <c r="KEQ25" i="7" s="1"/>
  <c r="KES25" i="7" s="1"/>
  <c r="KEU25" i="7" s="1"/>
  <c r="KEW25" i="7" s="1"/>
  <c r="KEY25" i="7" s="1"/>
  <c r="KFA25" i="7" s="1"/>
  <c r="KFC25" i="7" s="1"/>
  <c r="KFE25" i="7" s="1"/>
  <c r="KFG25" i="7" s="1"/>
  <c r="KFI25" i="7" s="1"/>
  <c r="KFK25" i="7" s="1"/>
  <c r="KFM25" i="7" s="1"/>
  <c r="KFO25" i="7" s="1"/>
  <c r="KFQ25" i="7" s="1"/>
  <c r="KFS25" i="7" s="1"/>
  <c r="KFU25" i="7" s="1"/>
  <c r="KFW25" i="7" s="1"/>
  <c r="KFY25" i="7" s="1"/>
  <c r="KGA25" i="7" s="1"/>
  <c r="KGC25" i="7" s="1"/>
  <c r="KGE25" i="7" s="1"/>
  <c r="KGG25" i="7" s="1"/>
  <c r="KGI25" i="7" s="1"/>
  <c r="KGK25" i="7" s="1"/>
  <c r="KGM25" i="7" s="1"/>
  <c r="KGO25" i="7" s="1"/>
  <c r="KGQ25" i="7" s="1"/>
  <c r="KGS25" i="7" s="1"/>
  <c r="KGU25" i="7" s="1"/>
  <c r="KGW25" i="7" s="1"/>
  <c r="KGY25" i="7" s="1"/>
  <c r="KHA25" i="7" s="1"/>
  <c r="KHC25" i="7" s="1"/>
  <c r="KHE25" i="7" s="1"/>
  <c r="KHG25" i="7" s="1"/>
  <c r="KHI25" i="7" s="1"/>
  <c r="KHK25" i="7" s="1"/>
  <c r="KHM25" i="7" s="1"/>
  <c r="KHO25" i="7" s="1"/>
  <c r="KHQ25" i="7" s="1"/>
  <c r="KHS25" i="7" s="1"/>
  <c r="KHU25" i="7" s="1"/>
  <c r="KHW25" i="7" s="1"/>
  <c r="KHY25" i="7" s="1"/>
  <c r="KIA25" i="7" s="1"/>
  <c r="KIC25" i="7" s="1"/>
  <c r="KIE25" i="7" s="1"/>
  <c r="KIG25" i="7" s="1"/>
  <c r="KII25" i="7" s="1"/>
  <c r="KIK25" i="7" s="1"/>
  <c r="KIM25" i="7" s="1"/>
  <c r="KIO25" i="7" s="1"/>
  <c r="KIQ25" i="7" s="1"/>
  <c r="KIS25" i="7" s="1"/>
  <c r="KIU25" i="7" s="1"/>
  <c r="KIW25" i="7" s="1"/>
  <c r="KIY25" i="7" s="1"/>
  <c r="KJA25" i="7" s="1"/>
  <c r="KJC25" i="7" s="1"/>
  <c r="KJE25" i="7" s="1"/>
  <c r="KJG25" i="7" s="1"/>
  <c r="KJI25" i="7" s="1"/>
  <c r="KJK25" i="7" s="1"/>
  <c r="KJM25" i="7" s="1"/>
  <c r="KJO25" i="7" s="1"/>
  <c r="KJQ25" i="7" s="1"/>
  <c r="KJS25" i="7" s="1"/>
  <c r="KJU25" i="7" s="1"/>
  <c r="KJW25" i="7" s="1"/>
  <c r="KJY25" i="7" s="1"/>
  <c r="KKA25" i="7" s="1"/>
  <c r="KKC25" i="7" s="1"/>
  <c r="KKE25" i="7" s="1"/>
  <c r="KKG25" i="7" s="1"/>
  <c r="KKI25" i="7" s="1"/>
  <c r="KKK25" i="7" s="1"/>
  <c r="KKM25" i="7" s="1"/>
  <c r="KKO25" i="7" s="1"/>
  <c r="KKQ25" i="7" s="1"/>
  <c r="KKS25" i="7" s="1"/>
  <c r="KKU25" i="7" s="1"/>
  <c r="KKW25" i="7" s="1"/>
  <c r="KKY25" i="7" s="1"/>
  <c r="KLA25" i="7" s="1"/>
  <c r="KLC25" i="7" s="1"/>
  <c r="KLE25" i="7" s="1"/>
  <c r="KLG25" i="7" s="1"/>
  <c r="KLI25" i="7" s="1"/>
  <c r="KLK25" i="7" s="1"/>
  <c r="KLM25" i="7" s="1"/>
  <c r="KLO25" i="7" s="1"/>
  <c r="KLQ25" i="7" s="1"/>
  <c r="KLS25" i="7" s="1"/>
  <c r="KLU25" i="7" s="1"/>
  <c r="KLW25" i="7" s="1"/>
  <c r="KLY25" i="7" s="1"/>
  <c r="KMA25" i="7" s="1"/>
  <c r="KMC25" i="7" s="1"/>
  <c r="KME25" i="7" s="1"/>
  <c r="KMG25" i="7" s="1"/>
  <c r="KMI25" i="7" s="1"/>
  <c r="KMK25" i="7" s="1"/>
  <c r="KMM25" i="7" s="1"/>
  <c r="KMO25" i="7" s="1"/>
  <c r="KMQ25" i="7" s="1"/>
  <c r="KMS25" i="7" s="1"/>
  <c r="KMU25" i="7" s="1"/>
  <c r="KMW25" i="7" s="1"/>
  <c r="KMY25" i="7" s="1"/>
  <c r="KNA25" i="7" s="1"/>
  <c r="KNC25" i="7" s="1"/>
  <c r="KNE25" i="7" s="1"/>
  <c r="KNG25" i="7" s="1"/>
  <c r="KNI25" i="7" s="1"/>
  <c r="KNK25" i="7" s="1"/>
  <c r="KNM25" i="7" s="1"/>
  <c r="KNO25" i="7" s="1"/>
  <c r="KNQ25" i="7" s="1"/>
  <c r="KNS25" i="7" s="1"/>
  <c r="KNU25" i="7" s="1"/>
  <c r="KNW25" i="7" s="1"/>
  <c r="KNY25" i="7" s="1"/>
  <c r="KOA25" i="7" s="1"/>
  <c r="KOC25" i="7" s="1"/>
  <c r="KOE25" i="7" s="1"/>
  <c r="KOG25" i="7" s="1"/>
  <c r="KOI25" i="7" s="1"/>
  <c r="KOK25" i="7" s="1"/>
  <c r="KOM25" i="7" s="1"/>
  <c r="KOO25" i="7" s="1"/>
  <c r="KOQ25" i="7" s="1"/>
  <c r="KOS25" i="7" s="1"/>
  <c r="KOU25" i="7" s="1"/>
  <c r="KOW25" i="7" s="1"/>
  <c r="KOY25" i="7" s="1"/>
  <c r="KPA25" i="7" s="1"/>
  <c r="KPC25" i="7" s="1"/>
  <c r="KPE25" i="7" s="1"/>
  <c r="KPG25" i="7" s="1"/>
  <c r="KPI25" i="7" s="1"/>
  <c r="KPK25" i="7" s="1"/>
  <c r="KPM25" i="7" s="1"/>
  <c r="KPO25" i="7" s="1"/>
  <c r="KPQ25" i="7" s="1"/>
  <c r="KPS25" i="7" s="1"/>
  <c r="KPU25" i="7" s="1"/>
  <c r="KPW25" i="7" s="1"/>
  <c r="KPY25" i="7" s="1"/>
  <c r="KQA25" i="7" s="1"/>
  <c r="KQC25" i="7" s="1"/>
  <c r="KQE25" i="7" s="1"/>
  <c r="KQG25" i="7" s="1"/>
  <c r="KQI25" i="7" s="1"/>
  <c r="KQK25" i="7" s="1"/>
  <c r="KQM25" i="7" s="1"/>
  <c r="KQO25" i="7" s="1"/>
  <c r="KQQ25" i="7" s="1"/>
  <c r="KQS25" i="7" s="1"/>
  <c r="KQU25" i="7" s="1"/>
  <c r="KQW25" i="7" s="1"/>
  <c r="KQY25" i="7" s="1"/>
  <c r="KRA25" i="7" s="1"/>
  <c r="KRC25" i="7" s="1"/>
  <c r="KRE25" i="7" s="1"/>
  <c r="KRG25" i="7" s="1"/>
  <c r="KRI25" i="7" s="1"/>
  <c r="KRK25" i="7" s="1"/>
  <c r="KRM25" i="7" s="1"/>
  <c r="KRO25" i="7" s="1"/>
  <c r="KRQ25" i="7" s="1"/>
  <c r="KRS25" i="7" s="1"/>
  <c r="KRU25" i="7" s="1"/>
  <c r="KRW25" i="7" s="1"/>
  <c r="KRY25" i="7" s="1"/>
  <c r="KSA25" i="7" s="1"/>
  <c r="KSC25" i="7" s="1"/>
  <c r="KSE25" i="7" s="1"/>
  <c r="KSG25" i="7" s="1"/>
  <c r="KSI25" i="7" s="1"/>
  <c r="KSK25" i="7" s="1"/>
  <c r="KSM25" i="7" s="1"/>
  <c r="KSO25" i="7" s="1"/>
  <c r="KSQ25" i="7" s="1"/>
  <c r="KSS25" i="7" s="1"/>
  <c r="KSU25" i="7" s="1"/>
  <c r="KSW25" i="7" s="1"/>
  <c r="KSY25" i="7" s="1"/>
  <c r="KTA25" i="7" s="1"/>
  <c r="KTC25" i="7" s="1"/>
  <c r="KTE25" i="7" s="1"/>
  <c r="KTG25" i="7" s="1"/>
  <c r="KTI25" i="7" s="1"/>
  <c r="KTK25" i="7" s="1"/>
  <c r="KTM25" i="7" s="1"/>
  <c r="KTO25" i="7" s="1"/>
  <c r="KTQ25" i="7" s="1"/>
  <c r="KTS25" i="7" s="1"/>
  <c r="KTU25" i="7" s="1"/>
  <c r="KTW25" i="7" s="1"/>
  <c r="KTY25" i="7" s="1"/>
  <c r="KUA25" i="7" s="1"/>
  <c r="KUC25" i="7" s="1"/>
  <c r="KUE25" i="7" s="1"/>
  <c r="KUG25" i="7" s="1"/>
  <c r="KUI25" i="7" s="1"/>
  <c r="KUK25" i="7" s="1"/>
  <c r="KUM25" i="7" s="1"/>
  <c r="KUO25" i="7" s="1"/>
  <c r="KUQ25" i="7" s="1"/>
  <c r="KUS25" i="7" s="1"/>
  <c r="KUU25" i="7" s="1"/>
  <c r="KUW25" i="7" s="1"/>
  <c r="KUY25" i="7" s="1"/>
  <c r="KVA25" i="7" s="1"/>
  <c r="KVC25" i="7" s="1"/>
  <c r="KVE25" i="7" s="1"/>
  <c r="KVG25" i="7" s="1"/>
  <c r="KVI25" i="7" s="1"/>
  <c r="KVK25" i="7" s="1"/>
  <c r="KVM25" i="7" s="1"/>
  <c r="KVO25" i="7" s="1"/>
  <c r="KVQ25" i="7" s="1"/>
  <c r="KVS25" i="7" s="1"/>
  <c r="KVU25" i="7" s="1"/>
  <c r="KVW25" i="7" s="1"/>
  <c r="KVY25" i="7" s="1"/>
  <c r="KWA25" i="7" s="1"/>
  <c r="KWC25" i="7" s="1"/>
  <c r="KWE25" i="7" s="1"/>
  <c r="KWG25" i="7" s="1"/>
  <c r="KWI25" i="7" s="1"/>
  <c r="KWK25" i="7" s="1"/>
  <c r="KWM25" i="7" s="1"/>
  <c r="KWO25" i="7" s="1"/>
  <c r="KWQ25" i="7" s="1"/>
  <c r="KWS25" i="7" s="1"/>
  <c r="KWU25" i="7" s="1"/>
  <c r="KWW25" i="7" s="1"/>
  <c r="KWY25" i="7" s="1"/>
  <c r="KXA25" i="7" s="1"/>
  <c r="KXC25" i="7" s="1"/>
  <c r="KXE25" i="7" s="1"/>
  <c r="KXG25" i="7" s="1"/>
  <c r="KXI25" i="7" s="1"/>
  <c r="KXK25" i="7" s="1"/>
  <c r="KXM25" i="7" s="1"/>
  <c r="KXO25" i="7" s="1"/>
  <c r="KXQ25" i="7" s="1"/>
  <c r="KXS25" i="7" s="1"/>
  <c r="KXU25" i="7" s="1"/>
  <c r="KXW25" i="7" s="1"/>
  <c r="KXY25" i="7" s="1"/>
  <c r="KYA25" i="7" s="1"/>
  <c r="KYC25" i="7" s="1"/>
  <c r="KYE25" i="7" s="1"/>
  <c r="KYG25" i="7" s="1"/>
  <c r="KYI25" i="7" s="1"/>
  <c r="KYK25" i="7" s="1"/>
  <c r="KYM25" i="7" s="1"/>
  <c r="KYO25" i="7" s="1"/>
  <c r="KYQ25" i="7" s="1"/>
  <c r="KYS25" i="7" s="1"/>
  <c r="KYU25" i="7" s="1"/>
  <c r="KYW25" i="7" s="1"/>
  <c r="KYY25" i="7" s="1"/>
  <c r="KZA25" i="7" s="1"/>
  <c r="KZC25" i="7" s="1"/>
  <c r="KZE25" i="7" s="1"/>
  <c r="KZG25" i="7" s="1"/>
  <c r="KZI25" i="7" s="1"/>
  <c r="KZK25" i="7" s="1"/>
  <c r="KZM25" i="7" s="1"/>
  <c r="KZO25" i="7" s="1"/>
  <c r="KZQ25" i="7" s="1"/>
  <c r="KZS25" i="7" s="1"/>
  <c r="KZU25" i="7" s="1"/>
  <c r="KZW25" i="7" s="1"/>
  <c r="KZY25" i="7" s="1"/>
  <c r="LAA25" i="7" s="1"/>
  <c r="LAC25" i="7" s="1"/>
  <c r="LAE25" i="7" s="1"/>
  <c r="LAG25" i="7" s="1"/>
  <c r="LAI25" i="7" s="1"/>
  <c r="LAK25" i="7" s="1"/>
  <c r="LAM25" i="7" s="1"/>
  <c r="LAO25" i="7" s="1"/>
  <c r="LAQ25" i="7" s="1"/>
  <c r="LAS25" i="7" s="1"/>
  <c r="LAU25" i="7" s="1"/>
  <c r="LAW25" i="7" s="1"/>
  <c r="LAY25" i="7" s="1"/>
  <c r="LBA25" i="7" s="1"/>
  <c r="LBC25" i="7" s="1"/>
  <c r="LBE25" i="7" s="1"/>
  <c r="LBG25" i="7" s="1"/>
  <c r="LBI25" i="7" s="1"/>
  <c r="LBK25" i="7" s="1"/>
  <c r="LBM25" i="7" s="1"/>
  <c r="LBO25" i="7" s="1"/>
  <c r="LBQ25" i="7" s="1"/>
  <c r="LBS25" i="7" s="1"/>
  <c r="LBU25" i="7" s="1"/>
  <c r="LBW25" i="7" s="1"/>
  <c r="LBY25" i="7" s="1"/>
  <c r="LCA25" i="7" s="1"/>
  <c r="LCC25" i="7" s="1"/>
  <c r="LCE25" i="7" s="1"/>
  <c r="LCG25" i="7" s="1"/>
  <c r="LCI25" i="7" s="1"/>
  <c r="LCK25" i="7" s="1"/>
  <c r="LCM25" i="7" s="1"/>
  <c r="LCO25" i="7" s="1"/>
  <c r="LCQ25" i="7" s="1"/>
  <c r="LCS25" i="7" s="1"/>
  <c r="LCU25" i="7" s="1"/>
  <c r="LCW25" i="7" s="1"/>
  <c r="LCY25" i="7" s="1"/>
  <c r="LDA25" i="7" s="1"/>
  <c r="LDC25" i="7" s="1"/>
  <c r="LDE25" i="7" s="1"/>
  <c r="LDG25" i="7" s="1"/>
  <c r="LDI25" i="7" s="1"/>
  <c r="LDK25" i="7" s="1"/>
  <c r="LDM25" i="7" s="1"/>
  <c r="LDO25" i="7" s="1"/>
  <c r="LDQ25" i="7" s="1"/>
  <c r="LDS25" i="7" s="1"/>
  <c r="LDU25" i="7" s="1"/>
  <c r="LDW25" i="7" s="1"/>
  <c r="LDY25" i="7" s="1"/>
  <c r="LEA25" i="7" s="1"/>
  <c r="LEC25" i="7" s="1"/>
  <c r="LEE25" i="7" s="1"/>
  <c r="LEG25" i="7" s="1"/>
  <c r="LEI25" i="7" s="1"/>
  <c r="LEK25" i="7" s="1"/>
  <c r="LEM25" i="7" s="1"/>
  <c r="LEO25" i="7" s="1"/>
  <c r="LEQ25" i="7" s="1"/>
  <c r="LES25" i="7" s="1"/>
  <c r="LEU25" i="7" s="1"/>
  <c r="LEW25" i="7" s="1"/>
  <c r="LEY25" i="7" s="1"/>
  <c r="LFA25" i="7" s="1"/>
  <c r="LFC25" i="7" s="1"/>
  <c r="LFE25" i="7" s="1"/>
  <c r="LFG25" i="7" s="1"/>
  <c r="LFI25" i="7" s="1"/>
  <c r="LFK25" i="7" s="1"/>
  <c r="LFM25" i="7" s="1"/>
  <c r="LFO25" i="7" s="1"/>
  <c r="LFQ25" i="7" s="1"/>
  <c r="LFS25" i="7" s="1"/>
  <c r="LFU25" i="7" s="1"/>
  <c r="LFW25" i="7" s="1"/>
  <c r="LFY25" i="7" s="1"/>
  <c r="LGA25" i="7" s="1"/>
  <c r="LGC25" i="7" s="1"/>
  <c r="LGE25" i="7" s="1"/>
  <c r="LGG25" i="7" s="1"/>
  <c r="LGI25" i="7" s="1"/>
  <c r="LGK25" i="7" s="1"/>
  <c r="LGM25" i="7" s="1"/>
  <c r="LGO25" i="7" s="1"/>
  <c r="LGQ25" i="7" s="1"/>
  <c r="LGS25" i="7" s="1"/>
  <c r="LGU25" i="7" s="1"/>
  <c r="LGW25" i="7" s="1"/>
  <c r="LGY25" i="7" s="1"/>
  <c r="LHA25" i="7" s="1"/>
  <c r="LHC25" i="7" s="1"/>
  <c r="LHE25" i="7" s="1"/>
  <c r="LHG25" i="7" s="1"/>
  <c r="LHI25" i="7" s="1"/>
  <c r="LHK25" i="7" s="1"/>
  <c r="LHM25" i="7" s="1"/>
  <c r="LHO25" i="7" s="1"/>
  <c r="LHQ25" i="7" s="1"/>
  <c r="LHS25" i="7" s="1"/>
  <c r="LHU25" i="7" s="1"/>
  <c r="LHW25" i="7" s="1"/>
  <c r="LHY25" i="7" s="1"/>
  <c r="LIA25" i="7" s="1"/>
  <c r="LIC25" i="7" s="1"/>
  <c r="LIE25" i="7" s="1"/>
  <c r="LIG25" i="7" s="1"/>
  <c r="LII25" i="7" s="1"/>
  <c r="LIK25" i="7" s="1"/>
  <c r="LIM25" i="7" s="1"/>
  <c r="LIO25" i="7" s="1"/>
  <c r="LIQ25" i="7" s="1"/>
  <c r="LIS25" i="7" s="1"/>
  <c r="LIU25" i="7" s="1"/>
  <c r="LIW25" i="7" s="1"/>
  <c r="LIY25" i="7" s="1"/>
  <c r="LJA25" i="7" s="1"/>
  <c r="LJC25" i="7" s="1"/>
  <c r="LJE25" i="7" s="1"/>
  <c r="LJG25" i="7" s="1"/>
  <c r="LJI25" i="7" s="1"/>
  <c r="LJK25" i="7" s="1"/>
  <c r="LJM25" i="7" s="1"/>
  <c r="LJO25" i="7" s="1"/>
  <c r="LJQ25" i="7" s="1"/>
  <c r="LJS25" i="7" s="1"/>
  <c r="LJU25" i="7" s="1"/>
  <c r="LJW25" i="7" s="1"/>
  <c r="LJY25" i="7" s="1"/>
  <c r="LKA25" i="7" s="1"/>
  <c r="LKC25" i="7" s="1"/>
  <c r="LKE25" i="7" s="1"/>
  <c r="LKG25" i="7" s="1"/>
  <c r="LKI25" i="7" s="1"/>
  <c r="LKK25" i="7" s="1"/>
  <c r="LKM25" i="7" s="1"/>
  <c r="LKO25" i="7" s="1"/>
  <c r="LKQ25" i="7" s="1"/>
  <c r="LKS25" i="7" s="1"/>
  <c r="LKU25" i="7" s="1"/>
  <c r="LKW25" i="7" s="1"/>
  <c r="LKY25" i="7" s="1"/>
  <c r="LLA25" i="7" s="1"/>
  <c r="LLC25" i="7" s="1"/>
  <c r="LLE25" i="7" s="1"/>
  <c r="LLG25" i="7" s="1"/>
  <c r="LLI25" i="7" s="1"/>
  <c r="LLK25" i="7" s="1"/>
  <c r="LLM25" i="7" s="1"/>
  <c r="LLO25" i="7" s="1"/>
  <c r="LLQ25" i="7" s="1"/>
  <c r="LLS25" i="7" s="1"/>
  <c r="LLU25" i="7" s="1"/>
  <c r="LLW25" i="7" s="1"/>
  <c r="LLY25" i="7" s="1"/>
  <c r="LMA25" i="7" s="1"/>
  <c r="LMC25" i="7" s="1"/>
  <c r="LME25" i="7" s="1"/>
  <c r="LMG25" i="7" s="1"/>
  <c r="LMI25" i="7" s="1"/>
  <c r="LMK25" i="7" s="1"/>
  <c r="LMM25" i="7" s="1"/>
  <c r="LMO25" i="7" s="1"/>
  <c r="LMQ25" i="7" s="1"/>
  <c r="LMS25" i="7" s="1"/>
  <c r="LMU25" i="7" s="1"/>
  <c r="LMW25" i="7" s="1"/>
  <c r="LMY25" i="7" s="1"/>
  <c r="LNA25" i="7" s="1"/>
  <c r="LNC25" i="7" s="1"/>
  <c r="LNE25" i="7" s="1"/>
  <c r="LNG25" i="7" s="1"/>
  <c r="LNI25" i="7" s="1"/>
  <c r="LNK25" i="7" s="1"/>
  <c r="LNM25" i="7" s="1"/>
  <c r="LNO25" i="7" s="1"/>
  <c r="LNQ25" i="7" s="1"/>
  <c r="LNS25" i="7" s="1"/>
  <c r="LNU25" i="7" s="1"/>
  <c r="LNW25" i="7" s="1"/>
  <c r="LNY25" i="7" s="1"/>
  <c r="LOA25" i="7" s="1"/>
  <c r="LOC25" i="7" s="1"/>
  <c r="LOE25" i="7" s="1"/>
  <c r="LOG25" i="7" s="1"/>
  <c r="LOI25" i="7" s="1"/>
  <c r="LOK25" i="7" s="1"/>
  <c r="LOM25" i="7" s="1"/>
  <c r="LOO25" i="7" s="1"/>
  <c r="LOQ25" i="7" s="1"/>
  <c r="LOS25" i="7" s="1"/>
  <c r="LOU25" i="7" s="1"/>
  <c r="LOW25" i="7" s="1"/>
  <c r="LOY25" i="7" s="1"/>
  <c r="LPA25" i="7" s="1"/>
  <c r="LPC25" i="7" s="1"/>
  <c r="LPE25" i="7" s="1"/>
  <c r="LPG25" i="7" s="1"/>
  <c r="LPI25" i="7" s="1"/>
  <c r="LPK25" i="7" s="1"/>
  <c r="LPM25" i="7" s="1"/>
  <c r="LPO25" i="7" s="1"/>
  <c r="LPQ25" i="7" s="1"/>
  <c r="LPS25" i="7" s="1"/>
  <c r="LPU25" i="7" s="1"/>
  <c r="LPW25" i="7" s="1"/>
  <c r="LPY25" i="7" s="1"/>
  <c r="LQA25" i="7" s="1"/>
  <c r="LQC25" i="7" s="1"/>
  <c r="LQE25" i="7" s="1"/>
  <c r="LQG25" i="7" s="1"/>
  <c r="LQI25" i="7" s="1"/>
  <c r="LQK25" i="7" s="1"/>
  <c r="LQM25" i="7" s="1"/>
  <c r="LQO25" i="7" s="1"/>
  <c r="LQQ25" i="7" s="1"/>
  <c r="LQS25" i="7" s="1"/>
  <c r="LQU25" i="7" s="1"/>
  <c r="LQW25" i="7" s="1"/>
  <c r="LQY25" i="7" s="1"/>
  <c r="LRA25" i="7" s="1"/>
  <c r="LRC25" i="7" s="1"/>
  <c r="LRE25" i="7" s="1"/>
  <c r="LRG25" i="7" s="1"/>
  <c r="LRI25" i="7" s="1"/>
  <c r="LRK25" i="7" s="1"/>
  <c r="LRM25" i="7" s="1"/>
  <c r="LRO25" i="7" s="1"/>
  <c r="LRQ25" i="7" s="1"/>
  <c r="LRS25" i="7" s="1"/>
  <c r="LRU25" i="7" s="1"/>
  <c r="LRW25" i="7" s="1"/>
  <c r="LRY25" i="7" s="1"/>
  <c r="LSA25" i="7" s="1"/>
  <c r="LSC25" i="7" s="1"/>
  <c r="LSE25" i="7" s="1"/>
  <c r="LSG25" i="7" s="1"/>
  <c r="LSI25" i="7" s="1"/>
  <c r="LSK25" i="7" s="1"/>
  <c r="LSM25" i="7" s="1"/>
  <c r="LSO25" i="7" s="1"/>
  <c r="LSQ25" i="7" s="1"/>
  <c r="LSS25" i="7" s="1"/>
  <c r="LSU25" i="7" s="1"/>
  <c r="LSW25" i="7" s="1"/>
  <c r="LSY25" i="7" s="1"/>
  <c r="LTA25" i="7" s="1"/>
  <c r="LTC25" i="7" s="1"/>
  <c r="LTE25" i="7" s="1"/>
  <c r="LTG25" i="7" s="1"/>
  <c r="LTI25" i="7" s="1"/>
  <c r="LTK25" i="7" s="1"/>
  <c r="LTM25" i="7" s="1"/>
  <c r="LTO25" i="7" s="1"/>
  <c r="LTQ25" i="7" s="1"/>
  <c r="LTS25" i="7" s="1"/>
  <c r="LTU25" i="7" s="1"/>
  <c r="LTW25" i="7" s="1"/>
  <c r="LTY25" i="7" s="1"/>
  <c r="LUA25" i="7" s="1"/>
  <c r="LUC25" i="7" s="1"/>
  <c r="LUE25" i="7" s="1"/>
  <c r="LUG25" i="7" s="1"/>
  <c r="LUI25" i="7" s="1"/>
  <c r="LUK25" i="7" s="1"/>
  <c r="LUM25" i="7" s="1"/>
  <c r="LUO25" i="7" s="1"/>
  <c r="LUQ25" i="7" s="1"/>
  <c r="LUS25" i="7" s="1"/>
  <c r="LUU25" i="7" s="1"/>
  <c r="LUW25" i="7" s="1"/>
  <c r="LUY25" i="7" s="1"/>
  <c r="LVA25" i="7" s="1"/>
  <c r="LVC25" i="7" s="1"/>
  <c r="LVE25" i="7" s="1"/>
  <c r="LVG25" i="7" s="1"/>
  <c r="LVI25" i="7" s="1"/>
  <c r="LVK25" i="7" s="1"/>
  <c r="LVM25" i="7" s="1"/>
  <c r="LVO25" i="7" s="1"/>
  <c r="LVQ25" i="7" s="1"/>
  <c r="LVS25" i="7" s="1"/>
  <c r="LVU25" i="7" s="1"/>
  <c r="LVW25" i="7" s="1"/>
  <c r="LVY25" i="7" s="1"/>
  <c r="LWA25" i="7" s="1"/>
  <c r="LWC25" i="7" s="1"/>
  <c r="LWE25" i="7" s="1"/>
  <c r="LWG25" i="7" s="1"/>
  <c r="LWI25" i="7" s="1"/>
  <c r="LWK25" i="7" s="1"/>
  <c r="LWM25" i="7" s="1"/>
  <c r="LWO25" i="7" s="1"/>
  <c r="LWQ25" i="7" s="1"/>
  <c r="LWS25" i="7" s="1"/>
  <c r="LWU25" i="7" s="1"/>
  <c r="LWW25" i="7" s="1"/>
  <c r="LWY25" i="7" s="1"/>
  <c r="LXA25" i="7" s="1"/>
  <c r="LXC25" i="7" s="1"/>
  <c r="LXE25" i="7" s="1"/>
  <c r="LXG25" i="7" s="1"/>
  <c r="LXI25" i="7" s="1"/>
  <c r="LXK25" i="7" s="1"/>
  <c r="LXM25" i="7" s="1"/>
  <c r="LXO25" i="7" s="1"/>
  <c r="LXQ25" i="7" s="1"/>
  <c r="LXS25" i="7" s="1"/>
  <c r="LXU25" i="7" s="1"/>
  <c r="LXW25" i="7" s="1"/>
  <c r="LXY25" i="7" s="1"/>
  <c r="LYA25" i="7" s="1"/>
  <c r="LYC25" i="7" s="1"/>
  <c r="LYE25" i="7" s="1"/>
  <c r="LYG25" i="7" s="1"/>
  <c r="LYI25" i="7" s="1"/>
  <c r="LYK25" i="7" s="1"/>
  <c r="LYM25" i="7" s="1"/>
  <c r="LYO25" i="7" s="1"/>
  <c r="LYQ25" i="7" s="1"/>
  <c r="LYS25" i="7" s="1"/>
  <c r="LYU25" i="7" s="1"/>
  <c r="LYW25" i="7" s="1"/>
  <c r="LYY25" i="7" s="1"/>
  <c r="LZA25" i="7" s="1"/>
  <c r="LZC25" i="7" s="1"/>
  <c r="LZE25" i="7" s="1"/>
  <c r="LZG25" i="7" s="1"/>
  <c r="LZI25" i="7" s="1"/>
  <c r="LZK25" i="7" s="1"/>
  <c r="LZM25" i="7" s="1"/>
  <c r="LZO25" i="7" s="1"/>
  <c r="LZQ25" i="7" s="1"/>
  <c r="LZS25" i="7" s="1"/>
  <c r="LZU25" i="7" s="1"/>
  <c r="LZW25" i="7" s="1"/>
  <c r="LZY25" i="7" s="1"/>
  <c r="MAA25" i="7" s="1"/>
  <c r="MAC25" i="7" s="1"/>
  <c r="MAE25" i="7" s="1"/>
  <c r="MAG25" i="7" s="1"/>
  <c r="MAI25" i="7" s="1"/>
  <c r="MAK25" i="7" s="1"/>
  <c r="MAM25" i="7" s="1"/>
  <c r="MAO25" i="7" s="1"/>
  <c r="MAQ25" i="7" s="1"/>
  <c r="MAS25" i="7" s="1"/>
  <c r="MAU25" i="7" s="1"/>
  <c r="MAW25" i="7" s="1"/>
  <c r="MAY25" i="7" s="1"/>
  <c r="MBA25" i="7" s="1"/>
  <c r="MBC25" i="7" s="1"/>
  <c r="MBE25" i="7" s="1"/>
  <c r="MBG25" i="7" s="1"/>
  <c r="MBI25" i="7" s="1"/>
  <c r="MBK25" i="7" s="1"/>
  <c r="MBM25" i="7" s="1"/>
  <c r="MBO25" i="7" s="1"/>
  <c r="MBQ25" i="7" s="1"/>
  <c r="MBS25" i="7" s="1"/>
  <c r="MBU25" i="7" s="1"/>
  <c r="MBW25" i="7" s="1"/>
  <c r="MBY25" i="7" s="1"/>
  <c r="MCA25" i="7" s="1"/>
  <c r="MCC25" i="7" s="1"/>
  <c r="MCE25" i="7" s="1"/>
  <c r="MCG25" i="7" s="1"/>
  <c r="MCI25" i="7" s="1"/>
  <c r="MCK25" i="7" s="1"/>
  <c r="MCM25" i="7" s="1"/>
  <c r="MCO25" i="7" s="1"/>
  <c r="MCQ25" i="7" s="1"/>
  <c r="MCS25" i="7" s="1"/>
  <c r="MCU25" i="7" s="1"/>
  <c r="MCW25" i="7" s="1"/>
  <c r="MCY25" i="7" s="1"/>
  <c r="MDA25" i="7" s="1"/>
  <c r="MDC25" i="7" s="1"/>
  <c r="MDE25" i="7" s="1"/>
  <c r="MDG25" i="7" s="1"/>
  <c r="MDI25" i="7" s="1"/>
  <c r="MDK25" i="7" s="1"/>
  <c r="MDM25" i="7" s="1"/>
  <c r="MDO25" i="7" s="1"/>
  <c r="MDQ25" i="7" s="1"/>
  <c r="MDS25" i="7" s="1"/>
  <c r="MDU25" i="7" s="1"/>
  <c r="MDW25" i="7" s="1"/>
  <c r="MDY25" i="7" s="1"/>
  <c r="MEA25" i="7" s="1"/>
  <c r="MEC25" i="7" s="1"/>
  <c r="MEE25" i="7" s="1"/>
  <c r="MEG25" i="7" s="1"/>
  <c r="MEI25" i="7" s="1"/>
  <c r="MEK25" i="7" s="1"/>
  <c r="MEM25" i="7" s="1"/>
  <c r="MEO25" i="7" s="1"/>
  <c r="MEQ25" i="7" s="1"/>
  <c r="MES25" i="7" s="1"/>
  <c r="MEU25" i="7" s="1"/>
  <c r="MEW25" i="7" s="1"/>
  <c r="MEY25" i="7" s="1"/>
  <c r="MFA25" i="7" s="1"/>
  <c r="MFC25" i="7" s="1"/>
  <c r="MFE25" i="7" s="1"/>
  <c r="MFG25" i="7" s="1"/>
  <c r="MFI25" i="7" s="1"/>
  <c r="MFK25" i="7" s="1"/>
  <c r="MFM25" i="7" s="1"/>
  <c r="MFO25" i="7" s="1"/>
  <c r="MFQ25" i="7" s="1"/>
  <c r="MFS25" i="7" s="1"/>
  <c r="MFU25" i="7" s="1"/>
  <c r="MFW25" i="7" s="1"/>
  <c r="MFY25" i="7" s="1"/>
  <c r="MGA25" i="7" s="1"/>
  <c r="MGC25" i="7" s="1"/>
  <c r="MGE25" i="7" s="1"/>
  <c r="MGG25" i="7" s="1"/>
  <c r="MGI25" i="7" s="1"/>
  <c r="MGK25" i="7" s="1"/>
  <c r="MGM25" i="7" s="1"/>
  <c r="MGO25" i="7" s="1"/>
  <c r="MGQ25" i="7" s="1"/>
  <c r="MGS25" i="7" s="1"/>
  <c r="MGU25" i="7" s="1"/>
  <c r="MGW25" i="7" s="1"/>
  <c r="MGY25" i="7" s="1"/>
  <c r="MHA25" i="7" s="1"/>
  <c r="MHC25" i="7" s="1"/>
  <c r="MHE25" i="7" s="1"/>
  <c r="MHG25" i="7" s="1"/>
  <c r="MHI25" i="7" s="1"/>
  <c r="MHK25" i="7" s="1"/>
  <c r="MHM25" i="7" s="1"/>
  <c r="MHO25" i="7" s="1"/>
  <c r="MHQ25" i="7" s="1"/>
  <c r="MHS25" i="7" s="1"/>
  <c r="MHU25" i="7" s="1"/>
  <c r="MHW25" i="7" s="1"/>
  <c r="MHY25" i="7" s="1"/>
  <c r="MIA25" i="7" s="1"/>
  <c r="MIC25" i="7" s="1"/>
  <c r="MIE25" i="7" s="1"/>
  <c r="MIG25" i="7" s="1"/>
  <c r="MII25" i="7" s="1"/>
  <c r="MIK25" i="7" s="1"/>
  <c r="MIM25" i="7" s="1"/>
  <c r="MIO25" i="7" s="1"/>
  <c r="MIQ25" i="7" s="1"/>
  <c r="MIS25" i="7" s="1"/>
  <c r="MIU25" i="7" s="1"/>
  <c r="MIW25" i="7" s="1"/>
  <c r="MIY25" i="7" s="1"/>
  <c r="MJA25" i="7" s="1"/>
  <c r="MJC25" i="7" s="1"/>
  <c r="MJE25" i="7" s="1"/>
  <c r="MJG25" i="7" s="1"/>
  <c r="MJI25" i="7" s="1"/>
  <c r="MJK25" i="7" s="1"/>
  <c r="MJM25" i="7" s="1"/>
  <c r="MJO25" i="7" s="1"/>
  <c r="MJQ25" i="7" s="1"/>
  <c r="MJS25" i="7" s="1"/>
  <c r="MJU25" i="7" s="1"/>
  <c r="MJW25" i="7" s="1"/>
  <c r="MJY25" i="7" s="1"/>
  <c r="MKA25" i="7" s="1"/>
  <c r="MKC25" i="7" s="1"/>
  <c r="MKE25" i="7" s="1"/>
  <c r="MKG25" i="7" s="1"/>
  <c r="MKI25" i="7" s="1"/>
  <c r="MKK25" i="7" s="1"/>
  <c r="MKM25" i="7" s="1"/>
  <c r="MKO25" i="7" s="1"/>
  <c r="MKQ25" i="7" s="1"/>
  <c r="MKS25" i="7" s="1"/>
  <c r="MKU25" i="7" s="1"/>
  <c r="MKW25" i="7" s="1"/>
  <c r="MKY25" i="7" s="1"/>
  <c r="MLA25" i="7" s="1"/>
  <c r="MLC25" i="7" s="1"/>
  <c r="MLE25" i="7" s="1"/>
  <c r="MLG25" i="7" s="1"/>
  <c r="MLI25" i="7" s="1"/>
  <c r="MLK25" i="7" s="1"/>
  <c r="MLM25" i="7" s="1"/>
  <c r="MLO25" i="7" s="1"/>
  <c r="MLQ25" i="7" s="1"/>
  <c r="MLS25" i="7" s="1"/>
  <c r="MLU25" i="7" s="1"/>
  <c r="MLW25" i="7" s="1"/>
  <c r="MLY25" i="7" s="1"/>
  <c r="MMA25" i="7" s="1"/>
  <c r="MMC25" i="7" s="1"/>
  <c r="MME25" i="7" s="1"/>
  <c r="MMG25" i="7" s="1"/>
  <c r="MMI25" i="7" s="1"/>
  <c r="MMK25" i="7" s="1"/>
  <c r="MMM25" i="7" s="1"/>
  <c r="MMO25" i="7" s="1"/>
  <c r="MMQ25" i="7" s="1"/>
  <c r="MMS25" i="7" s="1"/>
  <c r="MMU25" i="7" s="1"/>
  <c r="MMW25" i="7" s="1"/>
  <c r="MMY25" i="7" s="1"/>
  <c r="MNA25" i="7" s="1"/>
  <c r="MNC25" i="7" s="1"/>
  <c r="MNE25" i="7" s="1"/>
  <c r="MNG25" i="7" s="1"/>
  <c r="MNI25" i="7" s="1"/>
  <c r="MNK25" i="7" s="1"/>
  <c r="MNM25" i="7" s="1"/>
  <c r="MNO25" i="7" s="1"/>
  <c r="MNQ25" i="7" s="1"/>
  <c r="MNS25" i="7" s="1"/>
  <c r="MNU25" i="7" s="1"/>
  <c r="MNW25" i="7" s="1"/>
  <c r="MNY25" i="7" s="1"/>
  <c r="MOA25" i="7" s="1"/>
  <c r="MOC25" i="7" s="1"/>
  <c r="MOE25" i="7" s="1"/>
  <c r="MOG25" i="7" s="1"/>
  <c r="MOI25" i="7" s="1"/>
  <c r="MOK25" i="7" s="1"/>
  <c r="MOM25" i="7" s="1"/>
  <c r="MOO25" i="7" s="1"/>
  <c r="MOQ25" i="7" s="1"/>
  <c r="MOS25" i="7" s="1"/>
  <c r="MOU25" i="7" s="1"/>
  <c r="MOW25" i="7" s="1"/>
  <c r="MOY25" i="7" s="1"/>
  <c r="MPA25" i="7" s="1"/>
  <c r="MPC25" i="7" s="1"/>
  <c r="MPE25" i="7" s="1"/>
  <c r="MPG25" i="7" s="1"/>
  <c r="MPI25" i="7" s="1"/>
  <c r="MPK25" i="7" s="1"/>
  <c r="MPM25" i="7" s="1"/>
  <c r="MPO25" i="7" s="1"/>
  <c r="MPQ25" i="7" s="1"/>
  <c r="MPS25" i="7" s="1"/>
  <c r="MPU25" i="7" s="1"/>
  <c r="MPW25" i="7" s="1"/>
  <c r="MPY25" i="7" s="1"/>
  <c r="MQA25" i="7" s="1"/>
  <c r="MQC25" i="7" s="1"/>
  <c r="MQE25" i="7" s="1"/>
  <c r="MQG25" i="7" s="1"/>
  <c r="MQI25" i="7" s="1"/>
  <c r="MQK25" i="7" s="1"/>
  <c r="MQM25" i="7" s="1"/>
  <c r="MQO25" i="7" s="1"/>
  <c r="MQQ25" i="7" s="1"/>
  <c r="MQS25" i="7" s="1"/>
  <c r="MQU25" i="7" s="1"/>
  <c r="MQW25" i="7" s="1"/>
  <c r="MQY25" i="7" s="1"/>
  <c r="MRA25" i="7" s="1"/>
  <c r="MRC25" i="7" s="1"/>
  <c r="MRE25" i="7" s="1"/>
  <c r="MRG25" i="7" s="1"/>
  <c r="MRI25" i="7" s="1"/>
  <c r="MRK25" i="7" s="1"/>
  <c r="MRM25" i="7" s="1"/>
  <c r="MRO25" i="7" s="1"/>
  <c r="MRQ25" i="7" s="1"/>
  <c r="MRS25" i="7" s="1"/>
  <c r="MRU25" i="7" s="1"/>
  <c r="MRW25" i="7" s="1"/>
  <c r="MRY25" i="7" s="1"/>
  <c r="MSA25" i="7" s="1"/>
  <c r="MSC25" i="7" s="1"/>
  <c r="MSE25" i="7" s="1"/>
  <c r="MSG25" i="7" s="1"/>
  <c r="MSI25" i="7" s="1"/>
  <c r="MSK25" i="7" s="1"/>
  <c r="MSM25" i="7" s="1"/>
  <c r="MSO25" i="7" s="1"/>
  <c r="MSQ25" i="7" s="1"/>
  <c r="MSS25" i="7" s="1"/>
  <c r="MSU25" i="7" s="1"/>
  <c r="MSW25" i="7" s="1"/>
  <c r="MSY25" i="7" s="1"/>
  <c r="MTA25" i="7" s="1"/>
  <c r="MTC25" i="7" s="1"/>
  <c r="MTE25" i="7" s="1"/>
  <c r="MTG25" i="7" s="1"/>
  <c r="MTI25" i="7" s="1"/>
  <c r="MTK25" i="7" s="1"/>
  <c r="MTM25" i="7" s="1"/>
  <c r="MTO25" i="7" s="1"/>
  <c r="MTQ25" i="7" s="1"/>
  <c r="MTS25" i="7" s="1"/>
  <c r="MTU25" i="7" s="1"/>
  <c r="MTW25" i="7" s="1"/>
  <c r="MTY25" i="7" s="1"/>
  <c r="MUA25" i="7" s="1"/>
  <c r="MUC25" i="7" s="1"/>
  <c r="MUE25" i="7" s="1"/>
  <c r="MUG25" i="7" s="1"/>
  <c r="MUI25" i="7" s="1"/>
  <c r="MUK25" i="7" s="1"/>
  <c r="MUM25" i="7" s="1"/>
  <c r="MUO25" i="7" s="1"/>
  <c r="MUQ25" i="7" s="1"/>
  <c r="MUS25" i="7" s="1"/>
  <c r="MUU25" i="7" s="1"/>
  <c r="MUW25" i="7" s="1"/>
  <c r="MUY25" i="7" s="1"/>
  <c r="MVA25" i="7" s="1"/>
  <c r="MVC25" i="7" s="1"/>
  <c r="MVE25" i="7" s="1"/>
  <c r="MVG25" i="7" s="1"/>
  <c r="MVI25" i="7" s="1"/>
  <c r="MVK25" i="7" s="1"/>
  <c r="MVM25" i="7" s="1"/>
  <c r="MVO25" i="7" s="1"/>
  <c r="MVQ25" i="7" s="1"/>
  <c r="MVS25" i="7" s="1"/>
  <c r="MVU25" i="7" s="1"/>
  <c r="MVW25" i="7" s="1"/>
  <c r="MVY25" i="7" s="1"/>
  <c r="MWA25" i="7" s="1"/>
  <c r="MWC25" i="7" s="1"/>
  <c r="MWE25" i="7" s="1"/>
  <c r="MWG25" i="7" s="1"/>
  <c r="MWI25" i="7" s="1"/>
  <c r="MWK25" i="7" s="1"/>
  <c r="MWM25" i="7" s="1"/>
  <c r="MWO25" i="7" s="1"/>
  <c r="MWQ25" i="7" s="1"/>
  <c r="MWS25" i="7" s="1"/>
  <c r="MWU25" i="7" s="1"/>
  <c r="MWW25" i="7" s="1"/>
  <c r="MWY25" i="7" s="1"/>
  <c r="MXA25" i="7" s="1"/>
  <c r="MXC25" i="7" s="1"/>
  <c r="MXE25" i="7" s="1"/>
  <c r="MXG25" i="7" s="1"/>
  <c r="MXI25" i="7" s="1"/>
  <c r="MXK25" i="7" s="1"/>
  <c r="MXM25" i="7" s="1"/>
  <c r="MXO25" i="7" s="1"/>
  <c r="MXQ25" i="7" s="1"/>
  <c r="MXS25" i="7" s="1"/>
  <c r="MXU25" i="7" s="1"/>
  <c r="MXW25" i="7" s="1"/>
  <c r="MXY25" i="7" s="1"/>
  <c r="MYA25" i="7" s="1"/>
  <c r="MYC25" i="7" s="1"/>
  <c r="MYE25" i="7" s="1"/>
  <c r="MYG25" i="7" s="1"/>
  <c r="MYI25" i="7" s="1"/>
  <c r="MYK25" i="7" s="1"/>
  <c r="MYM25" i="7" s="1"/>
  <c r="MYO25" i="7" s="1"/>
  <c r="MYQ25" i="7" s="1"/>
  <c r="MYS25" i="7" s="1"/>
  <c r="MYU25" i="7" s="1"/>
  <c r="MYW25" i="7" s="1"/>
  <c r="MYY25" i="7" s="1"/>
  <c r="MZA25" i="7" s="1"/>
  <c r="MZC25" i="7" s="1"/>
  <c r="MZE25" i="7" s="1"/>
  <c r="MZG25" i="7" s="1"/>
  <c r="MZI25" i="7" s="1"/>
  <c r="MZK25" i="7" s="1"/>
  <c r="MZM25" i="7" s="1"/>
  <c r="MZO25" i="7" s="1"/>
  <c r="MZQ25" i="7" s="1"/>
  <c r="MZS25" i="7" s="1"/>
  <c r="MZU25" i="7" s="1"/>
  <c r="MZW25" i="7" s="1"/>
  <c r="MZY25" i="7" s="1"/>
  <c r="NAA25" i="7" s="1"/>
  <c r="NAC25" i="7" s="1"/>
  <c r="NAE25" i="7" s="1"/>
  <c r="NAG25" i="7" s="1"/>
  <c r="NAI25" i="7" s="1"/>
  <c r="NAK25" i="7" s="1"/>
  <c r="NAM25" i="7" s="1"/>
  <c r="NAO25" i="7" s="1"/>
  <c r="NAQ25" i="7" s="1"/>
  <c r="NAS25" i="7" s="1"/>
  <c r="NAU25" i="7" s="1"/>
  <c r="NAW25" i="7" s="1"/>
  <c r="NAY25" i="7" s="1"/>
  <c r="NBA25" i="7" s="1"/>
  <c r="NBC25" i="7" s="1"/>
  <c r="NBE25" i="7" s="1"/>
  <c r="NBG25" i="7" s="1"/>
  <c r="NBI25" i="7" s="1"/>
  <c r="NBK25" i="7" s="1"/>
  <c r="NBM25" i="7" s="1"/>
  <c r="NBO25" i="7" s="1"/>
  <c r="NBQ25" i="7" s="1"/>
  <c r="NBS25" i="7" s="1"/>
  <c r="NBU25" i="7" s="1"/>
  <c r="NBW25" i="7" s="1"/>
  <c r="NBY25" i="7" s="1"/>
  <c r="NCA25" i="7" s="1"/>
  <c r="NCC25" i="7" s="1"/>
  <c r="NCE25" i="7" s="1"/>
  <c r="NCG25" i="7" s="1"/>
  <c r="NCI25" i="7" s="1"/>
  <c r="NCK25" i="7" s="1"/>
  <c r="NCM25" i="7" s="1"/>
  <c r="NCO25" i="7" s="1"/>
  <c r="NCQ25" i="7" s="1"/>
  <c r="NCS25" i="7" s="1"/>
  <c r="NCU25" i="7" s="1"/>
  <c r="NCW25" i="7" s="1"/>
  <c r="NCY25" i="7" s="1"/>
  <c r="NDA25" i="7" s="1"/>
  <c r="NDC25" i="7" s="1"/>
  <c r="NDE25" i="7" s="1"/>
  <c r="NDG25" i="7" s="1"/>
  <c r="NDI25" i="7" s="1"/>
  <c r="NDK25" i="7" s="1"/>
  <c r="NDM25" i="7" s="1"/>
  <c r="NDO25" i="7" s="1"/>
  <c r="NDQ25" i="7" s="1"/>
  <c r="NDS25" i="7" s="1"/>
  <c r="NDU25" i="7" s="1"/>
  <c r="NDW25" i="7" s="1"/>
  <c r="NDY25" i="7" s="1"/>
  <c r="NEA25" i="7" s="1"/>
  <c r="NEC25" i="7" s="1"/>
  <c r="NEE25" i="7" s="1"/>
  <c r="NEG25" i="7" s="1"/>
  <c r="NEI25" i="7" s="1"/>
  <c r="NEK25" i="7" s="1"/>
  <c r="NEM25" i="7" s="1"/>
  <c r="NEO25" i="7" s="1"/>
  <c r="NEQ25" i="7" s="1"/>
  <c r="NES25" i="7" s="1"/>
  <c r="NEU25" i="7" s="1"/>
  <c r="NEW25" i="7" s="1"/>
  <c r="NEY25" i="7" s="1"/>
  <c r="NFA25" i="7" s="1"/>
  <c r="NFC25" i="7" s="1"/>
  <c r="NFE25" i="7" s="1"/>
  <c r="NFG25" i="7" s="1"/>
  <c r="NFI25" i="7" s="1"/>
  <c r="NFK25" i="7" s="1"/>
  <c r="NFM25" i="7" s="1"/>
  <c r="NFO25" i="7" s="1"/>
  <c r="NFQ25" i="7" s="1"/>
  <c r="NFS25" i="7" s="1"/>
  <c r="NFU25" i="7" s="1"/>
  <c r="NFW25" i="7" s="1"/>
  <c r="NFY25" i="7" s="1"/>
  <c r="NGA25" i="7" s="1"/>
  <c r="NGC25" i="7" s="1"/>
  <c r="NGE25" i="7" s="1"/>
  <c r="NGG25" i="7" s="1"/>
  <c r="NGI25" i="7" s="1"/>
  <c r="NGK25" i="7" s="1"/>
  <c r="NGM25" i="7" s="1"/>
  <c r="NGO25" i="7" s="1"/>
  <c r="NGQ25" i="7" s="1"/>
  <c r="NGS25" i="7" s="1"/>
  <c r="NGU25" i="7" s="1"/>
  <c r="NGW25" i="7" s="1"/>
  <c r="NGY25" i="7" s="1"/>
  <c r="NHA25" i="7" s="1"/>
  <c r="NHC25" i="7" s="1"/>
  <c r="NHE25" i="7" s="1"/>
  <c r="NHG25" i="7" s="1"/>
  <c r="NHI25" i="7" s="1"/>
  <c r="NHK25" i="7" s="1"/>
  <c r="NHM25" i="7" s="1"/>
  <c r="NHO25" i="7" s="1"/>
  <c r="NHQ25" i="7" s="1"/>
  <c r="NHS25" i="7" s="1"/>
  <c r="NHU25" i="7" s="1"/>
  <c r="NHW25" i="7" s="1"/>
  <c r="NHY25" i="7" s="1"/>
  <c r="NIA25" i="7" s="1"/>
  <c r="NIC25" i="7" s="1"/>
  <c r="NIE25" i="7" s="1"/>
  <c r="NIG25" i="7" s="1"/>
  <c r="NII25" i="7" s="1"/>
  <c r="NIK25" i="7" s="1"/>
  <c r="NIM25" i="7" s="1"/>
  <c r="NIO25" i="7" s="1"/>
  <c r="NIQ25" i="7" s="1"/>
  <c r="NIS25" i="7" s="1"/>
  <c r="NIU25" i="7" s="1"/>
  <c r="NIW25" i="7" s="1"/>
  <c r="NIY25" i="7" s="1"/>
  <c r="NJA25" i="7" s="1"/>
  <c r="NJC25" i="7" s="1"/>
  <c r="NJE25" i="7" s="1"/>
  <c r="NJG25" i="7" s="1"/>
  <c r="NJI25" i="7" s="1"/>
  <c r="NJK25" i="7" s="1"/>
  <c r="NJM25" i="7" s="1"/>
  <c r="NJO25" i="7" s="1"/>
  <c r="NJQ25" i="7" s="1"/>
  <c r="NJS25" i="7" s="1"/>
  <c r="NJU25" i="7" s="1"/>
  <c r="NJW25" i="7" s="1"/>
  <c r="NJY25" i="7" s="1"/>
  <c r="NKA25" i="7" s="1"/>
  <c r="NKC25" i="7" s="1"/>
  <c r="NKE25" i="7" s="1"/>
  <c r="NKG25" i="7" s="1"/>
  <c r="NKI25" i="7" s="1"/>
  <c r="NKK25" i="7" s="1"/>
  <c r="NKM25" i="7" s="1"/>
  <c r="NKO25" i="7" s="1"/>
  <c r="NKQ25" i="7" s="1"/>
  <c r="NKS25" i="7" s="1"/>
  <c r="NKU25" i="7" s="1"/>
  <c r="NKW25" i="7" s="1"/>
  <c r="NKY25" i="7" s="1"/>
  <c r="NLA25" i="7" s="1"/>
  <c r="NLC25" i="7" s="1"/>
  <c r="NLE25" i="7" s="1"/>
  <c r="NLG25" i="7" s="1"/>
  <c r="NLI25" i="7" s="1"/>
  <c r="NLK25" i="7" s="1"/>
  <c r="NLM25" i="7" s="1"/>
  <c r="NLO25" i="7" s="1"/>
  <c r="NLQ25" i="7" s="1"/>
  <c r="NLS25" i="7" s="1"/>
  <c r="NLU25" i="7" s="1"/>
  <c r="NLW25" i="7" s="1"/>
  <c r="NLY25" i="7" s="1"/>
  <c r="NMA25" i="7" s="1"/>
  <c r="NMC25" i="7" s="1"/>
  <c r="NME25" i="7" s="1"/>
  <c r="NMG25" i="7" s="1"/>
  <c r="NMI25" i="7" s="1"/>
  <c r="NMK25" i="7" s="1"/>
  <c r="NMM25" i="7" s="1"/>
  <c r="NMO25" i="7" s="1"/>
  <c r="NMQ25" i="7" s="1"/>
  <c r="NMS25" i="7" s="1"/>
  <c r="NMU25" i="7" s="1"/>
  <c r="NMW25" i="7" s="1"/>
  <c r="NMY25" i="7" s="1"/>
  <c r="NNA25" i="7" s="1"/>
  <c r="NNC25" i="7" s="1"/>
  <c r="NNE25" i="7" s="1"/>
  <c r="NNG25" i="7" s="1"/>
  <c r="NNI25" i="7" s="1"/>
  <c r="NNK25" i="7" s="1"/>
  <c r="NNM25" i="7" s="1"/>
  <c r="NNO25" i="7" s="1"/>
  <c r="NNQ25" i="7" s="1"/>
  <c r="NNS25" i="7" s="1"/>
  <c r="NNU25" i="7" s="1"/>
  <c r="NNW25" i="7" s="1"/>
  <c r="NNY25" i="7" s="1"/>
  <c r="NOA25" i="7" s="1"/>
  <c r="NOC25" i="7" s="1"/>
  <c r="NOE25" i="7" s="1"/>
  <c r="NOG25" i="7" s="1"/>
  <c r="NOI25" i="7" s="1"/>
  <c r="NOK25" i="7" s="1"/>
  <c r="NOM25" i="7" s="1"/>
  <c r="NOO25" i="7" s="1"/>
  <c r="NOQ25" i="7" s="1"/>
  <c r="NOS25" i="7" s="1"/>
  <c r="NOU25" i="7" s="1"/>
  <c r="NOW25" i="7" s="1"/>
  <c r="NOY25" i="7" s="1"/>
  <c r="NPA25" i="7" s="1"/>
  <c r="NPC25" i="7" s="1"/>
  <c r="NPE25" i="7" s="1"/>
  <c r="NPG25" i="7" s="1"/>
  <c r="NPI25" i="7" s="1"/>
  <c r="NPK25" i="7" s="1"/>
  <c r="NPM25" i="7" s="1"/>
  <c r="NPO25" i="7" s="1"/>
  <c r="NPQ25" i="7" s="1"/>
  <c r="NPS25" i="7" s="1"/>
  <c r="NPU25" i="7" s="1"/>
  <c r="NPW25" i="7" s="1"/>
  <c r="NPY25" i="7" s="1"/>
  <c r="NQA25" i="7" s="1"/>
  <c r="NQC25" i="7" s="1"/>
  <c r="NQE25" i="7" s="1"/>
  <c r="NQG25" i="7" s="1"/>
  <c r="NQI25" i="7" s="1"/>
  <c r="NQK25" i="7" s="1"/>
  <c r="NQM25" i="7" s="1"/>
  <c r="NQO25" i="7" s="1"/>
  <c r="NQQ25" i="7" s="1"/>
  <c r="NQS25" i="7" s="1"/>
  <c r="NQU25" i="7" s="1"/>
  <c r="NQW25" i="7" s="1"/>
  <c r="NQY25" i="7" s="1"/>
  <c r="NRA25" i="7" s="1"/>
  <c r="NRC25" i="7" s="1"/>
  <c r="NRE25" i="7" s="1"/>
  <c r="NRG25" i="7" s="1"/>
  <c r="NRI25" i="7" s="1"/>
  <c r="NRK25" i="7" s="1"/>
  <c r="NRM25" i="7" s="1"/>
  <c r="NRO25" i="7" s="1"/>
  <c r="NRQ25" i="7" s="1"/>
  <c r="NRS25" i="7" s="1"/>
  <c r="NRU25" i="7" s="1"/>
  <c r="NRW25" i="7" s="1"/>
  <c r="NRY25" i="7" s="1"/>
  <c r="NSA25" i="7" s="1"/>
  <c r="NSC25" i="7" s="1"/>
  <c r="NSE25" i="7" s="1"/>
  <c r="NSG25" i="7" s="1"/>
  <c r="NSI25" i="7" s="1"/>
  <c r="NSK25" i="7" s="1"/>
  <c r="NSM25" i="7" s="1"/>
  <c r="NSO25" i="7" s="1"/>
  <c r="NSQ25" i="7" s="1"/>
  <c r="NSS25" i="7" s="1"/>
  <c r="NSU25" i="7" s="1"/>
  <c r="NSW25" i="7" s="1"/>
  <c r="NSY25" i="7" s="1"/>
  <c r="NTA25" i="7" s="1"/>
  <c r="NTC25" i="7" s="1"/>
  <c r="NTE25" i="7" s="1"/>
  <c r="NTG25" i="7" s="1"/>
  <c r="NTI25" i="7" s="1"/>
  <c r="NTK25" i="7" s="1"/>
  <c r="NTM25" i="7" s="1"/>
  <c r="NTO25" i="7" s="1"/>
  <c r="NTQ25" i="7" s="1"/>
  <c r="NTS25" i="7" s="1"/>
  <c r="NTU25" i="7" s="1"/>
  <c r="NTW25" i="7" s="1"/>
  <c r="NTY25" i="7" s="1"/>
  <c r="NUA25" i="7" s="1"/>
  <c r="NUC25" i="7" s="1"/>
  <c r="NUE25" i="7" s="1"/>
  <c r="NUG25" i="7" s="1"/>
  <c r="NUI25" i="7" s="1"/>
  <c r="NUK25" i="7" s="1"/>
  <c r="NUM25" i="7" s="1"/>
  <c r="NUO25" i="7" s="1"/>
  <c r="NUQ25" i="7" s="1"/>
  <c r="NUS25" i="7" s="1"/>
  <c r="NUU25" i="7" s="1"/>
  <c r="NUW25" i="7" s="1"/>
  <c r="NUY25" i="7" s="1"/>
  <c r="NVA25" i="7" s="1"/>
  <c r="NVC25" i="7" s="1"/>
  <c r="NVE25" i="7" s="1"/>
  <c r="NVG25" i="7" s="1"/>
  <c r="NVI25" i="7" s="1"/>
  <c r="NVK25" i="7" s="1"/>
  <c r="NVM25" i="7" s="1"/>
  <c r="NVO25" i="7" s="1"/>
  <c r="NVQ25" i="7" s="1"/>
  <c r="NVS25" i="7" s="1"/>
  <c r="NVU25" i="7" s="1"/>
  <c r="NVW25" i="7" s="1"/>
  <c r="NVY25" i="7" s="1"/>
  <c r="NWA25" i="7" s="1"/>
  <c r="NWC25" i="7" s="1"/>
  <c r="NWE25" i="7" s="1"/>
  <c r="NWG25" i="7" s="1"/>
  <c r="NWI25" i="7" s="1"/>
  <c r="NWK25" i="7" s="1"/>
  <c r="NWM25" i="7" s="1"/>
  <c r="NWO25" i="7" s="1"/>
  <c r="NWQ25" i="7" s="1"/>
  <c r="NWS25" i="7" s="1"/>
  <c r="NWU25" i="7" s="1"/>
  <c r="NWW25" i="7" s="1"/>
  <c r="NWY25" i="7" s="1"/>
  <c r="NXA25" i="7" s="1"/>
  <c r="NXC25" i="7" s="1"/>
  <c r="NXE25" i="7" s="1"/>
  <c r="NXG25" i="7" s="1"/>
  <c r="NXI25" i="7" s="1"/>
  <c r="NXK25" i="7" s="1"/>
  <c r="NXM25" i="7" s="1"/>
  <c r="NXO25" i="7" s="1"/>
  <c r="NXQ25" i="7" s="1"/>
  <c r="NXS25" i="7" s="1"/>
  <c r="NXU25" i="7" s="1"/>
  <c r="NXW25" i="7" s="1"/>
  <c r="NXY25" i="7" s="1"/>
  <c r="NYA25" i="7" s="1"/>
  <c r="NYC25" i="7" s="1"/>
  <c r="NYE25" i="7" s="1"/>
  <c r="NYG25" i="7" s="1"/>
  <c r="NYI25" i="7" s="1"/>
  <c r="NYK25" i="7" s="1"/>
  <c r="NYM25" i="7" s="1"/>
  <c r="NYO25" i="7" s="1"/>
  <c r="NYQ25" i="7" s="1"/>
  <c r="NYS25" i="7" s="1"/>
  <c r="NYU25" i="7" s="1"/>
  <c r="NYW25" i="7" s="1"/>
  <c r="NYY25" i="7" s="1"/>
  <c r="NZA25" i="7" s="1"/>
  <c r="NZC25" i="7" s="1"/>
  <c r="NZE25" i="7" s="1"/>
  <c r="NZG25" i="7" s="1"/>
  <c r="NZI25" i="7" s="1"/>
  <c r="NZK25" i="7" s="1"/>
  <c r="NZM25" i="7" s="1"/>
  <c r="NZO25" i="7" s="1"/>
  <c r="NZQ25" i="7" s="1"/>
  <c r="NZS25" i="7" s="1"/>
  <c r="NZU25" i="7" s="1"/>
  <c r="NZW25" i="7" s="1"/>
  <c r="NZY25" i="7" s="1"/>
  <c r="OAA25" i="7" s="1"/>
  <c r="OAC25" i="7" s="1"/>
  <c r="OAE25" i="7" s="1"/>
  <c r="OAG25" i="7" s="1"/>
  <c r="OAI25" i="7" s="1"/>
  <c r="OAK25" i="7" s="1"/>
  <c r="OAM25" i="7" s="1"/>
  <c r="OAO25" i="7" s="1"/>
  <c r="OAQ25" i="7" s="1"/>
  <c r="OAS25" i="7" s="1"/>
  <c r="OAU25" i="7" s="1"/>
  <c r="OAW25" i="7" s="1"/>
  <c r="OAY25" i="7" s="1"/>
  <c r="OBA25" i="7" s="1"/>
  <c r="OBC25" i="7" s="1"/>
  <c r="OBE25" i="7" s="1"/>
  <c r="OBG25" i="7" s="1"/>
  <c r="OBI25" i="7" s="1"/>
  <c r="OBK25" i="7" s="1"/>
  <c r="OBM25" i="7" s="1"/>
  <c r="OBO25" i="7" s="1"/>
  <c r="OBQ25" i="7" s="1"/>
  <c r="OBS25" i="7" s="1"/>
  <c r="OBU25" i="7" s="1"/>
  <c r="OBW25" i="7" s="1"/>
  <c r="OBY25" i="7" s="1"/>
  <c r="OCA25" i="7" s="1"/>
  <c r="OCC25" i="7" s="1"/>
  <c r="OCE25" i="7" s="1"/>
  <c r="OCG25" i="7" s="1"/>
  <c r="OCI25" i="7" s="1"/>
  <c r="OCK25" i="7" s="1"/>
  <c r="OCM25" i="7" s="1"/>
  <c r="OCO25" i="7" s="1"/>
  <c r="OCQ25" i="7" s="1"/>
  <c r="OCS25" i="7" s="1"/>
  <c r="OCU25" i="7" s="1"/>
  <c r="OCW25" i="7" s="1"/>
  <c r="OCY25" i="7" s="1"/>
  <c r="ODA25" i="7" s="1"/>
  <c r="ODC25" i="7" s="1"/>
  <c r="ODE25" i="7" s="1"/>
  <c r="ODG25" i="7" s="1"/>
  <c r="ODI25" i="7" s="1"/>
  <c r="ODK25" i="7" s="1"/>
  <c r="ODM25" i="7" s="1"/>
  <c r="ODO25" i="7" s="1"/>
  <c r="ODQ25" i="7" s="1"/>
  <c r="ODS25" i="7" s="1"/>
  <c r="ODU25" i="7" s="1"/>
  <c r="ODW25" i="7" s="1"/>
  <c r="ODY25" i="7" s="1"/>
  <c r="OEA25" i="7" s="1"/>
  <c r="OEC25" i="7" s="1"/>
  <c r="OEE25" i="7" s="1"/>
  <c r="OEG25" i="7" s="1"/>
  <c r="OEI25" i="7" s="1"/>
  <c r="OEK25" i="7" s="1"/>
  <c r="OEM25" i="7" s="1"/>
  <c r="OEO25" i="7" s="1"/>
  <c r="OEQ25" i="7" s="1"/>
  <c r="OES25" i="7" s="1"/>
  <c r="OEU25" i="7" s="1"/>
  <c r="OEW25" i="7" s="1"/>
  <c r="OEY25" i="7" s="1"/>
  <c r="OFA25" i="7" s="1"/>
  <c r="OFC25" i="7" s="1"/>
  <c r="OFE25" i="7" s="1"/>
  <c r="OFG25" i="7" s="1"/>
  <c r="OFI25" i="7" s="1"/>
  <c r="OFK25" i="7" s="1"/>
  <c r="OFM25" i="7" s="1"/>
  <c r="OFO25" i="7" s="1"/>
  <c r="OFQ25" i="7" s="1"/>
  <c r="OFS25" i="7" s="1"/>
  <c r="OFU25" i="7" s="1"/>
  <c r="OFW25" i="7" s="1"/>
  <c r="OFY25" i="7" s="1"/>
  <c r="OGA25" i="7" s="1"/>
  <c r="OGC25" i="7" s="1"/>
  <c r="OGE25" i="7" s="1"/>
  <c r="OGG25" i="7" s="1"/>
  <c r="OGI25" i="7" s="1"/>
  <c r="OGK25" i="7" s="1"/>
  <c r="OGM25" i="7" s="1"/>
  <c r="OGO25" i="7" s="1"/>
  <c r="OGQ25" i="7" s="1"/>
  <c r="OGS25" i="7" s="1"/>
  <c r="OGU25" i="7" s="1"/>
  <c r="OGW25" i="7" s="1"/>
  <c r="OGY25" i="7" s="1"/>
  <c r="OHA25" i="7" s="1"/>
  <c r="OHC25" i="7" s="1"/>
  <c r="OHE25" i="7" s="1"/>
  <c r="OHG25" i="7" s="1"/>
  <c r="OHI25" i="7" s="1"/>
  <c r="OHK25" i="7" s="1"/>
  <c r="OHM25" i="7" s="1"/>
  <c r="OHO25" i="7" s="1"/>
  <c r="OHQ25" i="7" s="1"/>
  <c r="OHS25" i="7" s="1"/>
  <c r="OHU25" i="7" s="1"/>
  <c r="OHW25" i="7" s="1"/>
  <c r="OHY25" i="7" s="1"/>
  <c r="OIA25" i="7" s="1"/>
  <c r="OIC25" i="7" s="1"/>
  <c r="OIE25" i="7" s="1"/>
  <c r="OIG25" i="7" s="1"/>
  <c r="OII25" i="7" s="1"/>
  <c r="OIK25" i="7" s="1"/>
  <c r="OIM25" i="7" s="1"/>
  <c r="OIO25" i="7" s="1"/>
  <c r="OIQ25" i="7" s="1"/>
  <c r="OIS25" i="7" s="1"/>
  <c r="OIU25" i="7" s="1"/>
  <c r="OIW25" i="7" s="1"/>
  <c r="OIY25" i="7" s="1"/>
  <c r="OJA25" i="7" s="1"/>
  <c r="OJC25" i="7" s="1"/>
  <c r="OJE25" i="7" s="1"/>
  <c r="OJG25" i="7" s="1"/>
  <c r="OJI25" i="7" s="1"/>
  <c r="OJK25" i="7" s="1"/>
  <c r="OJM25" i="7" s="1"/>
  <c r="OJO25" i="7" s="1"/>
  <c r="OJQ25" i="7" s="1"/>
  <c r="OJS25" i="7" s="1"/>
  <c r="OJU25" i="7" s="1"/>
  <c r="OJW25" i="7" s="1"/>
  <c r="OJY25" i="7" s="1"/>
  <c r="OKA25" i="7" s="1"/>
  <c r="OKC25" i="7" s="1"/>
  <c r="OKE25" i="7" s="1"/>
  <c r="OKG25" i="7" s="1"/>
  <c r="OKI25" i="7" s="1"/>
  <c r="OKK25" i="7" s="1"/>
  <c r="OKM25" i="7" s="1"/>
  <c r="OKO25" i="7" s="1"/>
  <c r="OKQ25" i="7" s="1"/>
  <c r="OKS25" i="7" s="1"/>
  <c r="OKU25" i="7" s="1"/>
  <c r="OKW25" i="7" s="1"/>
  <c r="OKY25" i="7" s="1"/>
  <c r="OLA25" i="7" s="1"/>
  <c r="OLC25" i="7" s="1"/>
  <c r="OLE25" i="7" s="1"/>
  <c r="OLG25" i="7" s="1"/>
  <c r="OLI25" i="7" s="1"/>
  <c r="OLK25" i="7" s="1"/>
  <c r="OLM25" i="7" s="1"/>
  <c r="OLO25" i="7" s="1"/>
  <c r="OLQ25" i="7" s="1"/>
  <c r="OLS25" i="7" s="1"/>
  <c r="OLU25" i="7" s="1"/>
  <c r="OLW25" i="7" s="1"/>
  <c r="OLY25" i="7" s="1"/>
  <c r="OMA25" i="7" s="1"/>
  <c r="OMC25" i="7" s="1"/>
  <c r="OME25" i="7" s="1"/>
  <c r="OMG25" i="7" s="1"/>
  <c r="OMI25" i="7" s="1"/>
  <c r="OMK25" i="7" s="1"/>
  <c r="OMM25" i="7" s="1"/>
  <c r="OMO25" i="7" s="1"/>
  <c r="OMQ25" i="7" s="1"/>
  <c r="OMS25" i="7" s="1"/>
  <c r="OMU25" i="7" s="1"/>
  <c r="OMW25" i="7" s="1"/>
  <c r="OMY25" i="7" s="1"/>
  <c r="ONA25" i="7" s="1"/>
  <c r="ONC25" i="7" s="1"/>
  <c r="ONE25" i="7" s="1"/>
  <c r="ONG25" i="7" s="1"/>
  <c r="ONI25" i="7" s="1"/>
  <c r="ONK25" i="7" s="1"/>
  <c r="ONM25" i="7" s="1"/>
  <c r="ONO25" i="7" s="1"/>
  <c r="ONQ25" i="7" s="1"/>
  <c r="ONS25" i="7" s="1"/>
  <c r="ONU25" i="7" s="1"/>
  <c r="ONW25" i="7" s="1"/>
  <c r="ONY25" i="7" s="1"/>
  <c r="OOA25" i="7" s="1"/>
  <c r="OOC25" i="7" s="1"/>
  <c r="OOE25" i="7" s="1"/>
  <c r="OOG25" i="7" s="1"/>
  <c r="OOI25" i="7" s="1"/>
  <c r="OOK25" i="7" s="1"/>
  <c r="OOM25" i="7" s="1"/>
  <c r="OOO25" i="7" s="1"/>
  <c r="OOQ25" i="7" s="1"/>
  <c r="OOS25" i="7" s="1"/>
  <c r="OOU25" i="7" s="1"/>
  <c r="OOW25" i="7" s="1"/>
  <c r="OOY25" i="7" s="1"/>
  <c r="OPA25" i="7" s="1"/>
  <c r="OPC25" i="7" s="1"/>
  <c r="OPE25" i="7" s="1"/>
  <c r="OPG25" i="7" s="1"/>
  <c r="OPI25" i="7" s="1"/>
  <c r="OPK25" i="7" s="1"/>
  <c r="OPM25" i="7" s="1"/>
  <c r="OPO25" i="7" s="1"/>
  <c r="OPQ25" i="7" s="1"/>
  <c r="OPS25" i="7" s="1"/>
  <c r="OPU25" i="7" s="1"/>
  <c r="OPW25" i="7" s="1"/>
  <c r="OPY25" i="7" s="1"/>
  <c r="OQA25" i="7" s="1"/>
  <c r="OQC25" i="7" s="1"/>
  <c r="OQE25" i="7" s="1"/>
  <c r="OQG25" i="7" s="1"/>
  <c r="OQI25" i="7" s="1"/>
  <c r="OQK25" i="7" s="1"/>
  <c r="OQM25" i="7" s="1"/>
  <c r="OQO25" i="7" s="1"/>
  <c r="OQQ25" i="7" s="1"/>
  <c r="OQS25" i="7" s="1"/>
  <c r="OQU25" i="7" s="1"/>
  <c r="OQW25" i="7" s="1"/>
  <c r="OQY25" i="7" s="1"/>
  <c r="ORA25" i="7" s="1"/>
  <c r="ORC25" i="7" s="1"/>
  <c r="ORE25" i="7" s="1"/>
  <c r="ORG25" i="7" s="1"/>
  <c r="ORI25" i="7" s="1"/>
  <c r="ORK25" i="7" s="1"/>
  <c r="ORM25" i="7" s="1"/>
  <c r="ORO25" i="7" s="1"/>
  <c r="ORQ25" i="7" s="1"/>
  <c r="ORS25" i="7" s="1"/>
  <c r="ORU25" i="7" s="1"/>
  <c r="ORW25" i="7" s="1"/>
  <c r="ORY25" i="7" s="1"/>
  <c r="OSA25" i="7" s="1"/>
  <c r="OSC25" i="7" s="1"/>
  <c r="OSE25" i="7" s="1"/>
  <c r="OSG25" i="7" s="1"/>
  <c r="OSI25" i="7" s="1"/>
  <c r="OSK25" i="7" s="1"/>
  <c r="OSM25" i="7" s="1"/>
  <c r="OSO25" i="7" s="1"/>
  <c r="OSQ25" i="7" s="1"/>
  <c r="OSS25" i="7" s="1"/>
  <c r="OSU25" i="7" s="1"/>
  <c r="OSW25" i="7" s="1"/>
  <c r="OSY25" i="7" s="1"/>
  <c r="OTA25" i="7" s="1"/>
  <c r="OTC25" i="7" s="1"/>
  <c r="OTE25" i="7" s="1"/>
  <c r="OTG25" i="7" s="1"/>
  <c r="OTI25" i="7" s="1"/>
  <c r="OTK25" i="7" s="1"/>
  <c r="OTM25" i="7" s="1"/>
  <c r="OTO25" i="7" s="1"/>
  <c r="OTQ25" i="7" s="1"/>
  <c r="OTS25" i="7" s="1"/>
  <c r="OTU25" i="7" s="1"/>
  <c r="OTW25" i="7" s="1"/>
  <c r="OTY25" i="7" s="1"/>
  <c r="OUA25" i="7" s="1"/>
  <c r="OUC25" i="7" s="1"/>
  <c r="OUE25" i="7" s="1"/>
  <c r="OUG25" i="7" s="1"/>
  <c r="OUI25" i="7" s="1"/>
  <c r="OUK25" i="7" s="1"/>
  <c r="OUM25" i="7" s="1"/>
  <c r="OUO25" i="7" s="1"/>
  <c r="OUQ25" i="7" s="1"/>
  <c r="OUS25" i="7" s="1"/>
  <c r="OUU25" i="7" s="1"/>
  <c r="OUW25" i="7" s="1"/>
  <c r="OUY25" i="7" s="1"/>
  <c r="OVA25" i="7" s="1"/>
  <c r="OVC25" i="7" s="1"/>
  <c r="OVE25" i="7" s="1"/>
  <c r="OVG25" i="7" s="1"/>
  <c r="OVI25" i="7" s="1"/>
  <c r="OVK25" i="7" s="1"/>
  <c r="OVM25" i="7" s="1"/>
  <c r="OVO25" i="7" s="1"/>
  <c r="OVQ25" i="7" s="1"/>
  <c r="OVS25" i="7" s="1"/>
  <c r="OVU25" i="7" s="1"/>
  <c r="OVW25" i="7" s="1"/>
  <c r="OVY25" i="7" s="1"/>
  <c r="OWA25" i="7" s="1"/>
  <c r="OWC25" i="7" s="1"/>
  <c r="OWE25" i="7" s="1"/>
  <c r="OWG25" i="7" s="1"/>
  <c r="OWI25" i="7" s="1"/>
  <c r="OWK25" i="7" s="1"/>
  <c r="OWM25" i="7" s="1"/>
  <c r="OWO25" i="7" s="1"/>
  <c r="OWQ25" i="7" s="1"/>
  <c r="OWS25" i="7" s="1"/>
  <c r="OWU25" i="7" s="1"/>
  <c r="OWW25" i="7" s="1"/>
  <c r="OWY25" i="7" s="1"/>
  <c r="OXA25" i="7" s="1"/>
  <c r="OXC25" i="7" s="1"/>
  <c r="OXE25" i="7" s="1"/>
  <c r="OXG25" i="7" s="1"/>
  <c r="OXI25" i="7" s="1"/>
  <c r="OXK25" i="7" s="1"/>
  <c r="OXM25" i="7" s="1"/>
  <c r="OXO25" i="7" s="1"/>
  <c r="OXQ25" i="7" s="1"/>
  <c r="OXS25" i="7" s="1"/>
  <c r="OXU25" i="7" s="1"/>
  <c r="OXW25" i="7" s="1"/>
  <c r="OXY25" i="7" s="1"/>
  <c r="OYA25" i="7" s="1"/>
  <c r="OYC25" i="7" s="1"/>
  <c r="OYE25" i="7" s="1"/>
  <c r="OYG25" i="7" s="1"/>
  <c r="OYI25" i="7" s="1"/>
  <c r="OYK25" i="7" s="1"/>
  <c r="OYM25" i="7" s="1"/>
  <c r="OYO25" i="7" s="1"/>
  <c r="OYQ25" i="7" s="1"/>
  <c r="OYS25" i="7" s="1"/>
  <c r="OYU25" i="7" s="1"/>
  <c r="OYW25" i="7" s="1"/>
  <c r="OYY25" i="7" s="1"/>
  <c r="OZA25" i="7" s="1"/>
  <c r="OZC25" i="7" s="1"/>
  <c r="OZE25" i="7" s="1"/>
  <c r="OZG25" i="7" s="1"/>
  <c r="OZI25" i="7" s="1"/>
  <c r="OZK25" i="7" s="1"/>
  <c r="OZM25" i="7" s="1"/>
  <c r="OZO25" i="7" s="1"/>
  <c r="OZQ25" i="7" s="1"/>
  <c r="OZS25" i="7" s="1"/>
  <c r="OZU25" i="7" s="1"/>
  <c r="OZW25" i="7" s="1"/>
  <c r="OZY25" i="7" s="1"/>
  <c r="PAA25" i="7" s="1"/>
  <c r="PAC25" i="7" s="1"/>
  <c r="PAE25" i="7" s="1"/>
  <c r="PAG25" i="7" s="1"/>
  <c r="PAI25" i="7" s="1"/>
  <c r="PAK25" i="7" s="1"/>
  <c r="PAM25" i="7" s="1"/>
  <c r="PAO25" i="7" s="1"/>
  <c r="PAQ25" i="7" s="1"/>
  <c r="PAS25" i="7" s="1"/>
  <c r="PAU25" i="7" s="1"/>
  <c r="PAW25" i="7" s="1"/>
  <c r="PAY25" i="7" s="1"/>
  <c r="PBA25" i="7" s="1"/>
  <c r="PBC25" i="7" s="1"/>
  <c r="PBE25" i="7" s="1"/>
  <c r="PBG25" i="7" s="1"/>
  <c r="PBI25" i="7" s="1"/>
  <c r="PBK25" i="7" s="1"/>
  <c r="PBM25" i="7" s="1"/>
  <c r="PBO25" i="7" s="1"/>
  <c r="PBQ25" i="7" s="1"/>
  <c r="PBS25" i="7" s="1"/>
  <c r="PBU25" i="7" s="1"/>
  <c r="PBW25" i="7" s="1"/>
  <c r="PBY25" i="7" s="1"/>
  <c r="PCA25" i="7" s="1"/>
  <c r="PCC25" i="7" s="1"/>
  <c r="PCE25" i="7" s="1"/>
  <c r="PCG25" i="7" s="1"/>
  <c r="PCI25" i="7" s="1"/>
  <c r="PCK25" i="7" s="1"/>
  <c r="PCM25" i="7" s="1"/>
  <c r="PCO25" i="7" s="1"/>
  <c r="PCQ25" i="7" s="1"/>
  <c r="PCS25" i="7" s="1"/>
  <c r="PCU25" i="7" s="1"/>
  <c r="PCW25" i="7" s="1"/>
  <c r="PCY25" i="7" s="1"/>
  <c r="PDA25" i="7" s="1"/>
  <c r="PDC25" i="7" s="1"/>
  <c r="PDE25" i="7" s="1"/>
  <c r="PDG25" i="7" s="1"/>
  <c r="PDI25" i="7" s="1"/>
  <c r="PDK25" i="7" s="1"/>
  <c r="PDM25" i="7" s="1"/>
  <c r="PDO25" i="7" s="1"/>
  <c r="PDQ25" i="7" s="1"/>
  <c r="PDS25" i="7" s="1"/>
  <c r="PDU25" i="7" s="1"/>
  <c r="PDW25" i="7" s="1"/>
  <c r="PDY25" i="7" s="1"/>
  <c r="PEA25" i="7" s="1"/>
  <c r="PEC25" i="7" s="1"/>
  <c r="PEE25" i="7" s="1"/>
  <c r="PEG25" i="7" s="1"/>
  <c r="PEI25" i="7" s="1"/>
  <c r="PEK25" i="7" s="1"/>
  <c r="PEM25" i="7" s="1"/>
  <c r="PEO25" i="7" s="1"/>
  <c r="PEQ25" i="7" s="1"/>
  <c r="PES25" i="7" s="1"/>
  <c r="PEU25" i="7" s="1"/>
  <c r="PEW25" i="7" s="1"/>
  <c r="PEY25" i="7" s="1"/>
  <c r="PFA25" i="7" s="1"/>
  <c r="PFC25" i="7" s="1"/>
  <c r="PFE25" i="7" s="1"/>
  <c r="PFG25" i="7" s="1"/>
  <c r="PFI25" i="7" s="1"/>
  <c r="PFK25" i="7" s="1"/>
  <c r="PFM25" i="7" s="1"/>
  <c r="PFO25" i="7" s="1"/>
  <c r="PFQ25" i="7" s="1"/>
  <c r="PFS25" i="7" s="1"/>
  <c r="PFU25" i="7" s="1"/>
  <c r="PFW25" i="7" s="1"/>
  <c r="PFY25" i="7" s="1"/>
  <c r="PGA25" i="7" s="1"/>
  <c r="PGC25" i="7" s="1"/>
  <c r="PGE25" i="7" s="1"/>
  <c r="PGG25" i="7" s="1"/>
  <c r="PGI25" i="7" s="1"/>
  <c r="PGK25" i="7" s="1"/>
  <c r="PGM25" i="7" s="1"/>
  <c r="PGO25" i="7" s="1"/>
  <c r="PGQ25" i="7" s="1"/>
  <c r="PGS25" i="7" s="1"/>
  <c r="PGU25" i="7" s="1"/>
  <c r="PGW25" i="7" s="1"/>
  <c r="PGY25" i="7" s="1"/>
  <c r="PHA25" i="7" s="1"/>
  <c r="PHC25" i="7" s="1"/>
  <c r="PHE25" i="7" s="1"/>
  <c r="PHG25" i="7" s="1"/>
  <c r="PHI25" i="7" s="1"/>
  <c r="PHK25" i="7" s="1"/>
  <c r="PHM25" i="7" s="1"/>
  <c r="PHO25" i="7" s="1"/>
  <c r="PHQ25" i="7" s="1"/>
  <c r="PHS25" i="7" s="1"/>
  <c r="PHU25" i="7" s="1"/>
  <c r="PHW25" i="7" s="1"/>
  <c r="PHY25" i="7" s="1"/>
  <c r="PIA25" i="7" s="1"/>
  <c r="PIC25" i="7" s="1"/>
  <c r="PIE25" i="7" s="1"/>
  <c r="PIG25" i="7" s="1"/>
  <c r="PII25" i="7" s="1"/>
  <c r="PIK25" i="7" s="1"/>
  <c r="PIM25" i="7" s="1"/>
  <c r="PIO25" i="7" s="1"/>
  <c r="PIQ25" i="7" s="1"/>
  <c r="PIS25" i="7" s="1"/>
  <c r="PIU25" i="7" s="1"/>
  <c r="PIW25" i="7" s="1"/>
  <c r="PIY25" i="7" s="1"/>
  <c r="PJA25" i="7" s="1"/>
  <c r="PJC25" i="7" s="1"/>
  <c r="PJE25" i="7" s="1"/>
  <c r="PJG25" i="7" s="1"/>
  <c r="PJI25" i="7" s="1"/>
  <c r="PJK25" i="7" s="1"/>
  <c r="PJM25" i="7" s="1"/>
  <c r="PJO25" i="7" s="1"/>
  <c r="PJQ25" i="7" s="1"/>
  <c r="PJS25" i="7" s="1"/>
  <c r="PJU25" i="7" s="1"/>
  <c r="PJW25" i="7" s="1"/>
  <c r="PJY25" i="7" s="1"/>
  <c r="PKA25" i="7" s="1"/>
  <c r="PKC25" i="7" s="1"/>
  <c r="PKE25" i="7" s="1"/>
  <c r="PKG25" i="7" s="1"/>
  <c r="PKI25" i="7" s="1"/>
  <c r="PKK25" i="7" s="1"/>
  <c r="PKM25" i="7" s="1"/>
  <c r="PKO25" i="7" s="1"/>
  <c r="PKQ25" i="7" s="1"/>
  <c r="PKS25" i="7" s="1"/>
  <c r="PKU25" i="7" s="1"/>
  <c r="PKW25" i="7" s="1"/>
  <c r="PKY25" i="7" s="1"/>
  <c r="PLA25" i="7" s="1"/>
  <c r="PLC25" i="7" s="1"/>
  <c r="PLE25" i="7" s="1"/>
  <c r="PLG25" i="7" s="1"/>
  <c r="PLI25" i="7" s="1"/>
  <c r="PLK25" i="7" s="1"/>
  <c r="PLM25" i="7" s="1"/>
  <c r="PLO25" i="7" s="1"/>
  <c r="PLQ25" i="7" s="1"/>
  <c r="PLS25" i="7" s="1"/>
  <c r="PLU25" i="7" s="1"/>
  <c r="PLW25" i="7" s="1"/>
  <c r="PLY25" i="7" s="1"/>
  <c r="PMA25" i="7" s="1"/>
  <c r="PMC25" i="7" s="1"/>
  <c r="PME25" i="7" s="1"/>
  <c r="PMG25" i="7" s="1"/>
  <c r="PMI25" i="7" s="1"/>
  <c r="PMK25" i="7" s="1"/>
  <c r="PMM25" i="7" s="1"/>
  <c r="PMO25" i="7" s="1"/>
  <c r="PMQ25" i="7" s="1"/>
  <c r="PMS25" i="7" s="1"/>
  <c r="PMU25" i="7" s="1"/>
  <c r="PMW25" i="7" s="1"/>
  <c r="PMY25" i="7" s="1"/>
  <c r="PNA25" i="7" s="1"/>
  <c r="PNC25" i="7" s="1"/>
  <c r="PNE25" i="7" s="1"/>
  <c r="PNG25" i="7" s="1"/>
  <c r="PNI25" i="7" s="1"/>
  <c r="PNK25" i="7" s="1"/>
  <c r="PNM25" i="7" s="1"/>
  <c r="PNO25" i="7" s="1"/>
  <c r="PNQ25" i="7" s="1"/>
  <c r="PNS25" i="7" s="1"/>
  <c r="PNU25" i="7" s="1"/>
  <c r="PNW25" i="7" s="1"/>
  <c r="PNY25" i="7" s="1"/>
  <c r="POA25" i="7" s="1"/>
  <c r="POC25" i="7" s="1"/>
  <c r="POE25" i="7" s="1"/>
  <c r="POG25" i="7" s="1"/>
  <c r="POI25" i="7" s="1"/>
  <c r="POK25" i="7" s="1"/>
  <c r="POM25" i="7" s="1"/>
  <c r="POO25" i="7" s="1"/>
  <c r="POQ25" i="7" s="1"/>
  <c r="POS25" i="7" s="1"/>
  <c r="POU25" i="7" s="1"/>
  <c r="POW25" i="7" s="1"/>
  <c r="POY25" i="7" s="1"/>
  <c r="PPA25" i="7" s="1"/>
  <c r="PPC25" i="7" s="1"/>
  <c r="PPE25" i="7" s="1"/>
  <c r="PPG25" i="7" s="1"/>
  <c r="PPI25" i="7" s="1"/>
  <c r="PPK25" i="7" s="1"/>
  <c r="PPM25" i="7" s="1"/>
  <c r="PPO25" i="7" s="1"/>
  <c r="PPQ25" i="7" s="1"/>
  <c r="PPS25" i="7" s="1"/>
  <c r="PPU25" i="7" s="1"/>
  <c r="PPW25" i="7" s="1"/>
  <c r="PPY25" i="7" s="1"/>
  <c r="PQA25" i="7" s="1"/>
  <c r="PQC25" i="7" s="1"/>
  <c r="PQE25" i="7" s="1"/>
  <c r="PQG25" i="7" s="1"/>
  <c r="PQI25" i="7" s="1"/>
  <c r="PQK25" i="7" s="1"/>
  <c r="PQM25" i="7" s="1"/>
  <c r="PQO25" i="7" s="1"/>
  <c r="PQQ25" i="7" s="1"/>
  <c r="PQS25" i="7" s="1"/>
  <c r="PQU25" i="7" s="1"/>
  <c r="PQW25" i="7" s="1"/>
  <c r="PQY25" i="7" s="1"/>
  <c r="PRA25" i="7" s="1"/>
  <c r="PRC25" i="7" s="1"/>
  <c r="PRE25" i="7" s="1"/>
  <c r="PRG25" i="7" s="1"/>
  <c r="PRI25" i="7" s="1"/>
  <c r="PRK25" i="7" s="1"/>
  <c r="PRM25" i="7" s="1"/>
  <c r="PRO25" i="7" s="1"/>
  <c r="PRQ25" i="7" s="1"/>
  <c r="PRS25" i="7" s="1"/>
  <c r="PRU25" i="7" s="1"/>
  <c r="PRW25" i="7" s="1"/>
  <c r="PRY25" i="7" s="1"/>
  <c r="PSA25" i="7" s="1"/>
  <c r="PSC25" i="7" s="1"/>
  <c r="PSE25" i="7" s="1"/>
  <c r="PSG25" i="7" s="1"/>
  <c r="PSI25" i="7" s="1"/>
  <c r="PSK25" i="7" s="1"/>
  <c r="PSM25" i="7" s="1"/>
  <c r="PSO25" i="7" s="1"/>
  <c r="PSQ25" i="7" s="1"/>
  <c r="PSS25" i="7" s="1"/>
  <c r="PSU25" i="7" s="1"/>
  <c r="PSW25" i="7" s="1"/>
  <c r="PSY25" i="7" s="1"/>
  <c r="PTA25" i="7" s="1"/>
  <c r="PTC25" i="7" s="1"/>
  <c r="PTE25" i="7" s="1"/>
  <c r="PTG25" i="7" s="1"/>
  <c r="PTI25" i="7" s="1"/>
  <c r="PTK25" i="7" s="1"/>
  <c r="PTM25" i="7" s="1"/>
  <c r="PTO25" i="7" s="1"/>
  <c r="PTQ25" i="7" s="1"/>
  <c r="PTS25" i="7" s="1"/>
  <c r="PTU25" i="7" s="1"/>
  <c r="PTW25" i="7" s="1"/>
  <c r="PTY25" i="7" s="1"/>
  <c r="PUA25" i="7" s="1"/>
  <c r="PUC25" i="7" s="1"/>
  <c r="PUE25" i="7" s="1"/>
  <c r="PUG25" i="7" s="1"/>
  <c r="PUI25" i="7" s="1"/>
  <c r="PUK25" i="7" s="1"/>
  <c r="PUM25" i="7" s="1"/>
  <c r="PUO25" i="7" s="1"/>
  <c r="PUQ25" i="7" s="1"/>
  <c r="PUS25" i="7" s="1"/>
  <c r="PUU25" i="7" s="1"/>
  <c r="PUW25" i="7" s="1"/>
  <c r="PUY25" i="7" s="1"/>
  <c r="PVA25" i="7" s="1"/>
  <c r="PVC25" i="7" s="1"/>
  <c r="PVE25" i="7" s="1"/>
  <c r="PVG25" i="7" s="1"/>
  <c r="PVI25" i="7" s="1"/>
  <c r="PVK25" i="7" s="1"/>
  <c r="PVM25" i="7" s="1"/>
  <c r="PVO25" i="7" s="1"/>
  <c r="PVQ25" i="7" s="1"/>
  <c r="PVS25" i="7" s="1"/>
  <c r="PVU25" i="7" s="1"/>
  <c r="PVW25" i="7" s="1"/>
  <c r="PVY25" i="7" s="1"/>
  <c r="PWA25" i="7" s="1"/>
  <c r="PWC25" i="7" s="1"/>
  <c r="PWE25" i="7" s="1"/>
  <c r="PWG25" i="7" s="1"/>
  <c r="PWI25" i="7" s="1"/>
  <c r="PWK25" i="7" s="1"/>
  <c r="PWM25" i="7" s="1"/>
  <c r="PWO25" i="7" s="1"/>
  <c r="PWQ25" i="7" s="1"/>
  <c r="PWS25" i="7" s="1"/>
  <c r="PWU25" i="7" s="1"/>
  <c r="PWW25" i="7" s="1"/>
  <c r="PWY25" i="7" s="1"/>
  <c r="PXA25" i="7" s="1"/>
  <c r="PXC25" i="7" s="1"/>
  <c r="PXE25" i="7" s="1"/>
  <c r="PXG25" i="7" s="1"/>
  <c r="PXI25" i="7" s="1"/>
  <c r="PXK25" i="7" s="1"/>
  <c r="PXM25" i="7" s="1"/>
  <c r="PXO25" i="7" s="1"/>
  <c r="PXQ25" i="7" s="1"/>
  <c r="PXS25" i="7" s="1"/>
  <c r="PXU25" i="7" s="1"/>
  <c r="PXW25" i="7" s="1"/>
  <c r="PXY25" i="7" s="1"/>
  <c r="PYA25" i="7" s="1"/>
  <c r="PYC25" i="7" s="1"/>
  <c r="PYE25" i="7" s="1"/>
  <c r="PYG25" i="7" s="1"/>
  <c r="PYI25" i="7" s="1"/>
  <c r="PYK25" i="7" s="1"/>
  <c r="PYM25" i="7" s="1"/>
  <c r="PYO25" i="7" s="1"/>
  <c r="PYQ25" i="7" s="1"/>
  <c r="PYS25" i="7" s="1"/>
  <c r="PYU25" i="7" s="1"/>
  <c r="PYW25" i="7" s="1"/>
  <c r="PYY25" i="7" s="1"/>
  <c r="PZA25" i="7" s="1"/>
  <c r="PZC25" i="7" s="1"/>
  <c r="PZE25" i="7" s="1"/>
  <c r="PZG25" i="7" s="1"/>
  <c r="PZI25" i="7" s="1"/>
  <c r="PZK25" i="7" s="1"/>
  <c r="PZM25" i="7" s="1"/>
  <c r="PZO25" i="7" s="1"/>
  <c r="PZQ25" i="7" s="1"/>
  <c r="PZS25" i="7" s="1"/>
  <c r="PZU25" i="7" s="1"/>
  <c r="PZW25" i="7" s="1"/>
  <c r="PZY25" i="7" s="1"/>
  <c r="QAA25" i="7" s="1"/>
  <c r="QAC25" i="7" s="1"/>
  <c r="QAE25" i="7" s="1"/>
  <c r="QAG25" i="7" s="1"/>
  <c r="QAI25" i="7" s="1"/>
  <c r="QAK25" i="7" s="1"/>
  <c r="QAM25" i="7" s="1"/>
  <c r="QAO25" i="7" s="1"/>
  <c r="QAQ25" i="7" s="1"/>
  <c r="QAS25" i="7" s="1"/>
  <c r="QAU25" i="7" s="1"/>
  <c r="QAW25" i="7" s="1"/>
  <c r="QAY25" i="7" s="1"/>
  <c r="QBA25" i="7" s="1"/>
  <c r="QBC25" i="7" s="1"/>
  <c r="QBE25" i="7" s="1"/>
  <c r="QBG25" i="7" s="1"/>
  <c r="QBI25" i="7" s="1"/>
  <c r="QBK25" i="7" s="1"/>
  <c r="QBM25" i="7" s="1"/>
  <c r="QBO25" i="7" s="1"/>
  <c r="QBQ25" i="7" s="1"/>
  <c r="QBS25" i="7" s="1"/>
  <c r="QBU25" i="7" s="1"/>
  <c r="QBW25" i="7" s="1"/>
  <c r="QBY25" i="7" s="1"/>
  <c r="QCA25" i="7" s="1"/>
  <c r="QCC25" i="7" s="1"/>
  <c r="QCE25" i="7" s="1"/>
  <c r="QCG25" i="7" s="1"/>
  <c r="QCI25" i="7" s="1"/>
  <c r="QCK25" i="7" s="1"/>
  <c r="QCM25" i="7" s="1"/>
  <c r="QCO25" i="7" s="1"/>
  <c r="QCQ25" i="7" s="1"/>
  <c r="QCS25" i="7" s="1"/>
  <c r="QCU25" i="7" s="1"/>
  <c r="QCW25" i="7" s="1"/>
  <c r="QCY25" i="7" s="1"/>
  <c r="QDA25" i="7" s="1"/>
  <c r="QDC25" i="7" s="1"/>
  <c r="QDE25" i="7" s="1"/>
  <c r="QDG25" i="7" s="1"/>
  <c r="QDI25" i="7" s="1"/>
  <c r="QDK25" i="7" s="1"/>
  <c r="QDM25" i="7" s="1"/>
  <c r="QDO25" i="7" s="1"/>
  <c r="QDQ25" i="7" s="1"/>
  <c r="QDS25" i="7" s="1"/>
  <c r="QDU25" i="7" s="1"/>
  <c r="QDW25" i="7" s="1"/>
  <c r="QDY25" i="7" s="1"/>
  <c r="QEA25" i="7" s="1"/>
  <c r="QEC25" i="7" s="1"/>
  <c r="QEE25" i="7" s="1"/>
  <c r="QEG25" i="7" s="1"/>
  <c r="QEI25" i="7" s="1"/>
  <c r="QEK25" i="7" s="1"/>
  <c r="QEM25" i="7" s="1"/>
  <c r="QEO25" i="7" s="1"/>
  <c r="QEQ25" i="7" s="1"/>
  <c r="QES25" i="7" s="1"/>
  <c r="QEU25" i="7" s="1"/>
  <c r="QEW25" i="7" s="1"/>
  <c r="QEY25" i="7" s="1"/>
  <c r="QFA25" i="7" s="1"/>
  <c r="QFC25" i="7" s="1"/>
  <c r="QFE25" i="7" s="1"/>
  <c r="QFG25" i="7" s="1"/>
  <c r="QFI25" i="7" s="1"/>
  <c r="QFK25" i="7" s="1"/>
  <c r="QFM25" i="7" s="1"/>
  <c r="QFO25" i="7" s="1"/>
  <c r="QFQ25" i="7" s="1"/>
  <c r="QFS25" i="7" s="1"/>
  <c r="QFU25" i="7" s="1"/>
  <c r="QFW25" i="7" s="1"/>
  <c r="QFY25" i="7" s="1"/>
  <c r="QGA25" i="7" s="1"/>
  <c r="QGC25" i="7" s="1"/>
  <c r="QGE25" i="7" s="1"/>
  <c r="QGG25" i="7" s="1"/>
  <c r="QGI25" i="7" s="1"/>
  <c r="QGK25" i="7" s="1"/>
  <c r="QGM25" i="7" s="1"/>
  <c r="QGO25" i="7" s="1"/>
  <c r="QGQ25" i="7" s="1"/>
  <c r="QGS25" i="7" s="1"/>
  <c r="QGU25" i="7" s="1"/>
  <c r="QGW25" i="7" s="1"/>
  <c r="QGY25" i="7" s="1"/>
  <c r="QHA25" i="7" s="1"/>
  <c r="QHC25" i="7" s="1"/>
  <c r="QHE25" i="7" s="1"/>
  <c r="QHG25" i="7" s="1"/>
  <c r="QHI25" i="7" s="1"/>
  <c r="QHK25" i="7" s="1"/>
  <c r="QHM25" i="7" s="1"/>
  <c r="QHO25" i="7" s="1"/>
  <c r="QHQ25" i="7" s="1"/>
  <c r="QHS25" i="7" s="1"/>
  <c r="QHU25" i="7" s="1"/>
  <c r="QHW25" i="7" s="1"/>
  <c r="QHY25" i="7" s="1"/>
  <c r="QIA25" i="7" s="1"/>
  <c r="QIC25" i="7" s="1"/>
  <c r="QIE25" i="7" s="1"/>
  <c r="QIG25" i="7" s="1"/>
  <c r="QII25" i="7" s="1"/>
  <c r="QIK25" i="7" s="1"/>
  <c r="QIM25" i="7" s="1"/>
  <c r="QIO25" i="7" s="1"/>
  <c r="QIQ25" i="7" s="1"/>
  <c r="QIS25" i="7" s="1"/>
  <c r="QIU25" i="7" s="1"/>
  <c r="QIW25" i="7" s="1"/>
  <c r="QIY25" i="7" s="1"/>
  <c r="QJA25" i="7" s="1"/>
  <c r="QJC25" i="7" s="1"/>
  <c r="QJE25" i="7" s="1"/>
  <c r="QJG25" i="7" s="1"/>
  <c r="QJI25" i="7" s="1"/>
  <c r="QJK25" i="7" s="1"/>
  <c r="QJM25" i="7" s="1"/>
  <c r="QJO25" i="7" s="1"/>
  <c r="QJQ25" i="7" s="1"/>
  <c r="QJS25" i="7" s="1"/>
  <c r="QJU25" i="7" s="1"/>
  <c r="QJW25" i="7" s="1"/>
  <c r="QJY25" i="7" s="1"/>
  <c r="QKA25" i="7" s="1"/>
  <c r="QKC25" i="7" s="1"/>
  <c r="QKE25" i="7" s="1"/>
  <c r="QKG25" i="7" s="1"/>
  <c r="QKI25" i="7" s="1"/>
  <c r="QKK25" i="7" s="1"/>
  <c r="QKM25" i="7" s="1"/>
  <c r="QKO25" i="7" s="1"/>
  <c r="QKQ25" i="7" s="1"/>
  <c r="QKS25" i="7" s="1"/>
  <c r="QKU25" i="7" s="1"/>
  <c r="QKW25" i="7" s="1"/>
  <c r="QKY25" i="7" s="1"/>
  <c r="QLA25" i="7" s="1"/>
  <c r="QLC25" i="7" s="1"/>
  <c r="QLE25" i="7" s="1"/>
  <c r="QLG25" i="7" s="1"/>
  <c r="QLI25" i="7" s="1"/>
  <c r="QLK25" i="7" s="1"/>
  <c r="QLM25" i="7" s="1"/>
  <c r="QLO25" i="7" s="1"/>
  <c r="QLQ25" i="7" s="1"/>
  <c r="QLS25" i="7" s="1"/>
  <c r="QLU25" i="7" s="1"/>
  <c r="QLW25" i="7" s="1"/>
  <c r="QLY25" i="7" s="1"/>
  <c r="QMA25" i="7" s="1"/>
  <c r="QMC25" i="7" s="1"/>
  <c r="QME25" i="7" s="1"/>
  <c r="QMG25" i="7" s="1"/>
  <c r="QMI25" i="7" s="1"/>
  <c r="QMK25" i="7" s="1"/>
  <c r="QMM25" i="7" s="1"/>
  <c r="QMO25" i="7" s="1"/>
  <c r="QMQ25" i="7" s="1"/>
  <c r="QMS25" i="7" s="1"/>
  <c r="QMU25" i="7" s="1"/>
  <c r="QMW25" i="7" s="1"/>
  <c r="QMY25" i="7" s="1"/>
  <c r="QNA25" i="7" s="1"/>
  <c r="QNC25" i="7" s="1"/>
  <c r="QNE25" i="7" s="1"/>
  <c r="QNG25" i="7" s="1"/>
  <c r="QNI25" i="7" s="1"/>
  <c r="QNK25" i="7" s="1"/>
  <c r="QNM25" i="7" s="1"/>
  <c r="QNO25" i="7" s="1"/>
  <c r="QNQ25" i="7" s="1"/>
  <c r="QNS25" i="7" s="1"/>
  <c r="QNU25" i="7" s="1"/>
  <c r="QNW25" i="7" s="1"/>
  <c r="QNY25" i="7" s="1"/>
  <c r="QOA25" i="7" s="1"/>
  <c r="QOC25" i="7" s="1"/>
  <c r="QOE25" i="7" s="1"/>
  <c r="QOG25" i="7" s="1"/>
  <c r="QOI25" i="7" s="1"/>
  <c r="QOK25" i="7" s="1"/>
  <c r="QOM25" i="7" s="1"/>
  <c r="QOO25" i="7" s="1"/>
  <c r="QOQ25" i="7" s="1"/>
  <c r="QOS25" i="7" s="1"/>
  <c r="QOU25" i="7" s="1"/>
  <c r="QOW25" i="7" s="1"/>
  <c r="QOY25" i="7" s="1"/>
  <c r="QPA25" i="7" s="1"/>
  <c r="QPC25" i="7" s="1"/>
  <c r="QPE25" i="7" s="1"/>
  <c r="QPG25" i="7" s="1"/>
  <c r="QPI25" i="7" s="1"/>
  <c r="QPK25" i="7" s="1"/>
  <c r="QPM25" i="7" s="1"/>
  <c r="QPO25" i="7" s="1"/>
  <c r="QPQ25" i="7" s="1"/>
  <c r="QPS25" i="7" s="1"/>
  <c r="QPU25" i="7" s="1"/>
  <c r="QPW25" i="7" s="1"/>
  <c r="QPY25" i="7" s="1"/>
  <c r="QQA25" i="7" s="1"/>
  <c r="QQC25" i="7" s="1"/>
  <c r="QQE25" i="7" s="1"/>
  <c r="QQG25" i="7" s="1"/>
  <c r="QQI25" i="7" s="1"/>
  <c r="QQK25" i="7" s="1"/>
  <c r="QQM25" i="7" s="1"/>
  <c r="QQO25" i="7" s="1"/>
  <c r="QQQ25" i="7" s="1"/>
  <c r="QQS25" i="7" s="1"/>
  <c r="QQU25" i="7" s="1"/>
  <c r="QQW25" i="7" s="1"/>
  <c r="QQY25" i="7" s="1"/>
  <c r="QRA25" i="7" s="1"/>
  <c r="QRC25" i="7" s="1"/>
  <c r="QRE25" i="7" s="1"/>
  <c r="QRG25" i="7" s="1"/>
  <c r="QRI25" i="7" s="1"/>
  <c r="QRK25" i="7" s="1"/>
  <c r="QRM25" i="7" s="1"/>
  <c r="QRO25" i="7" s="1"/>
  <c r="QRQ25" i="7" s="1"/>
  <c r="QRS25" i="7" s="1"/>
  <c r="QRU25" i="7" s="1"/>
  <c r="QRW25" i="7" s="1"/>
  <c r="QRY25" i="7" s="1"/>
  <c r="QSA25" i="7" s="1"/>
  <c r="QSC25" i="7" s="1"/>
  <c r="QSE25" i="7" s="1"/>
  <c r="QSG25" i="7" s="1"/>
  <c r="QSI25" i="7" s="1"/>
  <c r="QSK25" i="7" s="1"/>
  <c r="QSM25" i="7" s="1"/>
  <c r="QSO25" i="7" s="1"/>
  <c r="QSQ25" i="7" s="1"/>
  <c r="QSS25" i="7" s="1"/>
  <c r="QSU25" i="7" s="1"/>
  <c r="QSW25" i="7" s="1"/>
  <c r="QSY25" i="7" s="1"/>
  <c r="QTA25" i="7" s="1"/>
  <c r="QTC25" i="7" s="1"/>
  <c r="QTE25" i="7" s="1"/>
  <c r="QTG25" i="7" s="1"/>
  <c r="QTI25" i="7" s="1"/>
  <c r="QTK25" i="7" s="1"/>
  <c r="QTM25" i="7" s="1"/>
  <c r="QTO25" i="7" s="1"/>
  <c r="QTQ25" i="7" s="1"/>
  <c r="QTS25" i="7" s="1"/>
  <c r="QTU25" i="7" s="1"/>
  <c r="QTW25" i="7" s="1"/>
  <c r="QTY25" i="7" s="1"/>
  <c r="QUA25" i="7" s="1"/>
  <c r="QUC25" i="7" s="1"/>
  <c r="QUE25" i="7" s="1"/>
  <c r="QUG25" i="7" s="1"/>
  <c r="QUI25" i="7" s="1"/>
  <c r="QUK25" i="7" s="1"/>
  <c r="QUM25" i="7" s="1"/>
  <c r="QUO25" i="7" s="1"/>
  <c r="QUQ25" i="7" s="1"/>
  <c r="QUS25" i="7" s="1"/>
  <c r="QUU25" i="7" s="1"/>
  <c r="QUW25" i="7" s="1"/>
  <c r="QUY25" i="7" s="1"/>
  <c r="QVA25" i="7" s="1"/>
  <c r="QVC25" i="7" s="1"/>
  <c r="QVE25" i="7" s="1"/>
  <c r="QVG25" i="7" s="1"/>
  <c r="QVI25" i="7" s="1"/>
  <c r="QVK25" i="7" s="1"/>
  <c r="QVM25" i="7" s="1"/>
  <c r="QVO25" i="7" s="1"/>
  <c r="QVQ25" i="7" s="1"/>
  <c r="QVS25" i="7" s="1"/>
  <c r="QVU25" i="7" s="1"/>
  <c r="QVW25" i="7" s="1"/>
  <c r="QVY25" i="7" s="1"/>
  <c r="QWA25" i="7" s="1"/>
  <c r="QWC25" i="7" s="1"/>
  <c r="QWE25" i="7" s="1"/>
  <c r="QWG25" i="7" s="1"/>
  <c r="QWI25" i="7" s="1"/>
  <c r="QWK25" i="7" s="1"/>
  <c r="QWM25" i="7" s="1"/>
  <c r="QWO25" i="7" s="1"/>
  <c r="QWQ25" i="7" s="1"/>
  <c r="QWS25" i="7" s="1"/>
  <c r="QWU25" i="7" s="1"/>
  <c r="QWW25" i="7" s="1"/>
  <c r="QWY25" i="7" s="1"/>
  <c r="QXA25" i="7" s="1"/>
  <c r="QXC25" i="7" s="1"/>
  <c r="QXE25" i="7" s="1"/>
  <c r="QXG25" i="7" s="1"/>
  <c r="QXI25" i="7" s="1"/>
  <c r="QXK25" i="7" s="1"/>
  <c r="QXM25" i="7" s="1"/>
  <c r="QXO25" i="7" s="1"/>
  <c r="QXQ25" i="7" s="1"/>
  <c r="QXS25" i="7" s="1"/>
  <c r="QXU25" i="7" s="1"/>
  <c r="QXW25" i="7" s="1"/>
  <c r="QXY25" i="7" s="1"/>
  <c r="QYA25" i="7" s="1"/>
  <c r="QYC25" i="7" s="1"/>
  <c r="QYE25" i="7" s="1"/>
  <c r="QYG25" i="7" s="1"/>
  <c r="QYI25" i="7" s="1"/>
  <c r="QYK25" i="7" s="1"/>
  <c r="QYM25" i="7" s="1"/>
  <c r="QYO25" i="7" s="1"/>
  <c r="QYQ25" i="7" s="1"/>
  <c r="QYS25" i="7" s="1"/>
  <c r="QYU25" i="7" s="1"/>
  <c r="QYW25" i="7" s="1"/>
  <c r="QYY25" i="7" s="1"/>
  <c r="QZA25" i="7" s="1"/>
  <c r="QZC25" i="7" s="1"/>
  <c r="QZE25" i="7" s="1"/>
  <c r="QZG25" i="7" s="1"/>
  <c r="QZI25" i="7" s="1"/>
  <c r="QZK25" i="7" s="1"/>
  <c r="QZM25" i="7" s="1"/>
  <c r="QZO25" i="7" s="1"/>
  <c r="QZQ25" i="7" s="1"/>
  <c r="QZS25" i="7" s="1"/>
  <c r="QZU25" i="7" s="1"/>
  <c r="QZW25" i="7" s="1"/>
  <c r="QZY25" i="7" s="1"/>
  <c r="RAA25" i="7" s="1"/>
  <c r="RAC25" i="7" s="1"/>
  <c r="RAE25" i="7" s="1"/>
  <c r="RAG25" i="7" s="1"/>
  <c r="RAI25" i="7" s="1"/>
  <c r="RAK25" i="7" s="1"/>
  <c r="RAM25" i="7" s="1"/>
  <c r="RAO25" i="7" s="1"/>
  <c r="RAQ25" i="7" s="1"/>
  <c r="RAS25" i="7" s="1"/>
  <c r="RAU25" i="7" s="1"/>
  <c r="RAW25" i="7" s="1"/>
  <c r="RAY25" i="7" s="1"/>
  <c r="RBA25" i="7" s="1"/>
  <c r="RBC25" i="7" s="1"/>
  <c r="RBE25" i="7" s="1"/>
  <c r="RBG25" i="7" s="1"/>
  <c r="RBI25" i="7" s="1"/>
  <c r="RBK25" i="7" s="1"/>
  <c r="RBM25" i="7" s="1"/>
  <c r="RBO25" i="7" s="1"/>
  <c r="RBQ25" i="7" s="1"/>
  <c r="RBS25" i="7" s="1"/>
  <c r="RBU25" i="7" s="1"/>
  <c r="RBW25" i="7" s="1"/>
  <c r="RBY25" i="7" s="1"/>
  <c r="RCA25" i="7" s="1"/>
  <c r="RCC25" i="7" s="1"/>
  <c r="RCE25" i="7" s="1"/>
  <c r="RCG25" i="7" s="1"/>
  <c r="RCI25" i="7" s="1"/>
  <c r="RCK25" i="7" s="1"/>
  <c r="RCM25" i="7" s="1"/>
  <c r="RCO25" i="7" s="1"/>
  <c r="RCQ25" i="7" s="1"/>
  <c r="RCS25" i="7" s="1"/>
  <c r="RCU25" i="7" s="1"/>
  <c r="RCW25" i="7" s="1"/>
  <c r="RCY25" i="7" s="1"/>
  <c r="RDA25" i="7" s="1"/>
  <c r="RDC25" i="7" s="1"/>
  <c r="RDE25" i="7" s="1"/>
  <c r="RDG25" i="7" s="1"/>
  <c r="RDI25" i="7" s="1"/>
  <c r="RDK25" i="7" s="1"/>
  <c r="RDM25" i="7" s="1"/>
  <c r="RDO25" i="7" s="1"/>
  <c r="RDQ25" i="7" s="1"/>
  <c r="RDS25" i="7" s="1"/>
  <c r="RDU25" i="7" s="1"/>
  <c r="RDW25" i="7" s="1"/>
  <c r="RDY25" i="7" s="1"/>
  <c r="REA25" i="7" s="1"/>
  <c r="REC25" i="7" s="1"/>
  <c r="REE25" i="7" s="1"/>
  <c r="REG25" i="7" s="1"/>
  <c r="REI25" i="7" s="1"/>
  <c r="REK25" i="7" s="1"/>
  <c r="REM25" i="7" s="1"/>
  <c r="REO25" i="7" s="1"/>
  <c r="REQ25" i="7" s="1"/>
  <c r="RES25" i="7" s="1"/>
  <c r="REU25" i="7" s="1"/>
  <c r="REW25" i="7" s="1"/>
  <c r="REY25" i="7" s="1"/>
  <c r="RFA25" i="7" s="1"/>
  <c r="RFC25" i="7" s="1"/>
  <c r="RFE25" i="7" s="1"/>
  <c r="RFG25" i="7" s="1"/>
  <c r="RFI25" i="7" s="1"/>
  <c r="RFK25" i="7" s="1"/>
  <c r="RFM25" i="7" s="1"/>
  <c r="RFO25" i="7" s="1"/>
  <c r="RFQ25" i="7" s="1"/>
  <c r="RFS25" i="7" s="1"/>
  <c r="RFU25" i="7" s="1"/>
  <c r="RFW25" i="7" s="1"/>
  <c r="RFY25" i="7" s="1"/>
  <c r="RGA25" i="7" s="1"/>
  <c r="RGC25" i="7" s="1"/>
  <c r="RGE25" i="7" s="1"/>
  <c r="RGG25" i="7" s="1"/>
  <c r="RGI25" i="7" s="1"/>
  <c r="RGK25" i="7" s="1"/>
  <c r="RGM25" i="7" s="1"/>
  <c r="RGO25" i="7" s="1"/>
  <c r="RGQ25" i="7" s="1"/>
  <c r="RGS25" i="7" s="1"/>
  <c r="RGU25" i="7" s="1"/>
  <c r="RGW25" i="7" s="1"/>
  <c r="RGY25" i="7" s="1"/>
  <c r="RHA25" i="7" s="1"/>
  <c r="RHC25" i="7" s="1"/>
  <c r="RHE25" i="7" s="1"/>
  <c r="RHG25" i="7" s="1"/>
  <c r="RHI25" i="7" s="1"/>
  <c r="RHK25" i="7" s="1"/>
  <c r="RHM25" i="7" s="1"/>
  <c r="RHO25" i="7" s="1"/>
  <c r="RHQ25" i="7" s="1"/>
  <c r="RHS25" i="7" s="1"/>
  <c r="RHU25" i="7" s="1"/>
  <c r="RHW25" i="7" s="1"/>
  <c r="RHY25" i="7" s="1"/>
  <c r="RIA25" i="7" s="1"/>
  <c r="RIC25" i="7" s="1"/>
  <c r="RIE25" i="7" s="1"/>
  <c r="RIG25" i="7" s="1"/>
  <c r="RII25" i="7" s="1"/>
  <c r="RIK25" i="7" s="1"/>
  <c r="RIM25" i="7" s="1"/>
  <c r="RIO25" i="7" s="1"/>
  <c r="RIQ25" i="7" s="1"/>
  <c r="RIS25" i="7" s="1"/>
  <c r="RIU25" i="7" s="1"/>
  <c r="RIW25" i="7" s="1"/>
  <c r="RIY25" i="7" s="1"/>
  <c r="RJA25" i="7" s="1"/>
  <c r="RJC25" i="7" s="1"/>
  <c r="RJE25" i="7" s="1"/>
  <c r="RJG25" i="7" s="1"/>
  <c r="RJI25" i="7" s="1"/>
  <c r="RJK25" i="7" s="1"/>
  <c r="RJM25" i="7" s="1"/>
  <c r="RJO25" i="7" s="1"/>
  <c r="RJQ25" i="7" s="1"/>
  <c r="RJS25" i="7" s="1"/>
  <c r="RJU25" i="7" s="1"/>
  <c r="RJW25" i="7" s="1"/>
  <c r="RJY25" i="7" s="1"/>
  <c r="RKA25" i="7" s="1"/>
  <c r="RKC25" i="7" s="1"/>
  <c r="RKE25" i="7" s="1"/>
  <c r="RKG25" i="7" s="1"/>
  <c r="RKI25" i="7" s="1"/>
  <c r="RKK25" i="7" s="1"/>
  <c r="RKM25" i="7" s="1"/>
  <c r="RKO25" i="7" s="1"/>
  <c r="RKQ25" i="7" s="1"/>
  <c r="RKS25" i="7" s="1"/>
  <c r="RKU25" i="7" s="1"/>
  <c r="RKW25" i="7" s="1"/>
  <c r="RKY25" i="7" s="1"/>
  <c r="RLA25" i="7" s="1"/>
  <c r="RLC25" i="7" s="1"/>
  <c r="RLE25" i="7" s="1"/>
  <c r="RLG25" i="7" s="1"/>
  <c r="RLI25" i="7" s="1"/>
  <c r="RLK25" i="7" s="1"/>
  <c r="RLM25" i="7" s="1"/>
  <c r="RLO25" i="7" s="1"/>
  <c r="RLQ25" i="7" s="1"/>
  <c r="RLS25" i="7" s="1"/>
  <c r="RLU25" i="7" s="1"/>
  <c r="RLW25" i="7" s="1"/>
  <c r="RLY25" i="7" s="1"/>
  <c r="RMA25" i="7" s="1"/>
  <c r="RMC25" i="7" s="1"/>
  <c r="RME25" i="7" s="1"/>
  <c r="RMG25" i="7" s="1"/>
  <c r="RMI25" i="7" s="1"/>
  <c r="RMK25" i="7" s="1"/>
  <c r="RMM25" i="7" s="1"/>
  <c r="RMO25" i="7" s="1"/>
  <c r="RMQ25" i="7" s="1"/>
  <c r="RMS25" i="7" s="1"/>
  <c r="RMU25" i="7" s="1"/>
  <c r="RMW25" i="7" s="1"/>
  <c r="RMY25" i="7" s="1"/>
  <c r="RNA25" i="7" s="1"/>
  <c r="RNC25" i="7" s="1"/>
  <c r="RNE25" i="7" s="1"/>
  <c r="RNG25" i="7" s="1"/>
  <c r="RNI25" i="7" s="1"/>
  <c r="RNK25" i="7" s="1"/>
  <c r="RNM25" i="7" s="1"/>
  <c r="RNO25" i="7" s="1"/>
  <c r="RNQ25" i="7" s="1"/>
  <c r="RNS25" i="7" s="1"/>
  <c r="RNU25" i="7" s="1"/>
  <c r="RNW25" i="7" s="1"/>
  <c r="RNY25" i="7" s="1"/>
  <c r="ROA25" i="7" s="1"/>
  <c r="ROC25" i="7" s="1"/>
  <c r="ROE25" i="7" s="1"/>
  <c r="ROG25" i="7" s="1"/>
  <c r="ROI25" i="7" s="1"/>
  <c r="ROK25" i="7" s="1"/>
  <c r="ROM25" i="7" s="1"/>
  <c r="ROO25" i="7" s="1"/>
  <c r="ROQ25" i="7" s="1"/>
  <c r="ROS25" i="7" s="1"/>
  <c r="ROU25" i="7" s="1"/>
  <c r="ROW25" i="7" s="1"/>
  <c r="ROY25" i="7" s="1"/>
  <c r="RPA25" i="7" s="1"/>
  <c r="RPC25" i="7" s="1"/>
  <c r="RPE25" i="7" s="1"/>
  <c r="RPG25" i="7" s="1"/>
  <c r="RPI25" i="7" s="1"/>
  <c r="RPK25" i="7" s="1"/>
  <c r="RPM25" i="7" s="1"/>
  <c r="RPO25" i="7" s="1"/>
  <c r="RPQ25" i="7" s="1"/>
  <c r="RPS25" i="7" s="1"/>
  <c r="RPU25" i="7" s="1"/>
  <c r="RPW25" i="7" s="1"/>
  <c r="RPY25" i="7" s="1"/>
  <c r="RQA25" i="7" s="1"/>
  <c r="RQC25" i="7" s="1"/>
  <c r="RQE25" i="7" s="1"/>
  <c r="RQG25" i="7" s="1"/>
  <c r="RQI25" i="7" s="1"/>
  <c r="RQK25" i="7" s="1"/>
  <c r="RQM25" i="7" s="1"/>
  <c r="RQO25" i="7" s="1"/>
  <c r="RQQ25" i="7" s="1"/>
  <c r="RQS25" i="7" s="1"/>
  <c r="RQU25" i="7" s="1"/>
  <c r="RQW25" i="7" s="1"/>
  <c r="RQY25" i="7" s="1"/>
  <c r="RRA25" i="7" s="1"/>
  <c r="RRC25" i="7" s="1"/>
  <c r="RRE25" i="7" s="1"/>
  <c r="RRG25" i="7" s="1"/>
  <c r="RRI25" i="7" s="1"/>
  <c r="RRK25" i="7" s="1"/>
  <c r="RRM25" i="7" s="1"/>
  <c r="RRO25" i="7" s="1"/>
  <c r="RRQ25" i="7" s="1"/>
  <c r="RRS25" i="7" s="1"/>
  <c r="RRU25" i="7" s="1"/>
  <c r="RRW25" i="7" s="1"/>
  <c r="RRY25" i="7" s="1"/>
  <c r="RSA25" i="7" s="1"/>
  <c r="RSC25" i="7" s="1"/>
  <c r="RSE25" i="7" s="1"/>
  <c r="RSG25" i="7" s="1"/>
  <c r="RSI25" i="7" s="1"/>
  <c r="RSK25" i="7" s="1"/>
  <c r="RSM25" i="7" s="1"/>
  <c r="RSO25" i="7" s="1"/>
  <c r="RSQ25" i="7" s="1"/>
  <c r="RSS25" i="7" s="1"/>
  <c r="RSU25" i="7" s="1"/>
  <c r="RSW25" i="7" s="1"/>
  <c r="RSY25" i="7" s="1"/>
  <c r="RTA25" i="7" s="1"/>
  <c r="RTC25" i="7" s="1"/>
  <c r="RTE25" i="7" s="1"/>
  <c r="RTG25" i="7" s="1"/>
  <c r="RTI25" i="7" s="1"/>
  <c r="RTK25" i="7" s="1"/>
  <c r="RTM25" i="7" s="1"/>
  <c r="RTO25" i="7" s="1"/>
  <c r="RTQ25" i="7" s="1"/>
  <c r="RTS25" i="7" s="1"/>
  <c r="RTU25" i="7" s="1"/>
  <c r="RTW25" i="7" s="1"/>
  <c r="RTY25" i="7" s="1"/>
  <c r="RUA25" i="7" s="1"/>
  <c r="RUC25" i="7" s="1"/>
  <c r="RUE25" i="7" s="1"/>
  <c r="RUG25" i="7" s="1"/>
  <c r="RUI25" i="7" s="1"/>
  <c r="RUK25" i="7" s="1"/>
  <c r="RUM25" i="7" s="1"/>
  <c r="RUO25" i="7" s="1"/>
  <c r="RUQ25" i="7" s="1"/>
  <c r="RUS25" i="7" s="1"/>
  <c r="RUU25" i="7" s="1"/>
  <c r="RUW25" i="7" s="1"/>
  <c r="RUY25" i="7" s="1"/>
  <c r="RVA25" i="7" s="1"/>
  <c r="RVC25" i="7" s="1"/>
  <c r="RVE25" i="7" s="1"/>
  <c r="RVG25" i="7" s="1"/>
  <c r="RVI25" i="7" s="1"/>
  <c r="RVK25" i="7" s="1"/>
  <c r="RVM25" i="7" s="1"/>
  <c r="RVO25" i="7" s="1"/>
  <c r="RVQ25" i="7" s="1"/>
  <c r="RVS25" i="7" s="1"/>
  <c r="RVU25" i="7" s="1"/>
  <c r="RVW25" i="7" s="1"/>
  <c r="RVY25" i="7" s="1"/>
  <c r="RWA25" i="7" s="1"/>
  <c r="RWC25" i="7" s="1"/>
  <c r="RWE25" i="7" s="1"/>
  <c r="RWG25" i="7" s="1"/>
  <c r="RWI25" i="7" s="1"/>
  <c r="RWK25" i="7" s="1"/>
  <c r="RWM25" i="7" s="1"/>
  <c r="RWO25" i="7" s="1"/>
  <c r="RWQ25" i="7" s="1"/>
  <c r="RWS25" i="7" s="1"/>
  <c r="RWU25" i="7" s="1"/>
  <c r="RWW25" i="7" s="1"/>
  <c r="RWY25" i="7" s="1"/>
  <c r="RXA25" i="7" s="1"/>
  <c r="RXC25" i="7" s="1"/>
  <c r="RXE25" i="7" s="1"/>
  <c r="RXG25" i="7" s="1"/>
  <c r="RXI25" i="7" s="1"/>
  <c r="RXK25" i="7" s="1"/>
  <c r="RXM25" i="7" s="1"/>
  <c r="RXO25" i="7" s="1"/>
  <c r="RXQ25" i="7" s="1"/>
  <c r="RXS25" i="7" s="1"/>
  <c r="RXU25" i="7" s="1"/>
  <c r="RXW25" i="7" s="1"/>
  <c r="RXY25" i="7" s="1"/>
  <c r="RYA25" i="7" s="1"/>
  <c r="RYC25" i="7" s="1"/>
  <c r="RYE25" i="7" s="1"/>
  <c r="RYG25" i="7" s="1"/>
  <c r="RYI25" i="7" s="1"/>
  <c r="RYK25" i="7" s="1"/>
  <c r="RYM25" i="7" s="1"/>
  <c r="RYO25" i="7" s="1"/>
  <c r="RYQ25" i="7" s="1"/>
  <c r="RYS25" i="7" s="1"/>
  <c r="RYU25" i="7" s="1"/>
  <c r="RYW25" i="7" s="1"/>
  <c r="RYY25" i="7" s="1"/>
  <c r="RZA25" i="7" s="1"/>
  <c r="RZC25" i="7" s="1"/>
  <c r="RZE25" i="7" s="1"/>
  <c r="RZG25" i="7" s="1"/>
  <c r="RZI25" i="7" s="1"/>
  <c r="RZK25" i="7" s="1"/>
  <c r="RZM25" i="7" s="1"/>
  <c r="RZO25" i="7" s="1"/>
  <c r="RZQ25" i="7" s="1"/>
  <c r="RZS25" i="7" s="1"/>
  <c r="RZU25" i="7" s="1"/>
  <c r="RZW25" i="7" s="1"/>
  <c r="RZY25" i="7" s="1"/>
  <c r="SAA25" i="7" s="1"/>
  <c r="SAC25" i="7" s="1"/>
  <c r="SAE25" i="7" s="1"/>
  <c r="SAG25" i="7" s="1"/>
  <c r="SAI25" i="7" s="1"/>
  <c r="SAK25" i="7" s="1"/>
  <c r="SAM25" i="7" s="1"/>
  <c r="SAO25" i="7" s="1"/>
  <c r="SAQ25" i="7" s="1"/>
  <c r="SAS25" i="7" s="1"/>
  <c r="SAU25" i="7" s="1"/>
  <c r="SAW25" i="7" s="1"/>
  <c r="SAY25" i="7" s="1"/>
  <c r="SBA25" i="7" s="1"/>
  <c r="SBC25" i="7" s="1"/>
  <c r="SBE25" i="7" s="1"/>
  <c r="SBG25" i="7" s="1"/>
  <c r="SBI25" i="7" s="1"/>
  <c r="SBK25" i="7" s="1"/>
  <c r="SBM25" i="7" s="1"/>
  <c r="SBO25" i="7" s="1"/>
  <c r="SBQ25" i="7" s="1"/>
  <c r="SBS25" i="7" s="1"/>
  <c r="SBU25" i="7" s="1"/>
  <c r="SBW25" i="7" s="1"/>
  <c r="SBY25" i="7" s="1"/>
  <c r="SCA25" i="7" s="1"/>
  <c r="SCC25" i="7" s="1"/>
  <c r="SCE25" i="7" s="1"/>
  <c r="SCG25" i="7" s="1"/>
  <c r="SCI25" i="7" s="1"/>
  <c r="SCK25" i="7" s="1"/>
  <c r="SCM25" i="7" s="1"/>
  <c r="SCO25" i="7" s="1"/>
  <c r="SCQ25" i="7" s="1"/>
  <c r="SCS25" i="7" s="1"/>
  <c r="SCU25" i="7" s="1"/>
  <c r="SCW25" i="7" s="1"/>
  <c r="SCY25" i="7" s="1"/>
  <c r="SDA25" i="7" s="1"/>
  <c r="SDC25" i="7" s="1"/>
  <c r="SDE25" i="7" s="1"/>
  <c r="SDG25" i="7" s="1"/>
  <c r="SDI25" i="7" s="1"/>
  <c r="SDK25" i="7" s="1"/>
  <c r="SDM25" i="7" s="1"/>
  <c r="SDO25" i="7" s="1"/>
  <c r="SDQ25" i="7" s="1"/>
  <c r="SDS25" i="7" s="1"/>
  <c r="SDU25" i="7" s="1"/>
  <c r="SDW25" i="7" s="1"/>
  <c r="SDY25" i="7" s="1"/>
  <c r="SEA25" i="7" s="1"/>
  <c r="SEC25" i="7" s="1"/>
  <c r="SEE25" i="7" s="1"/>
  <c r="SEG25" i="7" s="1"/>
  <c r="SEI25" i="7" s="1"/>
  <c r="SEK25" i="7" s="1"/>
  <c r="SEM25" i="7" s="1"/>
  <c r="SEO25" i="7" s="1"/>
  <c r="SEQ25" i="7" s="1"/>
  <c r="SES25" i="7" s="1"/>
  <c r="SEU25" i="7" s="1"/>
  <c r="SEW25" i="7" s="1"/>
  <c r="SEY25" i="7" s="1"/>
  <c r="SFA25" i="7" s="1"/>
  <c r="SFC25" i="7" s="1"/>
  <c r="SFE25" i="7" s="1"/>
  <c r="SFG25" i="7" s="1"/>
  <c r="SFI25" i="7" s="1"/>
  <c r="SFK25" i="7" s="1"/>
  <c r="SFM25" i="7" s="1"/>
  <c r="SFO25" i="7" s="1"/>
  <c r="SFQ25" i="7" s="1"/>
  <c r="SFS25" i="7" s="1"/>
  <c r="SFU25" i="7" s="1"/>
  <c r="SFW25" i="7" s="1"/>
  <c r="SFY25" i="7" s="1"/>
  <c r="SGA25" i="7" s="1"/>
  <c r="SGC25" i="7" s="1"/>
  <c r="SGE25" i="7" s="1"/>
  <c r="SGG25" i="7" s="1"/>
  <c r="SGI25" i="7" s="1"/>
  <c r="SGK25" i="7" s="1"/>
  <c r="SGM25" i="7" s="1"/>
  <c r="SGO25" i="7" s="1"/>
  <c r="SGQ25" i="7" s="1"/>
  <c r="SGS25" i="7" s="1"/>
  <c r="SGU25" i="7" s="1"/>
  <c r="SGW25" i="7" s="1"/>
  <c r="SGY25" i="7" s="1"/>
  <c r="SHA25" i="7" s="1"/>
  <c r="SHC25" i="7" s="1"/>
  <c r="SHE25" i="7" s="1"/>
  <c r="SHG25" i="7" s="1"/>
  <c r="SHI25" i="7" s="1"/>
  <c r="SHK25" i="7" s="1"/>
  <c r="SHM25" i="7" s="1"/>
  <c r="SHO25" i="7" s="1"/>
  <c r="SHQ25" i="7" s="1"/>
  <c r="SHS25" i="7" s="1"/>
  <c r="SHU25" i="7" s="1"/>
  <c r="SHW25" i="7" s="1"/>
  <c r="SHY25" i="7" s="1"/>
  <c r="SIA25" i="7" s="1"/>
  <c r="SIC25" i="7" s="1"/>
  <c r="SIE25" i="7" s="1"/>
  <c r="SIG25" i="7" s="1"/>
  <c r="SII25" i="7" s="1"/>
  <c r="SIK25" i="7" s="1"/>
  <c r="SIM25" i="7" s="1"/>
  <c r="SIO25" i="7" s="1"/>
  <c r="SIQ25" i="7" s="1"/>
  <c r="SIS25" i="7" s="1"/>
  <c r="SIU25" i="7" s="1"/>
  <c r="SIW25" i="7" s="1"/>
  <c r="SIY25" i="7" s="1"/>
  <c r="SJA25" i="7" s="1"/>
  <c r="SJC25" i="7" s="1"/>
  <c r="SJE25" i="7" s="1"/>
  <c r="SJG25" i="7" s="1"/>
  <c r="SJI25" i="7" s="1"/>
  <c r="SJK25" i="7" s="1"/>
  <c r="SJM25" i="7" s="1"/>
  <c r="SJO25" i="7" s="1"/>
  <c r="SJQ25" i="7" s="1"/>
  <c r="SJS25" i="7" s="1"/>
  <c r="SJU25" i="7" s="1"/>
  <c r="SJW25" i="7" s="1"/>
  <c r="SJY25" i="7" s="1"/>
  <c r="SKA25" i="7" s="1"/>
  <c r="SKC25" i="7" s="1"/>
  <c r="SKE25" i="7" s="1"/>
  <c r="SKG25" i="7" s="1"/>
  <c r="SKI25" i="7" s="1"/>
  <c r="SKK25" i="7" s="1"/>
  <c r="SKM25" i="7" s="1"/>
  <c r="SKO25" i="7" s="1"/>
  <c r="SKQ25" i="7" s="1"/>
  <c r="SKS25" i="7" s="1"/>
  <c r="SKU25" i="7" s="1"/>
  <c r="SKW25" i="7" s="1"/>
  <c r="SKY25" i="7" s="1"/>
  <c r="SLA25" i="7" s="1"/>
  <c r="SLC25" i="7" s="1"/>
  <c r="SLE25" i="7" s="1"/>
  <c r="SLG25" i="7" s="1"/>
  <c r="SLI25" i="7" s="1"/>
  <c r="SLK25" i="7" s="1"/>
  <c r="SLM25" i="7" s="1"/>
  <c r="SLO25" i="7" s="1"/>
  <c r="SLQ25" i="7" s="1"/>
  <c r="SLS25" i="7" s="1"/>
  <c r="SLU25" i="7" s="1"/>
  <c r="SLW25" i="7" s="1"/>
  <c r="SLY25" i="7" s="1"/>
  <c r="SMA25" i="7" s="1"/>
  <c r="SMC25" i="7" s="1"/>
  <c r="SME25" i="7" s="1"/>
  <c r="SMG25" i="7" s="1"/>
  <c r="SMI25" i="7" s="1"/>
  <c r="SMK25" i="7" s="1"/>
  <c r="SMM25" i="7" s="1"/>
  <c r="SMO25" i="7" s="1"/>
  <c r="SMQ25" i="7" s="1"/>
  <c r="SMS25" i="7" s="1"/>
  <c r="SMU25" i="7" s="1"/>
  <c r="SMW25" i="7" s="1"/>
  <c r="SMY25" i="7" s="1"/>
  <c r="SNA25" i="7" s="1"/>
  <c r="SNC25" i="7" s="1"/>
  <c r="SNE25" i="7" s="1"/>
  <c r="SNG25" i="7" s="1"/>
  <c r="SNI25" i="7" s="1"/>
  <c r="SNK25" i="7" s="1"/>
  <c r="SNM25" i="7" s="1"/>
  <c r="SNO25" i="7" s="1"/>
  <c r="SNQ25" i="7" s="1"/>
  <c r="SNS25" i="7" s="1"/>
  <c r="SNU25" i="7" s="1"/>
  <c r="SNW25" i="7" s="1"/>
  <c r="SNY25" i="7" s="1"/>
  <c r="SOA25" i="7" s="1"/>
  <c r="SOC25" i="7" s="1"/>
  <c r="SOE25" i="7" s="1"/>
  <c r="SOG25" i="7" s="1"/>
  <c r="SOI25" i="7" s="1"/>
  <c r="SOK25" i="7" s="1"/>
  <c r="SOM25" i="7" s="1"/>
  <c r="SOO25" i="7" s="1"/>
  <c r="SOQ25" i="7" s="1"/>
  <c r="SOS25" i="7" s="1"/>
  <c r="SOU25" i="7" s="1"/>
  <c r="SOW25" i="7" s="1"/>
  <c r="SOY25" i="7" s="1"/>
  <c r="SPA25" i="7" s="1"/>
  <c r="SPC25" i="7" s="1"/>
  <c r="SPE25" i="7" s="1"/>
  <c r="SPG25" i="7" s="1"/>
  <c r="SPI25" i="7" s="1"/>
  <c r="SPK25" i="7" s="1"/>
  <c r="SPM25" i="7" s="1"/>
  <c r="SPO25" i="7" s="1"/>
  <c r="SPQ25" i="7" s="1"/>
  <c r="SPS25" i="7" s="1"/>
  <c r="SPU25" i="7" s="1"/>
  <c r="SPW25" i="7" s="1"/>
  <c r="SPY25" i="7" s="1"/>
  <c r="SQA25" i="7" s="1"/>
  <c r="SQC25" i="7" s="1"/>
  <c r="SQE25" i="7" s="1"/>
  <c r="SQG25" i="7" s="1"/>
  <c r="SQI25" i="7" s="1"/>
  <c r="SQK25" i="7" s="1"/>
  <c r="SQM25" i="7" s="1"/>
  <c r="SQO25" i="7" s="1"/>
  <c r="SQQ25" i="7" s="1"/>
  <c r="SQS25" i="7" s="1"/>
  <c r="SQU25" i="7" s="1"/>
  <c r="SQW25" i="7" s="1"/>
  <c r="SQY25" i="7" s="1"/>
  <c r="SRA25" i="7" s="1"/>
  <c r="SRC25" i="7" s="1"/>
  <c r="SRE25" i="7" s="1"/>
  <c r="SRG25" i="7" s="1"/>
  <c r="SRI25" i="7" s="1"/>
  <c r="SRK25" i="7" s="1"/>
  <c r="SRM25" i="7" s="1"/>
  <c r="SRO25" i="7" s="1"/>
  <c r="SRQ25" i="7" s="1"/>
  <c r="SRS25" i="7" s="1"/>
  <c r="SRU25" i="7" s="1"/>
  <c r="SRW25" i="7" s="1"/>
  <c r="SRY25" i="7" s="1"/>
  <c r="SSA25" i="7" s="1"/>
  <c r="SSC25" i="7" s="1"/>
  <c r="SSE25" i="7" s="1"/>
  <c r="SSG25" i="7" s="1"/>
  <c r="SSI25" i="7" s="1"/>
  <c r="SSK25" i="7" s="1"/>
  <c r="SSM25" i="7" s="1"/>
  <c r="SSO25" i="7" s="1"/>
  <c r="SSQ25" i="7" s="1"/>
  <c r="SSS25" i="7" s="1"/>
  <c r="SSU25" i="7" s="1"/>
  <c r="SSW25" i="7" s="1"/>
  <c r="SSY25" i="7" s="1"/>
  <c r="STA25" i="7" s="1"/>
  <c r="STC25" i="7" s="1"/>
  <c r="STE25" i="7" s="1"/>
  <c r="STG25" i="7" s="1"/>
  <c r="STI25" i="7" s="1"/>
  <c r="STK25" i="7" s="1"/>
  <c r="STM25" i="7" s="1"/>
  <c r="STO25" i="7" s="1"/>
  <c r="STQ25" i="7" s="1"/>
  <c r="STS25" i="7" s="1"/>
  <c r="STU25" i="7" s="1"/>
  <c r="STW25" i="7" s="1"/>
  <c r="STY25" i="7" s="1"/>
  <c r="SUA25" i="7" s="1"/>
  <c r="SUC25" i="7" s="1"/>
  <c r="SUE25" i="7" s="1"/>
  <c r="SUG25" i="7" s="1"/>
  <c r="SUI25" i="7" s="1"/>
  <c r="SUK25" i="7" s="1"/>
  <c r="SUM25" i="7" s="1"/>
  <c r="SUO25" i="7" s="1"/>
  <c r="SUQ25" i="7" s="1"/>
  <c r="SUS25" i="7" s="1"/>
  <c r="SUU25" i="7" s="1"/>
  <c r="SUW25" i="7" s="1"/>
  <c r="SUY25" i="7" s="1"/>
  <c r="SVA25" i="7" s="1"/>
  <c r="SVC25" i="7" s="1"/>
  <c r="SVE25" i="7" s="1"/>
  <c r="SVG25" i="7" s="1"/>
  <c r="SVI25" i="7" s="1"/>
  <c r="SVK25" i="7" s="1"/>
  <c r="SVM25" i="7" s="1"/>
  <c r="SVO25" i="7" s="1"/>
  <c r="SVQ25" i="7" s="1"/>
  <c r="SVS25" i="7" s="1"/>
  <c r="SVU25" i="7" s="1"/>
  <c r="SVW25" i="7" s="1"/>
  <c r="SVY25" i="7" s="1"/>
  <c r="SWA25" i="7" s="1"/>
  <c r="SWC25" i="7" s="1"/>
  <c r="SWE25" i="7" s="1"/>
  <c r="SWG25" i="7" s="1"/>
  <c r="SWI25" i="7" s="1"/>
  <c r="SWK25" i="7" s="1"/>
  <c r="SWM25" i="7" s="1"/>
  <c r="SWO25" i="7" s="1"/>
  <c r="SWQ25" i="7" s="1"/>
  <c r="SWS25" i="7" s="1"/>
  <c r="SWU25" i="7" s="1"/>
  <c r="SWW25" i="7" s="1"/>
  <c r="SWY25" i="7" s="1"/>
  <c r="SXA25" i="7" s="1"/>
  <c r="SXC25" i="7" s="1"/>
  <c r="SXE25" i="7" s="1"/>
  <c r="SXG25" i="7" s="1"/>
  <c r="SXI25" i="7" s="1"/>
  <c r="SXK25" i="7" s="1"/>
  <c r="SXM25" i="7" s="1"/>
  <c r="SXO25" i="7" s="1"/>
  <c r="SXQ25" i="7" s="1"/>
  <c r="SXS25" i="7" s="1"/>
  <c r="SXU25" i="7" s="1"/>
  <c r="SXW25" i="7" s="1"/>
  <c r="SXY25" i="7" s="1"/>
  <c r="SYA25" i="7" s="1"/>
  <c r="SYC25" i="7" s="1"/>
  <c r="SYE25" i="7" s="1"/>
  <c r="SYG25" i="7" s="1"/>
  <c r="SYI25" i="7" s="1"/>
  <c r="SYK25" i="7" s="1"/>
  <c r="SYM25" i="7" s="1"/>
  <c r="SYO25" i="7" s="1"/>
  <c r="SYQ25" i="7" s="1"/>
  <c r="SYS25" i="7" s="1"/>
  <c r="SYU25" i="7" s="1"/>
  <c r="SYW25" i="7" s="1"/>
  <c r="SYY25" i="7" s="1"/>
  <c r="SZA25" i="7" s="1"/>
  <c r="SZC25" i="7" s="1"/>
  <c r="SZE25" i="7" s="1"/>
  <c r="SZG25" i="7" s="1"/>
  <c r="SZI25" i="7" s="1"/>
  <c r="SZK25" i="7" s="1"/>
  <c r="SZM25" i="7" s="1"/>
  <c r="SZO25" i="7" s="1"/>
  <c r="SZQ25" i="7" s="1"/>
  <c r="SZS25" i="7" s="1"/>
  <c r="SZU25" i="7" s="1"/>
  <c r="SZW25" i="7" s="1"/>
  <c r="SZY25" i="7" s="1"/>
  <c r="TAA25" i="7" s="1"/>
  <c r="TAC25" i="7" s="1"/>
  <c r="TAE25" i="7" s="1"/>
  <c r="TAG25" i="7" s="1"/>
  <c r="TAI25" i="7" s="1"/>
  <c r="TAK25" i="7" s="1"/>
  <c r="TAM25" i="7" s="1"/>
  <c r="TAO25" i="7" s="1"/>
  <c r="TAQ25" i="7" s="1"/>
  <c r="TAS25" i="7" s="1"/>
  <c r="TAU25" i="7" s="1"/>
  <c r="TAW25" i="7" s="1"/>
  <c r="TAY25" i="7" s="1"/>
  <c r="TBA25" i="7" s="1"/>
  <c r="TBC25" i="7" s="1"/>
  <c r="TBE25" i="7" s="1"/>
  <c r="TBG25" i="7" s="1"/>
  <c r="TBI25" i="7" s="1"/>
  <c r="TBK25" i="7" s="1"/>
  <c r="TBM25" i="7" s="1"/>
  <c r="TBO25" i="7" s="1"/>
  <c r="TBQ25" i="7" s="1"/>
  <c r="TBS25" i="7" s="1"/>
  <c r="TBU25" i="7" s="1"/>
  <c r="TBW25" i="7" s="1"/>
  <c r="TBY25" i="7" s="1"/>
  <c r="TCA25" i="7" s="1"/>
  <c r="TCC25" i="7" s="1"/>
  <c r="TCE25" i="7" s="1"/>
  <c r="TCG25" i="7" s="1"/>
  <c r="TCI25" i="7" s="1"/>
  <c r="TCK25" i="7" s="1"/>
  <c r="TCM25" i="7" s="1"/>
  <c r="TCO25" i="7" s="1"/>
  <c r="TCQ25" i="7" s="1"/>
  <c r="TCS25" i="7" s="1"/>
  <c r="TCU25" i="7" s="1"/>
  <c r="TCW25" i="7" s="1"/>
  <c r="TCY25" i="7" s="1"/>
  <c r="TDA25" i="7" s="1"/>
  <c r="TDC25" i="7" s="1"/>
  <c r="TDE25" i="7" s="1"/>
  <c r="TDG25" i="7" s="1"/>
  <c r="TDI25" i="7" s="1"/>
  <c r="TDK25" i="7" s="1"/>
  <c r="TDM25" i="7" s="1"/>
  <c r="TDO25" i="7" s="1"/>
  <c r="TDQ25" i="7" s="1"/>
  <c r="TDS25" i="7" s="1"/>
  <c r="TDU25" i="7" s="1"/>
  <c r="TDW25" i="7" s="1"/>
  <c r="TDY25" i="7" s="1"/>
  <c r="TEA25" i="7" s="1"/>
  <c r="TEC25" i="7" s="1"/>
  <c r="TEE25" i="7" s="1"/>
  <c r="TEG25" i="7" s="1"/>
  <c r="TEI25" i="7" s="1"/>
  <c r="TEK25" i="7" s="1"/>
  <c r="TEM25" i="7" s="1"/>
  <c r="TEO25" i="7" s="1"/>
  <c r="TEQ25" i="7" s="1"/>
  <c r="TES25" i="7" s="1"/>
  <c r="TEU25" i="7" s="1"/>
  <c r="TEW25" i="7" s="1"/>
  <c r="TEY25" i="7" s="1"/>
  <c r="TFA25" i="7" s="1"/>
  <c r="TFC25" i="7" s="1"/>
  <c r="TFE25" i="7" s="1"/>
  <c r="TFG25" i="7" s="1"/>
  <c r="TFI25" i="7" s="1"/>
  <c r="TFK25" i="7" s="1"/>
  <c r="TFM25" i="7" s="1"/>
  <c r="TFO25" i="7" s="1"/>
  <c r="TFQ25" i="7" s="1"/>
  <c r="TFS25" i="7" s="1"/>
  <c r="TFU25" i="7" s="1"/>
  <c r="TFW25" i="7" s="1"/>
  <c r="TFY25" i="7" s="1"/>
  <c r="TGA25" i="7" s="1"/>
  <c r="TGC25" i="7" s="1"/>
  <c r="TGE25" i="7" s="1"/>
  <c r="TGG25" i="7" s="1"/>
  <c r="TGI25" i="7" s="1"/>
  <c r="TGK25" i="7" s="1"/>
  <c r="TGM25" i="7" s="1"/>
  <c r="TGO25" i="7" s="1"/>
  <c r="TGQ25" i="7" s="1"/>
  <c r="TGS25" i="7" s="1"/>
  <c r="TGU25" i="7" s="1"/>
  <c r="TGW25" i="7" s="1"/>
  <c r="TGY25" i="7" s="1"/>
  <c r="THA25" i="7" s="1"/>
  <c r="THC25" i="7" s="1"/>
  <c r="THE25" i="7" s="1"/>
  <c r="THG25" i="7" s="1"/>
  <c r="THI25" i="7" s="1"/>
  <c r="THK25" i="7" s="1"/>
  <c r="THM25" i="7" s="1"/>
  <c r="THO25" i="7" s="1"/>
  <c r="THQ25" i="7" s="1"/>
  <c r="THS25" i="7" s="1"/>
  <c r="THU25" i="7" s="1"/>
  <c r="THW25" i="7" s="1"/>
  <c r="THY25" i="7" s="1"/>
  <c r="TIA25" i="7" s="1"/>
  <c r="TIC25" i="7" s="1"/>
  <c r="TIE25" i="7" s="1"/>
  <c r="TIG25" i="7" s="1"/>
  <c r="TII25" i="7" s="1"/>
  <c r="TIK25" i="7" s="1"/>
  <c r="TIM25" i="7" s="1"/>
  <c r="TIO25" i="7" s="1"/>
  <c r="TIQ25" i="7" s="1"/>
  <c r="TIS25" i="7" s="1"/>
  <c r="TIU25" i="7" s="1"/>
  <c r="TIW25" i="7" s="1"/>
  <c r="TIY25" i="7" s="1"/>
  <c r="TJA25" i="7" s="1"/>
  <c r="TJC25" i="7" s="1"/>
  <c r="TJE25" i="7" s="1"/>
  <c r="TJG25" i="7" s="1"/>
  <c r="TJI25" i="7" s="1"/>
  <c r="TJK25" i="7" s="1"/>
  <c r="TJM25" i="7" s="1"/>
  <c r="TJO25" i="7" s="1"/>
  <c r="TJQ25" i="7" s="1"/>
  <c r="TJS25" i="7" s="1"/>
  <c r="TJU25" i="7" s="1"/>
  <c r="TJW25" i="7" s="1"/>
  <c r="TJY25" i="7" s="1"/>
  <c r="TKA25" i="7" s="1"/>
  <c r="TKC25" i="7" s="1"/>
  <c r="TKE25" i="7" s="1"/>
  <c r="TKG25" i="7" s="1"/>
  <c r="TKI25" i="7" s="1"/>
  <c r="TKK25" i="7" s="1"/>
  <c r="TKM25" i="7" s="1"/>
  <c r="TKO25" i="7" s="1"/>
  <c r="TKQ25" i="7" s="1"/>
  <c r="TKS25" i="7" s="1"/>
  <c r="TKU25" i="7" s="1"/>
  <c r="TKW25" i="7" s="1"/>
  <c r="TKY25" i="7" s="1"/>
  <c r="TLA25" i="7" s="1"/>
  <c r="TLC25" i="7" s="1"/>
  <c r="TLE25" i="7" s="1"/>
  <c r="TLG25" i="7" s="1"/>
  <c r="TLI25" i="7" s="1"/>
  <c r="TLK25" i="7" s="1"/>
  <c r="TLM25" i="7" s="1"/>
  <c r="TLO25" i="7" s="1"/>
  <c r="TLQ25" i="7" s="1"/>
  <c r="TLS25" i="7" s="1"/>
  <c r="TLU25" i="7" s="1"/>
  <c r="TLW25" i="7" s="1"/>
  <c r="TLY25" i="7" s="1"/>
  <c r="TMA25" i="7" s="1"/>
  <c r="TMC25" i="7" s="1"/>
  <c r="TME25" i="7" s="1"/>
  <c r="TMG25" i="7" s="1"/>
  <c r="TMI25" i="7" s="1"/>
  <c r="TMK25" i="7" s="1"/>
  <c r="TMM25" i="7" s="1"/>
  <c r="TMO25" i="7" s="1"/>
  <c r="TMQ25" i="7" s="1"/>
  <c r="TMS25" i="7" s="1"/>
  <c r="TMU25" i="7" s="1"/>
  <c r="TMW25" i="7" s="1"/>
  <c r="TMY25" i="7" s="1"/>
  <c r="TNA25" i="7" s="1"/>
  <c r="TNC25" i="7" s="1"/>
  <c r="TNE25" i="7" s="1"/>
  <c r="TNG25" i="7" s="1"/>
  <c r="TNI25" i="7" s="1"/>
  <c r="TNK25" i="7" s="1"/>
  <c r="TNM25" i="7" s="1"/>
  <c r="TNO25" i="7" s="1"/>
  <c r="TNQ25" i="7" s="1"/>
  <c r="TNS25" i="7" s="1"/>
  <c r="TNU25" i="7" s="1"/>
  <c r="TNW25" i="7" s="1"/>
  <c r="TNY25" i="7" s="1"/>
  <c r="TOA25" i="7" s="1"/>
  <c r="TOC25" i="7" s="1"/>
  <c r="TOE25" i="7" s="1"/>
  <c r="TOG25" i="7" s="1"/>
  <c r="TOI25" i="7" s="1"/>
  <c r="TOK25" i="7" s="1"/>
  <c r="TOM25" i="7" s="1"/>
  <c r="TOO25" i="7" s="1"/>
  <c r="TOQ25" i="7" s="1"/>
  <c r="TOS25" i="7" s="1"/>
  <c r="TOU25" i="7" s="1"/>
  <c r="TOW25" i="7" s="1"/>
  <c r="TOY25" i="7" s="1"/>
  <c r="TPA25" i="7" s="1"/>
  <c r="TPC25" i="7" s="1"/>
  <c r="TPE25" i="7" s="1"/>
  <c r="TPG25" i="7" s="1"/>
  <c r="TPI25" i="7" s="1"/>
  <c r="TPK25" i="7" s="1"/>
  <c r="TPM25" i="7" s="1"/>
  <c r="TPO25" i="7" s="1"/>
  <c r="TPQ25" i="7" s="1"/>
  <c r="TPS25" i="7" s="1"/>
  <c r="TPU25" i="7" s="1"/>
  <c r="TPW25" i="7" s="1"/>
  <c r="TPY25" i="7" s="1"/>
  <c r="TQA25" i="7" s="1"/>
  <c r="TQC25" i="7" s="1"/>
  <c r="TQE25" i="7" s="1"/>
  <c r="TQG25" i="7" s="1"/>
  <c r="TQI25" i="7" s="1"/>
  <c r="TQK25" i="7" s="1"/>
  <c r="TQM25" i="7" s="1"/>
  <c r="TQO25" i="7" s="1"/>
  <c r="TQQ25" i="7" s="1"/>
  <c r="TQS25" i="7" s="1"/>
  <c r="TQU25" i="7" s="1"/>
  <c r="TQW25" i="7" s="1"/>
  <c r="TQY25" i="7" s="1"/>
  <c r="TRA25" i="7" s="1"/>
  <c r="TRC25" i="7" s="1"/>
  <c r="TRE25" i="7" s="1"/>
  <c r="TRG25" i="7" s="1"/>
  <c r="TRI25" i="7" s="1"/>
  <c r="TRK25" i="7" s="1"/>
  <c r="TRM25" i="7" s="1"/>
  <c r="TRO25" i="7" s="1"/>
  <c r="TRQ25" i="7" s="1"/>
  <c r="TRS25" i="7" s="1"/>
  <c r="TRU25" i="7" s="1"/>
  <c r="TRW25" i="7" s="1"/>
  <c r="TRY25" i="7" s="1"/>
  <c r="TSA25" i="7" s="1"/>
  <c r="TSC25" i="7" s="1"/>
  <c r="TSE25" i="7" s="1"/>
  <c r="TSG25" i="7" s="1"/>
  <c r="TSI25" i="7" s="1"/>
  <c r="TSK25" i="7" s="1"/>
  <c r="TSM25" i="7" s="1"/>
  <c r="TSO25" i="7" s="1"/>
  <c r="TSQ25" i="7" s="1"/>
  <c r="TSS25" i="7" s="1"/>
  <c r="TSU25" i="7" s="1"/>
  <c r="TSW25" i="7" s="1"/>
  <c r="TSY25" i="7" s="1"/>
  <c r="TTA25" i="7" s="1"/>
  <c r="TTC25" i="7" s="1"/>
  <c r="TTE25" i="7" s="1"/>
  <c r="TTG25" i="7" s="1"/>
  <c r="TTI25" i="7" s="1"/>
  <c r="TTK25" i="7" s="1"/>
  <c r="TTM25" i="7" s="1"/>
  <c r="TTO25" i="7" s="1"/>
  <c r="TTQ25" i="7" s="1"/>
  <c r="TTS25" i="7" s="1"/>
  <c r="TTU25" i="7" s="1"/>
  <c r="TTW25" i="7" s="1"/>
  <c r="TTY25" i="7" s="1"/>
  <c r="TUA25" i="7" s="1"/>
  <c r="TUC25" i="7" s="1"/>
  <c r="TUE25" i="7" s="1"/>
  <c r="TUG25" i="7" s="1"/>
  <c r="TUI25" i="7" s="1"/>
  <c r="TUK25" i="7" s="1"/>
  <c r="TUM25" i="7" s="1"/>
  <c r="TUO25" i="7" s="1"/>
  <c r="TUQ25" i="7" s="1"/>
  <c r="TUS25" i="7" s="1"/>
  <c r="TUU25" i="7" s="1"/>
  <c r="TUW25" i="7" s="1"/>
  <c r="TUY25" i="7" s="1"/>
  <c r="TVA25" i="7" s="1"/>
  <c r="TVC25" i="7" s="1"/>
  <c r="TVE25" i="7" s="1"/>
  <c r="TVG25" i="7" s="1"/>
  <c r="TVI25" i="7" s="1"/>
  <c r="TVK25" i="7" s="1"/>
  <c r="TVM25" i="7" s="1"/>
  <c r="TVO25" i="7" s="1"/>
  <c r="TVQ25" i="7" s="1"/>
  <c r="TVS25" i="7" s="1"/>
  <c r="TVU25" i="7" s="1"/>
  <c r="TVW25" i="7" s="1"/>
  <c r="TVY25" i="7" s="1"/>
  <c r="TWA25" i="7" s="1"/>
  <c r="TWC25" i="7" s="1"/>
  <c r="TWE25" i="7" s="1"/>
  <c r="TWG25" i="7" s="1"/>
  <c r="TWI25" i="7" s="1"/>
  <c r="TWK25" i="7" s="1"/>
  <c r="TWM25" i="7" s="1"/>
  <c r="TWO25" i="7" s="1"/>
  <c r="TWQ25" i="7" s="1"/>
  <c r="TWS25" i="7" s="1"/>
  <c r="TWU25" i="7" s="1"/>
  <c r="TWW25" i="7" s="1"/>
  <c r="TWY25" i="7" s="1"/>
  <c r="TXA25" i="7" s="1"/>
  <c r="TXC25" i="7" s="1"/>
  <c r="TXE25" i="7" s="1"/>
  <c r="TXG25" i="7" s="1"/>
  <c r="TXI25" i="7" s="1"/>
  <c r="TXK25" i="7" s="1"/>
  <c r="TXM25" i="7" s="1"/>
  <c r="TXO25" i="7" s="1"/>
  <c r="TXQ25" i="7" s="1"/>
  <c r="TXS25" i="7" s="1"/>
  <c r="TXU25" i="7" s="1"/>
  <c r="TXW25" i="7" s="1"/>
  <c r="TXY25" i="7" s="1"/>
  <c r="TYA25" i="7" s="1"/>
  <c r="TYC25" i="7" s="1"/>
  <c r="TYE25" i="7" s="1"/>
  <c r="TYG25" i="7" s="1"/>
  <c r="TYI25" i="7" s="1"/>
  <c r="TYK25" i="7" s="1"/>
  <c r="TYM25" i="7" s="1"/>
  <c r="TYO25" i="7" s="1"/>
  <c r="TYQ25" i="7" s="1"/>
  <c r="TYS25" i="7" s="1"/>
  <c r="TYU25" i="7" s="1"/>
  <c r="TYW25" i="7" s="1"/>
  <c r="TYY25" i="7" s="1"/>
  <c r="TZA25" i="7" s="1"/>
  <c r="TZC25" i="7" s="1"/>
  <c r="TZE25" i="7" s="1"/>
  <c r="TZG25" i="7" s="1"/>
  <c r="TZI25" i="7" s="1"/>
  <c r="TZK25" i="7" s="1"/>
  <c r="TZM25" i="7" s="1"/>
  <c r="TZO25" i="7" s="1"/>
  <c r="TZQ25" i="7" s="1"/>
  <c r="TZS25" i="7" s="1"/>
  <c r="TZU25" i="7" s="1"/>
  <c r="TZW25" i="7" s="1"/>
  <c r="TZY25" i="7" s="1"/>
  <c r="UAA25" i="7" s="1"/>
  <c r="UAC25" i="7" s="1"/>
  <c r="UAE25" i="7" s="1"/>
  <c r="UAG25" i="7" s="1"/>
  <c r="UAI25" i="7" s="1"/>
  <c r="UAK25" i="7" s="1"/>
  <c r="UAM25" i="7" s="1"/>
  <c r="UAO25" i="7" s="1"/>
  <c r="UAQ25" i="7" s="1"/>
  <c r="UAS25" i="7" s="1"/>
  <c r="UAU25" i="7" s="1"/>
  <c r="UAW25" i="7" s="1"/>
  <c r="UAY25" i="7" s="1"/>
  <c r="UBA25" i="7" s="1"/>
  <c r="UBC25" i="7" s="1"/>
  <c r="UBE25" i="7" s="1"/>
  <c r="UBG25" i="7" s="1"/>
  <c r="UBI25" i="7" s="1"/>
  <c r="UBK25" i="7" s="1"/>
  <c r="UBM25" i="7" s="1"/>
  <c r="UBO25" i="7" s="1"/>
  <c r="UBQ25" i="7" s="1"/>
  <c r="UBS25" i="7" s="1"/>
  <c r="UBU25" i="7" s="1"/>
  <c r="UBW25" i="7" s="1"/>
  <c r="UBY25" i="7" s="1"/>
  <c r="UCA25" i="7" s="1"/>
  <c r="UCC25" i="7" s="1"/>
  <c r="UCE25" i="7" s="1"/>
  <c r="UCG25" i="7" s="1"/>
  <c r="UCI25" i="7" s="1"/>
  <c r="UCK25" i="7" s="1"/>
  <c r="UCM25" i="7" s="1"/>
  <c r="UCO25" i="7" s="1"/>
  <c r="UCQ25" i="7" s="1"/>
  <c r="UCS25" i="7" s="1"/>
  <c r="UCU25" i="7" s="1"/>
  <c r="UCW25" i="7" s="1"/>
  <c r="UCY25" i="7" s="1"/>
  <c r="UDA25" i="7" s="1"/>
  <c r="UDC25" i="7" s="1"/>
  <c r="UDE25" i="7" s="1"/>
  <c r="UDG25" i="7" s="1"/>
  <c r="UDI25" i="7" s="1"/>
  <c r="UDK25" i="7" s="1"/>
  <c r="UDM25" i="7" s="1"/>
  <c r="UDO25" i="7" s="1"/>
  <c r="UDQ25" i="7" s="1"/>
  <c r="UDS25" i="7" s="1"/>
  <c r="UDU25" i="7" s="1"/>
  <c r="UDW25" i="7" s="1"/>
  <c r="UDY25" i="7" s="1"/>
  <c r="UEA25" i="7" s="1"/>
  <c r="UEC25" i="7" s="1"/>
  <c r="UEE25" i="7" s="1"/>
  <c r="UEG25" i="7" s="1"/>
  <c r="UEI25" i="7" s="1"/>
  <c r="UEK25" i="7" s="1"/>
  <c r="UEM25" i="7" s="1"/>
  <c r="UEO25" i="7" s="1"/>
  <c r="UEQ25" i="7" s="1"/>
  <c r="UES25" i="7" s="1"/>
  <c r="UEU25" i="7" s="1"/>
  <c r="UEW25" i="7" s="1"/>
  <c r="UEY25" i="7" s="1"/>
  <c r="UFA25" i="7" s="1"/>
  <c r="UFC25" i="7" s="1"/>
  <c r="UFE25" i="7" s="1"/>
  <c r="UFG25" i="7" s="1"/>
  <c r="UFI25" i="7" s="1"/>
  <c r="UFK25" i="7" s="1"/>
  <c r="UFM25" i="7" s="1"/>
  <c r="UFO25" i="7" s="1"/>
  <c r="UFQ25" i="7" s="1"/>
  <c r="UFS25" i="7" s="1"/>
  <c r="UFU25" i="7" s="1"/>
  <c r="UFW25" i="7" s="1"/>
  <c r="UFY25" i="7" s="1"/>
  <c r="UGA25" i="7" s="1"/>
  <c r="UGC25" i="7" s="1"/>
  <c r="UGE25" i="7" s="1"/>
  <c r="UGG25" i="7" s="1"/>
  <c r="UGI25" i="7" s="1"/>
  <c r="UGK25" i="7" s="1"/>
  <c r="UGM25" i="7" s="1"/>
  <c r="UGO25" i="7" s="1"/>
  <c r="UGQ25" i="7" s="1"/>
  <c r="UGS25" i="7" s="1"/>
  <c r="UGU25" i="7" s="1"/>
  <c r="UGW25" i="7" s="1"/>
  <c r="UGY25" i="7" s="1"/>
  <c r="UHA25" i="7" s="1"/>
  <c r="UHC25" i="7" s="1"/>
  <c r="UHE25" i="7" s="1"/>
  <c r="UHG25" i="7" s="1"/>
  <c r="UHI25" i="7" s="1"/>
  <c r="UHK25" i="7" s="1"/>
  <c r="UHM25" i="7" s="1"/>
  <c r="UHO25" i="7" s="1"/>
  <c r="UHQ25" i="7" s="1"/>
  <c r="UHS25" i="7" s="1"/>
  <c r="UHU25" i="7" s="1"/>
  <c r="UHW25" i="7" s="1"/>
  <c r="UHY25" i="7" s="1"/>
  <c r="UIA25" i="7" s="1"/>
  <c r="UIC25" i="7" s="1"/>
  <c r="UIE25" i="7" s="1"/>
  <c r="UIG25" i="7" s="1"/>
  <c r="UII25" i="7" s="1"/>
  <c r="UIK25" i="7" s="1"/>
  <c r="UIM25" i="7" s="1"/>
  <c r="UIO25" i="7" s="1"/>
  <c r="UIQ25" i="7" s="1"/>
  <c r="UIS25" i="7" s="1"/>
  <c r="UIU25" i="7" s="1"/>
  <c r="UIW25" i="7" s="1"/>
  <c r="UIY25" i="7" s="1"/>
  <c r="UJA25" i="7" s="1"/>
  <c r="UJC25" i="7" s="1"/>
  <c r="UJE25" i="7" s="1"/>
  <c r="UJG25" i="7" s="1"/>
  <c r="UJI25" i="7" s="1"/>
  <c r="UJK25" i="7" s="1"/>
  <c r="UJM25" i="7" s="1"/>
  <c r="UJO25" i="7" s="1"/>
  <c r="UJQ25" i="7" s="1"/>
  <c r="UJS25" i="7" s="1"/>
  <c r="UJU25" i="7" s="1"/>
  <c r="UJW25" i="7" s="1"/>
  <c r="UJY25" i="7" s="1"/>
  <c r="UKA25" i="7" s="1"/>
  <c r="UKC25" i="7" s="1"/>
  <c r="UKE25" i="7" s="1"/>
  <c r="UKG25" i="7" s="1"/>
  <c r="UKI25" i="7" s="1"/>
  <c r="UKK25" i="7" s="1"/>
  <c r="UKM25" i="7" s="1"/>
  <c r="UKO25" i="7" s="1"/>
  <c r="UKQ25" i="7" s="1"/>
  <c r="UKS25" i="7" s="1"/>
  <c r="UKU25" i="7" s="1"/>
  <c r="UKW25" i="7" s="1"/>
  <c r="UKY25" i="7" s="1"/>
  <c r="ULA25" i="7" s="1"/>
  <c r="ULC25" i="7" s="1"/>
  <c r="ULE25" i="7" s="1"/>
  <c r="ULG25" i="7" s="1"/>
  <c r="ULI25" i="7" s="1"/>
  <c r="ULK25" i="7" s="1"/>
  <c r="ULM25" i="7" s="1"/>
  <c r="ULO25" i="7" s="1"/>
  <c r="ULQ25" i="7" s="1"/>
  <c r="ULS25" i="7" s="1"/>
  <c r="ULU25" i="7" s="1"/>
  <c r="ULW25" i="7" s="1"/>
  <c r="ULY25" i="7" s="1"/>
  <c r="UMA25" i="7" s="1"/>
  <c r="UMC25" i="7" s="1"/>
  <c r="UME25" i="7" s="1"/>
  <c r="UMG25" i="7" s="1"/>
  <c r="UMI25" i="7" s="1"/>
  <c r="UMK25" i="7" s="1"/>
  <c r="UMM25" i="7" s="1"/>
  <c r="UMO25" i="7" s="1"/>
  <c r="UMQ25" i="7" s="1"/>
  <c r="UMS25" i="7" s="1"/>
  <c r="UMU25" i="7" s="1"/>
  <c r="UMW25" i="7" s="1"/>
  <c r="UMY25" i="7" s="1"/>
  <c r="UNA25" i="7" s="1"/>
  <c r="UNC25" i="7" s="1"/>
  <c r="UNE25" i="7" s="1"/>
  <c r="UNG25" i="7" s="1"/>
  <c r="UNI25" i="7" s="1"/>
  <c r="UNK25" i="7" s="1"/>
  <c r="UNM25" i="7" s="1"/>
  <c r="UNO25" i="7" s="1"/>
  <c r="UNQ25" i="7" s="1"/>
  <c r="UNS25" i="7" s="1"/>
  <c r="UNU25" i="7" s="1"/>
  <c r="UNW25" i="7" s="1"/>
  <c r="UNY25" i="7" s="1"/>
  <c r="UOA25" i="7" s="1"/>
  <c r="UOC25" i="7" s="1"/>
  <c r="UOE25" i="7" s="1"/>
  <c r="UOG25" i="7" s="1"/>
  <c r="UOI25" i="7" s="1"/>
  <c r="UOK25" i="7" s="1"/>
  <c r="UOM25" i="7" s="1"/>
  <c r="UOO25" i="7" s="1"/>
  <c r="UOQ25" i="7" s="1"/>
  <c r="UOS25" i="7" s="1"/>
  <c r="UOU25" i="7" s="1"/>
  <c r="UOW25" i="7" s="1"/>
  <c r="UOY25" i="7" s="1"/>
  <c r="UPA25" i="7" s="1"/>
  <c r="UPC25" i="7" s="1"/>
  <c r="UPE25" i="7" s="1"/>
  <c r="UPG25" i="7" s="1"/>
  <c r="UPI25" i="7" s="1"/>
  <c r="UPK25" i="7" s="1"/>
  <c r="UPM25" i="7" s="1"/>
  <c r="UPO25" i="7" s="1"/>
  <c r="UPQ25" i="7" s="1"/>
  <c r="UPS25" i="7" s="1"/>
  <c r="UPU25" i="7" s="1"/>
  <c r="UPW25" i="7" s="1"/>
  <c r="UPY25" i="7" s="1"/>
  <c r="UQA25" i="7" s="1"/>
  <c r="UQC25" i="7" s="1"/>
  <c r="UQE25" i="7" s="1"/>
  <c r="UQG25" i="7" s="1"/>
  <c r="UQI25" i="7" s="1"/>
  <c r="UQK25" i="7" s="1"/>
  <c r="UQM25" i="7" s="1"/>
  <c r="UQO25" i="7" s="1"/>
  <c r="UQQ25" i="7" s="1"/>
  <c r="UQS25" i="7" s="1"/>
  <c r="UQU25" i="7" s="1"/>
  <c r="UQW25" i="7" s="1"/>
  <c r="UQY25" i="7" s="1"/>
  <c r="URA25" i="7" s="1"/>
  <c r="URC25" i="7" s="1"/>
  <c r="URE25" i="7" s="1"/>
  <c r="URG25" i="7" s="1"/>
  <c r="URI25" i="7" s="1"/>
  <c r="URK25" i="7" s="1"/>
  <c r="URM25" i="7" s="1"/>
  <c r="URO25" i="7" s="1"/>
  <c r="URQ25" i="7" s="1"/>
  <c r="URS25" i="7" s="1"/>
  <c r="URU25" i="7" s="1"/>
  <c r="URW25" i="7" s="1"/>
  <c r="URY25" i="7" s="1"/>
  <c r="USA25" i="7" s="1"/>
  <c r="USC25" i="7" s="1"/>
  <c r="USE25" i="7" s="1"/>
  <c r="USG25" i="7" s="1"/>
  <c r="USI25" i="7" s="1"/>
  <c r="USK25" i="7" s="1"/>
  <c r="USM25" i="7" s="1"/>
  <c r="USO25" i="7" s="1"/>
  <c r="USQ25" i="7" s="1"/>
  <c r="USS25" i="7" s="1"/>
  <c r="USU25" i="7" s="1"/>
  <c r="USW25" i="7" s="1"/>
  <c r="USY25" i="7" s="1"/>
  <c r="UTA25" i="7" s="1"/>
  <c r="UTC25" i="7" s="1"/>
  <c r="UTE25" i="7" s="1"/>
  <c r="UTG25" i="7" s="1"/>
  <c r="UTI25" i="7" s="1"/>
  <c r="UTK25" i="7" s="1"/>
  <c r="UTM25" i="7" s="1"/>
  <c r="UTO25" i="7" s="1"/>
  <c r="UTQ25" i="7" s="1"/>
  <c r="UTS25" i="7" s="1"/>
  <c r="UTU25" i="7" s="1"/>
  <c r="UTW25" i="7" s="1"/>
  <c r="UTY25" i="7" s="1"/>
  <c r="UUA25" i="7" s="1"/>
  <c r="UUC25" i="7" s="1"/>
  <c r="UUE25" i="7" s="1"/>
  <c r="UUG25" i="7" s="1"/>
  <c r="UUI25" i="7" s="1"/>
  <c r="UUK25" i="7" s="1"/>
  <c r="UUM25" i="7" s="1"/>
  <c r="UUO25" i="7" s="1"/>
  <c r="UUQ25" i="7" s="1"/>
  <c r="UUS25" i="7" s="1"/>
  <c r="UUU25" i="7" s="1"/>
  <c r="UUW25" i="7" s="1"/>
  <c r="UUY25" i="7" s="1"/>
  <c r="UVA25" i="7" s="1"/>
  <c r="UVC25" i="7" s="1"/>
  <c r="UVE25" i="7" s="1"/>
  <c r="UVG25" i="7" s="1"/>
  <c r="UVI25" i="7" s="1"/>
  <c r="UVK25" i="7" s="1"/>
  <c r="UVM25" i="7" s="1"/>
  <c r="UVO25" i="7" s="1"/>
  <c r="UVQ25" i="7" s="1"/>
  <c r="UVS25" i="7" s="1"/>
  <c r="UVU25" i="7" s="1"/>
  <c r="UVW25" i="7" s="1"/>
  <c r="UVY25" i="7" s="1"/>
  <c r="UWA25" i="7" s="1"/>
  <c r="UWC25" i="7" s="1"/>
  <c r="UWE25" i="7" s="1"/>
  <c r="UWG25" i="7" s="1"/>
  <c r="UWI25" i="7" s="1"/>
  <c r="UWK25" i="7" s="1"/>
  <c r="UWM25" i="7" s="1"/>
  <c r="UWO25" i="7" s="1"/>
  <c r="UWQ25" i="7" s="1"/>
  <c r="UWS25" i="7" s="1"/>
  <c r="UWU25" i="7" s="1"/>
  <c r="UWW25" i="7" s="1"/>
  <c r="UWY25" i="7" s="1"/>
  <c r="UXA25" i="7" s="1"/>
  <c r="UXC25" i="7" s="1"/>
  <c r="UXE25" i="7" s="1"/>
  <c r="UXG25" i="7" s="1"/>
  <c r="UXI25" i="7" s="1"/>
  <c r="UXK25" i="7" s="1"/>
  <c r="UXM25" i="7" s="1"/>
  <c r="UXO25" i="7" s="1"/>
  <c r="UXQ25" i="7" s="1"/>
  <c r="UXS25" i="7" s="1"/>
  <c r="UXU25" i="7" s="1"/>
  <c r="UXW25" i="7" s="1"/>
  <c r="UXY25" i="7" s="1"/>
  <c r="UYA25" i="7" s="1"/>
  <c r="UYC25" i="7" s="1"/>
  <c r="UYE25" i="7" s="1"/>
  <c r="UYG25" i="7" s="1"/>
  <c r="UYI25" i="7" s="1"/>
  <c r="UYK25" i="7" s="1"/>
  <c r="UYM25" i="7" s="1"/>
  <c r="UYO25" i="7" s="1"/>
  <c r="UYQ25" i="7" s="1"/>
  <c r="UYS25" i="7" s="1"/>
  <c r="UYU25" i="7" s="1"/>
  <c r="UYW25" i="7" s="1"/>
  <c r="UYY25" i="7" s="1"/>
  <c r="UZA25" i="7" s="1"/>
  <c r="UZC25" i="7" s="1"/>
  <c r="UZE25" i="7" s="1"/>
  <c r="UZG25" i="7" s="1"/>
  <c r="UZI25" i="7" s="1"/>
  <c r="UZK25" i="7" s="1"/>
  <c r="UZM25" i="7" s="1"/>
  <c r="UZO25" i="7" s="1"/>
  <c r="UZQ25" i="7" s="1"/>
  <c r="UZS25" i="7" s="1"/>
  <c r="UZU25" i="7" s="1"/>
  <c r="UZW25" i="7" s="1"/>
  <c r="UZY25" i="7" s="1"/>
  <c r="VAA25" i="7" s="1"/>
  <c r="VAC25" i="7" s="1"/>
  <c r="VAE25" i="7" s="1"/>
  <c r="VAG25" i="7" s="1"/>
  <c r="VAI25" i="7" s="1"/>
  <c r="VAK25" i="7" s="1"/>
  <c r="VAM25" i="7" s="1"/>
  <c r="VAO25" i="7" s="1"/>
  <c r="VAQ25" i="7" s="1"/>
  <c r="VAS25" i="7" s="1"/>
  <c r="VAU25" i="7" s="1"/>
  <c r="VAW25" i="7" s="1"/>
  <c r="VAY25" i="7" s="1"/>
  <c r="VBA25" i="7" s="1"/>
  <c r="VBC25" i="7" s="1"/>
  <c r="VBE25" i="7" s="1"/>
  <c r="VBG25" i="7" s="1"/>
  <c r="VBI25" i="7" s="1"/>
  <c r="VBK25" i="7" s="1"/>
  <c r="VBM25" i="7" s="1"/>
  <c r="VBO25" i="7" s="1"/>
  <c r="VBQ25" i="7" s="1"/>
  <c r="VBS25" i="7" s="1"/>
  <c r="VBU25" i="7" s="1"/>
  <c r="VBW25" i="7" s="1"/>
  <c r="VBY25" i="7" s="1"/>
  <c r="VCA25" i="7" s="1"/>
  <c r="VCC25" i="7" s="1"/>
  <c r="VCE25" i="7" s="1"/>
  <c r="VCG25" i="7" s="1"/>
  <c r="VCI25" i="7" s="1"/>
  <c r="VCK25" i="7" s="1"/>
  <c r="VCM25" i="7" s="1"/>
  <c r="VCO25" i="7" s="1"/>
  <c r="VCQ25" i="7" s="1"/>
  <c r="VCS25" i="7" s="1"/>
  <c r="VCU25" i="7" s="1"/>
  <c r="VCW25" i="7" s="1"/>
  <c r="VCY25" i="7" s="1"/>
  <c r="VDA25" i="7" s="1"/>
  <c r="VDC25" i="7" s="1"/>
  <c r="VDE25" i="7" s="1"/>
  <c r="VDG25" i="7" s="1"/>
  <c r="VDI25" i="7" s="1"/>
  <c r="VDK25" i="7" s="1"/>
  <c r="VDM25" i="7" s="1"/>
  <c r="VDO25" i="7" s="1"/>
  <c r="VDQ25" i="7" s="1"/>
  <c r="VDS25" i="7" s="1"/>
  <c r="VDU25" i="7" s="1"/>
  <c r="VDW25" i="7" s="1"/>
  <c r="VDY25" i="7" s="1"/>
  <c r="VEA25" i="7" s="1"/>
  <c r="VEC25" i="7" s="1"/>
  <c r="VEE25" i="7" s="1"/>
  <c r="VEG25" i="7" s="1"/>
  <c r="VEI25" i="7" s="1"/>
  <c r="VEK25" i="7" s="1"/>
  <c r="VEM25" i="7" s="1"/>
  <c r="VEO25" i="7" s="1"/>
  <c r="VEQ25" i="7" s="1"/>
  <c r="VES25" i="7" s="1"/>
  <c r="VEU25" i="7" s="1"/>
  <c r="VEW25" i="7" s="1"/>
  <c r="VEY25" i="7" s="1"/>
  <c r="VFA25" i="7" s="1"/>
  <c r="VFC25" i="7" s="1"/>
  <c r="VFE25" i="7" s="1"/>
  <c r="VFG25" i="7" s="1"/>
  <c r="VFI25" i="7" s="1"/>
  <c r="VFK25" i="7" s="1"/>
  <c r="VFM25" i="7" s="1"/>
  <c r="VFO25" i="7" s="1"/>
  <c r="VFQ25" i="7" s="1"/>
  <c r="VFS25" i="7" s="1"/>
  <c r="VFU25" i="7" s="1"/>
  <c r="VFW25" i="7" s="1"/>
  <c r="VFY25" i="7" s="1"/>
  <c r="VGA25" i="7" s="1"/>
  <c r="VGC25" i="7" s="1"/>
  <c r="VGE25" i="7" s="1"/>
  <c r="VGG25" i="7" s="1"/>
  <c r="VGI25" i="7" s="1"/>
  <c r="VGK25" i="7" s="1"/>
  <c r="VGM25" i="7" s="1"/>
  <c r="VGO25" i="7" s="1"/>
  <c r="VGQ25" i="7" s="1"/>
  <c r="VGS25" i="7" s="1"/>
  <c r="VGU25" i="7" s="1"/>
  <c r="VGW25" i="7" s="1"/>
  <c r="VGY25" i="7" s="1"/>
  <c r="VHA25" i="7" s="1"/>
  <c r="VHC25" i="7" s="1"/>
  <c r="VHE25" i="7" s="1"/>
  <c r="VHG25" i="7" s="1"/>
  <c r="VHI25" i="7" s="1"/>
  <c r="VHK25" i="7" s="1"/>
  <c r="VHM25" i="7" s="1"/>
  <c r="VHO25" i="7" s="1"/>
  <c r="VHQ25" i="7" s="1"/>
  <c r="VHS25" i="7" s="1"/>
  <c r="VHU25" i="7" s="1"/>
  <c r="VHW25" i="7" s="1"/>
  <c r="VHY25" i="7" s="1"/>
  <c r="VIA25" i="7" s="1"/>
  <c r="VIC25" i="7" s="1"/>
  <c r="VIE25" i="7" s="1"/>
  <c r="VIG25" i="7" s="1"/>
  <c r="VII25" i="7" s="1"/>
  <c r="VIK25" i="7" s="1"/>
  <c r="VIM25" i="7" s="1"/>
  <c r="VIO25" i="7" s="1"/>
  <c r="VIQ25" i="7" s="1"/>
  <c r="VIS25" i="7" s="1"/>
  <c r="VIU25" i="7" s="1"/>
  <c r="VIW25" i="7" s="1"/>
  <c r="VIY25" i="7" s="1"/>
  <c r="VJA25" i="7" s="1"/>
  <c r="VJC25" i="7" s="1"/>
  <c r="VJE25" i="7" s="1"/>
  <c r="VJG25" i="7" s="1"/>
  <c r="VJI25" i="7" s="1"/>
  <c r="VJK25" i="7" s="1"/>
  <c r="VJM25" i="7" s="1"/>
  <c r="VJO25" i="7" s="1"/>
  <c r="VJQ25" i="7" s="1"/>
  <c r="VJS25" i="7" s="1"/>
  <c r="VJU25" i="7" s="1"/>
  <c r="VJW25" i="7" s="1"/>
  <c r="VJY25" i="7" s="1"/>
  <c r="VKA25" i="7" s="1"/>
  <c r="VKC25" i="7" s="1"/>
  <c r="VKE25" i="7" s="1"/>
  <c r="VKG25" i="7" s="1"/>
  <c r="VKI25" i="7" s="1"/>
  <c r="VKK25" i="7" s="1"/>
  <c r="VKM25" i="7" s="1"/>
  <c r="VKO25" i="7" s="1"/>
  <c r="VKQ25" i="7" s="1"/>
  <c r="VKS25" i="7" s="1"/>
  <c r="VKU25" i="7" s="1"/>
  <c r="VKW25" i="7" s="1"/>
  <c r="VKY25" i="7" s="1"/>
  <c r="VLA25" i="7" s="1"/>
  <c r="VLC25" i="7" s="1"/>
  <c r="VLE25" i="7" s="1"/>
  <c r="VLG25" i="7" s="1"/>
  <c r="VLI25" i="7" s="1"/>
  <c r="VLK25" i="7" s="1"/>
  <c r="VLM25" i="7" s="1"/>
  <c r="VLO25" i="7" s="1"/>
  <c r="VLQ25" i="7" s="1"/>
  <c r="VLS25" i="7" s="1"/>
  <c r="VLU25" i="7" s="1"/>
  <c r="VLW25" i="7" s="1"/>
  <c r="VLY25" i="7" s="1"/>
  <c r="VMA25" i="7" s="1"/>
  <c r="VMC25" i="7" s="1"/>
  <c r="VME25" i="7" s="1"/>
  <c r="VMG25" i="7" s="1"/>
  <c r="VMI25" i="7" s="1"/>
  <c r="VMK25" i="7" s="1"/>
  <c r="VMM25" i="7" s="1"/>
  <c r="VMO25" i="7" s="1"/>
  <c r="VMQ25" i="7" s="1"/>
  <c r="VMS25" i="7" s="1"/>
  <c r="VMU25" i="7" s="1"/>
  <c r="VMW25" i="7" s="1"/>
  <c r="VMY25" i="7" s="1"/>
  <c r="VNA25" i="7" s="1"/>
  <c r="VNC25" i="7" s="1"/>
  <c r="VNE25" i="7" s="1"/>
  <c r="VNG25" i="7" s="1"/>
  <c r="VNI25" i="7" s="1"/>
  <c r="VNK25" i="7" s="1"/>
  <c r="VNM25" i="7" s="1"/>
  <c r="VNO25" i="7" s="1"/>
  <c r="VNQ25" i="7" s="1"/>
  <c r="VNS25" i="7" s="1"/>
  <c r="VNU25" i="7" s="1"/>
  <c r="VNW25" i="7" s="1"/>
  <c r="VNY25" i="7" s="1"/>
  <c r="VOA25" i="7" s="1"/>
  <c r="VOC25" i="7" s="1"/>
  <c r="VOE25" i="7" s="1"/>
  <c r="VOG25" i="7" s="1"/>
  <c r="VOI25" i="7" s="1"/>
  <c r="VOK25" i="7" s="1"/>
  <c r="VOM25" i="7" s="1"/>
  <c r="VOO25" i="7" s="1"/>
  <c r="VOQ25" i="7" s="1"/>
  <c r="VOS25" i="7" s="1"/>
  <c r="VOU25" i="7" s="1"/>
  <c r="VOW25" i="7" s="1"/>
  <c r="VOY25" i="7" s="1"/>
  <c r="VPA25" i="7" s="1"/>
  <c r="VPC25" i="7" s="1"/>
  <c r="VPE25" i="7" s="1"/>
  <c r="VPG25" i="7" s="1"/>
  <c r="VPI25" i="7" s="1"/>
  <c r="VPK25" i="7" s="1"/>
  <c r="VPM25" i="7" s="1"/>
  <c r="VPO25" i="7" s="1"/>
  <c r="VPQ25" i="7" s="1"/>
  <c r="VPS25" i="7" s="1"/>
  <c r="VPU25" i="7" s="1"/>
  <c r="VPW25" i="7" s="1"/>
  <c r="VPY25" i="7" s="1"/>
  <c r="VQA25" i="7" s="1"/>
  <c r="VQC25" i="7" s="1"/>
  <c r="VQE25" i="7" s="1"/>
  <c r="VQG25" i="7" s="1"/>
  <c r="VQI25" i="7" s="1"/>
  <c r="VQK25" i="7" s="1"/>
  <c r="VQM25" i="7" s="1"/>
  <c r="VQO25" i="7" s="1"/>
  <c r="VQQ25" i="7" s="1"/>
  <c r="VQS25" i="7" s="1"/>
  <c r="VQU25" i="7" s="1"/>
  <c r="VQW25" i="7" s="1"/>
  <c r="VQY25" i="7" s="1"/>
  <c r="VRA25" i="7" s="1"/>
  <c r="VRC25" i="7" s="1"/>
  <c r="VRE25" i="7" s="1"/>
  <c r="VRG25" i="7" s="1"/>
  <c r="VRI25" i="7" s="1"/>
  <c r="VRK25" i="7" s="1"/>
  <c r="VRM25" i="7" s="1"/>
  <c r="VRO25" i="7" s="1"/>
  <c r="VRQ25" i="7" s="1"/>
  <c r="VRS25" i="7" s="1"/>
  <c r="VRU25" i="7" s="1"/>
  <c r="VRW25" i="7" s="1"/>
  <c r="VRY25" i="7" s="1"/>
  <c r="VSA25" i="7" s="1"/>
  <c r="VSC25" i="7" s="1"/>
  <c r="VSE25" i="7" s="1"/>
  <c r="VSG25" i="7" s="1"/>
  <c r="VSI25" i="7" s="1"/>
  <c r="VSK25" i="7" s="1"/>
  <c r="VSM25" i="7" s="1"/>
  <c r="VSO25" i="7" s="1"/>
  <c r="VSQ25" i="7" s="1"/>
  <c r="VSS25" i="7" s="1"/>
  <c r="VSU25" i="7" s="1"/>
  <c r="VSW25" i="7" s="1"/>
  <c r="VSY25" i="7" s="1"/>
  <c r="VTA25" i="7" s="1"/>
  <c r="VTC25" i="7" s="1"/>
  <c r="VTE25" i="7" s="1"/>
  <c r="VTG25" i="7" s="1"/>
  <c r="VTI25" i="7" s="1"/>
  <c r="VTK25" i="7" s="1"/>
  <c r="VTM25" i="7" s="1"/>
  <c r="VTO25" i="7" s="1"/>
  <c r="VTQ25" i="7" s="1"/>
  <c r="VTS25" i="7" s="1"/>
  <c r="VTU25" i="7" s="1"/>
  <c r="VTW25" i="7" s="1"/>
  <c r="VTY25" i="7" s="1"/>
  <c r="VUA25" i="7" s="1"/>
  <c r="VUC25" i="7" s="1"/>
  <c r="VUE25" i="7" s="1"/>
  <c r="VUG25" i="7" s="1"/>
  <c r="VUI25" i="7" s="1"/>
  <c r="VUK25" i="7" s="1"/>
  <c r="VUM25" i="7" s="1"/>
  <c r="VUO25" i="7" s="1"/>
  <c r="VUQ25" i="7" s="1"/>
  <c r="VUS25" i="7" s="1"/>
  <c r="VUU25" i="7" s="1"/>
  <c r="VUW25" i="7" s="1"/>
  <c r="VUY25" i="7" s="1"/>
  <c r="VVA25" i="7" s="1"/>
  <c r="VVC25" i="7" s="1"/>
  <c r="VVE25" i="7" s="1"/>
  <c r="VVG25" i="7" s="1"/>
  <c r="VVI25" i="7" s="1"/>
  <c r="VVK25" i="7" s="1"/>
  <c r="VVM25" i="7" s="1"/>
  <c r="VVO25" i="7" s="1"/>
  <c r="VVQ25" i="7" s="1"/>
  <c r="VVS25" i="7" s="1"/>
  <c r="VVU25" i="7" s="1"/>
  <c r="VVW25" i="7" s="1"/>
  <c r="VVY25" i="7" s="1"/>
  <c r="VWA25" i="7" s="1"/>
  <c r="VWC25" i="7" s="1"/>
  <c r="VWE25" i="7" s="1"/>
  <c r="VWG25" i="7" s="1"/>
  <c r="VWI25" i="7" s="1"/>
  <c r="VWK25" i="7" s="1"/>
  <c r="VWM25" i="7" s="1"/>
  <c r="VWO25" i="7" s="1"/>
  <c r="VWQ25" i="7" s="1"/>
  <c r="VWS25" i="7" s="1"/>
  <c r="VWU25" i="7" s="1"/>
  <c r="VWW25" i="7" s="1"/>
  <c r="VWY25" i="7" s="1"/>
  <c r="VXA25" i="7" s="1"/>
  <c r="VXC25" i="7" s="1"/>
  <c r="VXE25" i="7" s="1"/>
  <c r="VXG25" i="7" s="1"/>
  <c r="VXI25" i="7" s="1"/>
  <c r="VXK25" i="7" s="1"/>
  <c r="VXM25" i="7" s="1"/>
  <c r="VXO25" i="7" s="1"/>
  <c r="VXQ25" i="7" s="1"/>
  <c r="VXS25" i="7" s="1"/>
  <c r="VXU25" i="7" s="1"/>
  <c r="VXW25" i="7" s="1"/>
  <c r="VXY25" i="7" s="1"/>
  <c r="VYA25" i="7" s="1"/>
  <c r="VYC25" i="7" s="1"/>
  <c r="VYE25" i="7" s="1"/>
  <c r="VYG25" i="7" s="1"/>
  <c r="VYI25" i="7" s="1"/>
  <c r="VYK25" i="7" s="1"/>
  <c r="VYM25" i="7" s="1"/>
  <c r="VYO25" i="7" s="1"/>
  <c r="VYQ25" i="7" s="1"/>
  <c r="VYS25" i="7" s="1"/>
  <c r="VYU25" i="7" s="1"/>
  <c r="VYW25" i="7" s="1"/>
  <c r="VYY25" i="7" s="1"/>
  <c r="VZA25" i="7" s="1"/>
  <c r="VZC25" i="7" s="1"/>
  <c r="VZE25" i="7" s="1"/>
  <c r="VZG25" i="7" s="1"/>
  <c r="VZI25" i="7" s="1"/>
  <c r="VZK25" i="7" s="1"/>
  <c r="VZM25" i="7" s="1"/>
  <c r="VZO25" i="7" s="1"/>
  <c r="VZQ25" i="7" s="1"/>
  <c r="VZS25" i="7" s="1"/>
  <c r="VZU25" i="7" s="1"/>
  <c r="VZW25" i="7" s="1"/>
  <c r="VZY25" i="7" s="1"/>
  <c r="WAA25" i="7" s="1"/>
  <c r="WAC25" i="7" s="1"/>
  <c r="WAE25" i="7" s="1"/>
  <c r="WAG25" i="7" s="1"/>
  <c r="WAI25" i="7" s="1"/>
  <c r="WAK25" i="7" s="1"/>
  <c r="WAM25" i="7" s="1"/>
  <c r="WAO25" i="7" s="1"/>
  <c r="WAQ25" i="7" s="1"/>
  <c r="WAS25" i="7" s="1"/>
  <c r="WAU25" i="7" s="1"/>
  <c r="WAW25" i="7" s="1"/>
  <c r="WAY25" i="7" s="1"/>
  <c r="WBA25" i="7" s="1"/>
  <c r="WBC25" i="7" s="1"/>
  <c r="WBE25" i="7" s="1"/>
  <c r="WBG25" i="7" s="1"/>
  <c r="WBI25" i="7" s="1"/>
  <c r="WBK25" i="7" s="1"/>
  <c r="WBM25" i="7" s="1"/>
  <c r="WBO25" i="7" s="1"/>
  <c r="WBQ25" i="7" s="1"/>
  <c r="WBS25" i="7" s="1"/>
  <c r="WBU25" i="7" s="1"/>
  <c r="WBW25" i="7" s="1"/>
  <c r="WBY25" i="7" s="1"/>
  <c r="WCA25" i="7" s="1"/>
  <c r="WCC25" i="7" s="1"/>
  <c r="WCE25" i="7" s="1"/>
  <c r="WCG25" i="7" s="1"/>
  <c r="WCI25" i="7" s="1"/>
  <c r="WCK25" i="7" s="1"/>
  <c r="WCM25" i="7" s="1"/>
  <c r="WCO25" i="7" s="1"/>
  <c r="WCQ25" i="7" s="1"/>
  <c r="WCS25" i="7" s="1"/>
  <c r="WCU25" i="7" s="1"/>
  <c r="WCW25" i="7" s="1"/>
  <c r="WCY25" i="7" s="1"/>
  <c r="WDA25" i="7" s="1"/>
  <c r="WDC25" i="7" s="1"/>
  <c r="WDE25" i="7" s="1"/>
  <c r="WDG25" i="7" s="1"/>
  <c r="WDI25" i="7" s="1"/>
  <c r="WDK25" i="7" s="1"/>
  <c r="WDM25" i="7" s="1"/>
  <c r="WDO25" i="7" s="1"/>
  <c r="WDQ25" i="7" s="1"/>
  <c r="WDS25" i="7" s="1"/>
  <c r="WDU25" i="7" s="1"/>
  <c r="WDW25" i="7" s="1"/>
  <c r="WDY25" i="7" s="1"/>
  <c r="WEA25" i="7" s="1"/>
  <c r="WEC25" i="7" s="1"/>
  <c r="WEE25" i="7" s="1"/>
  <c r="WEG25" i="7" s="1"/>
  <c r="WEI25" i="7" s="1"/>
  <c r="WEK25" i="7" s="1"/>
  <c r="WEM25" i="7" s="1"/>
  <c r="WEO25" i="7" s="1"/>
  <c r="WEQ25" i="7" s="1"/>
  <c r="WES25" i="7" s="1"/>
  <c r="WEU25" i="7" s="1"/>
  <c r="WEW25" i="7" s="1"/>
  <c r="WEY25" i="7" s="1"/>
  <c r="WFA25" i="7" s="1"/>
  <c r="WFC25" i="7" s="1"/>
  <c r="WFE25" i="7" s="1"/>
  <c r="WFG25" i="7" s="1"/>
  <c r="WFI25" i="7" s="1"/>
  <c r="WFK25" i="7" s="1"/>
  <c r="WFM25" i="7" s="1"/>
  <c r="WFO25" i="7" s="1"/>
  <c r="WFQ25" i="7" s="1"/>
  <c r="WFS25" i="7" s="1"/>
  <c r="WFU25" i="7" s="1"/>
  <c r="WFW25" i="7" s="1"/>
  <c r="WFY25" i="7" s="1"/>
  <c r="WGA25" i="7" s="1"/>
  <c r="WGC25" i="7" s="1"/>
  <c r="WGE25" i="7" s="1"/>
  <c r="WGG25" i="7" s="1"/>
  <c r="WGI25" i="7" s="1"/>
  <c r="WGK25" i="7" s="1"/>
  <c r="WGM25" i="7" s="1"/>
  <c r="WGO25" i="7" s="1"/>
  <c r="WGQ25" i="7" s="1"/>
  <c r="WGS25" i="7" s="1"/>
  <c r="WGU25" i="7" s="1"/>
  <c r="WGW25" i="7" s="1"/>
  <c r="WGY25" i="7" s="1"/>
  <c r="WHA25" i="7" s="1"/>
  <c r="WHC25" i="7" s="1"/>
  <c r="WHE25" i="7" s="1"/>
  <c r="WHG25" i="7" s="1"/>
  <c r="WHI25" i="7" s="1"/>
  <c r="WHK25" i="7" s="1"/>
  <c r="WHM25" i="7" s="1"/>
  <c r="WHO25" i="7" s="1"/>
  <c r="WHQ25" i="7" s="1"/>
  <c r="WHS25" i="7" s="1"/>
  <c r="WHU25" i="7" s="1"/>
  <c r="WHW25" i="7" s="1"/>
  <c r="WHY25" i="7" s="1"/>
  <c r="WIA25" i="7" s="1"/>
  <c r="WIC25" i="7" s="1"/>
  <c r="WIE25" i="7" s="1"/>
  <c r="WIG25" i="7" s="1"/>
  <c r="WII25" i="7" s="1"/>
  <c r="WIK25" i="7" s="1"/>
  <c r="WIM25" i="7" s="1"/>
  <c r="WIO25" i="7" s="1"/>
  <c r="WIQ25" i="7" s="1"/>
  <c r="WIS25" i="7" s="1"/>
  <c r="WIU25" i="7" s="1"/>
  <c r="WIW25" i="7" s="1"/>
  <c r="WIY25" i="7" s="1"/>
  <c r="WJA25" i="7" s="1"/>
  <c r="WJC25" i="7" s="1"/>
  <c r="WJE25" i="7" s="1"/>
  <c r="WJG25" i="7" s="1"/>
  <c r="WJI25" i="7" s="1"/>
  <c r="WJK25" i="7" s="1"/>
  <c r="WJM25" i="7" s="1"/>
  <c r="WJO25" i="7" s="1"/>
  <c r="WJQ25" i="7" s="1"/>
  <c r="WJS25" i="7" s="1"/>
  <c r="WJU25" i="7" s="1"/>
  <c r="WJW25" i="7" s="1"/>
  <c r="WJY25" i="7" s="1"/>
  <c r="WKA25" i="7" s="1"/>
  <c r="WKC25" i="7" s="1"/>
  <c r="WKE25" i="7" s="1"/>
  <c r="WKG25" i="7" s="1"/>
  <c r="WKI25" i="7" s="1"/>
  <c r="WKK25" i="7" s="1"/>
  <c r="WKM25" i="7" s="1"/>
  <c r="WKO25" i="7" s="1"/>
  <c r="WKQ25" i="7" s="1"/>
  <c r="WKS25" i="7" s="1"/>
  <c r="WKU25" i="7" s="1"/>
  <c r="WKW25" i="7" s="1"/>
  <c r="WKY25" i="7" s="1"/>
  <c r="WLA25" i="7" s="1"/>
  <c r="WLC25" i="7" s="1"/>
  <c r="WLE25" i="7" s="1"/>
  <c r="WLG25" i="7" s="1"/>
  <c r="WLI25" i="7" s="1"/>
  <c r="WLK25" i="7" s="1"/>
  <c r="WLM25" i="7" s="1"/>
  <c r="WLO25" i="7" s="1"/>
  <c r="WLQ25" i="7" s="1"/>
  <c r="WLS25" i="7" s="1"/>
  <c r="WLU25" i="7" s="1"/>
  <c r="WLW25" i="7" s="1"/>
  <c r="WLY25" i="7" s="1"/>
  <c r="WMA25" i="7" s="1"/>
  <c r="WMC25" i="7" s="1"/>
  <c r="WME25" i="7" s="1"/>
  <c r="WMG25" i="7" s="1"/>
  <c r="WMI25" i="7" s="1"/>
  <c r="WMK25" i="7" s="1"/>
  <c r="WMM25" i="7" s="1"/>
  <c r="WMO25" i="7" s="1"/>
  <c r="WMQ25" i="7" s="1"/>
  <c r="WMS25" i="7" s="1"/>
  <c r="WMU25" i="7" s="1"/>
  <c r="WMW25" i="7" s="1"/>
  <c r="WMY25" i="7" s="1"/>
  <c r="WNA25" i="7" s="1"/>
  <c r="WNC25" i="7" s="1"/>
  <c r="WNE25" i="7" s="1"/>
  <c r="WNG25" i="7" s="1"/>
  <c r="WNI25" i="7" s="1"/>
  <c r="WNK25" i="7" s="1"/>
  <c r="WNM25" i="7" s="1"/>
  <c r="WNO25" i="7" s="1"/>
  <c r="WNQ25" i="7" s="1"/>
  <c r="WNS25" i="7" s="1"/>
  <c r="WNU25" i="7" s="1"/>
  <c r="WNW25" i="7" s="1"/>
  <c r="WNY25" i="7" s="1"/>
  <c r="WOA25" i="7" s="1"/>
  <c r="WOC25" i="7" s="1"/>
  <c r="WOE25" i="7" s="1"/>
  <c r="WOG25" i="7" s="1"/>
  <c r="WOI25" i="7" s="1"/>
  <c r="WOK25" i="7" s="1"/>
  <c r="WOM25" i="7" s="1"/>
  <c r="WOO25" i="7" s="1"/>
  <c r="WOQ25" i="7" s="1"/>
  <c r="WOS25" i="7" s="1"/>
  <c r="WOU25" i="7" s="1"/>
  <c r="WOW25" i="7" s="1"/>
  <c r="WOY25" i="7" s="1"/>
  <c r="WPA25" i="7" s="1"/>
  <c r="WPC25" i="7" s="1"/>
  <c r="WPE25" i="7" s="1"/>
  <c r="WPG25" i="7" s="1"/>
  <c r="WPI25" i="7" s="1"/>
  <c r="WPK25" i="7" s="1"/>
  <c r="WPM25" i="7" s="1"/>
  <c r="WPO25" i="7" s="1"/>
  <c r="WPQ25" i="7" s="1"/>
  <c r="WPS25" i="7" s="1"/>
  <c r="WPU25" i="7" s="1"/>
  <c r="WPW25" i="7" s="1"/>
  <c r="WPY25" i="7" s="1"/>
  <c r="WQA25" i="7" s="1"/>
  <c r="WQC25" i="7" s="1"/>
  <c r="WQE25" i="7" s="1"/>
  <c r="WQG25" i="7" s="1"/>
  <c r="WQI25" i="7" s="1"/>
  <c r="WQK25" i="7" s="1"/>
  <c r="WQM25" i="7" s="1"/>
  <c r="WQO25" i="7" s="1"/>
  <c r="WQQ25" i="7" s="1"/>
  <c r="WQS25" i="7" s="1"/>
  <c r="WQU25" i="7" s="1"/>
  <c r="WQW25" i="7" s="1"/>
  <c r="WQY25" i="7" s="1"/>
  <c r="WRA25" i="7" s="1"/>
  <c r="WRC25" i="7" s="1"/>
  <c r="WRE25" i="7" s="1"/>
  <c r="WRG25" i="7" s="1"/>
  <c r="WRI25" i="7" s="1"/>
  <c r="WRK25" i="7" s="1"/>
  <c r="WRM25" i="7" s="1"/>
  <c r="WRO25" i="7" s="1"/>
  <c r="WRQ25" i="7" s="1"/>
  <c r="WRS25" i="7" s="1"/>
  <c r="WRU25" i="7" s="1"/>
  <c r="WRW25" i="7" s="1"/>
  <c r="WRY25" i="7" s="1"/>
  <c r="WSA25" i="7" s="1"/>
  <c r="WSC25" i="7" s="1"/>
  <c r="WSE25" i="7" s="1"/>
  <c r="WSG25" i="7" s="1"/>
  <c r="WSI25" i="7" s="1"/>
  <c r="WSK25" i="7" s="1"/>
  <c r="WSM25" i="7" s="1"/>
  <c r="WSO25" i="7" s="1"/>
  <c r="WSQ25" i="7" s="1"/>
  <c r="WSS25" i="7" s="1"/>
  <c r="WSU25" i="7" s="1"/>
  <c r="WSW25" i="7" s="1"/>
  <c r="WSY25" i="7" s="1"/>
  <c r="WTA25" i="7" s="1"/>
  <c r="WTC25" i="7" s="1"/>
  <c r="WTE25" i="7" s="1"/>
  <c r="WTG25" i="7" s="1"/>
  <c r="WTI25" i="7" s="1"/>
  <c r="WTK25" i="7" s="1"/>
  <c r="WTM25" i="7" s="1"/>
  <c r="WTO25" i="7" s="1"/>
  <c r="WTQ25" i="7" s="1"/>
  <c r="WTS25" i="7" s="1"/>
  <c r="WTU25" i="7" s="1"/>
  <c r="WTW25" i="7" s="1"/>
  <c r="WTY25" i="7" s="1"/>
  <c r="WUA25" i="7" s="1"/>
  <c r="WUC25" i="7" s="1"/>
  <c r="WUE25" i="7" s="1"/>
  <c r="WUG25" i="7" s="1"/>
  <c r="WUI25" i="7" s="1"/>
  <c r="WUK25" i="7" s="1"/>
  <c r="WUM25" i="7" s="1"/>
  <c r="WUO25" i="7" s="1"/>
  <c r="WUQ25" i="7" s="1"/>
  <c r="WUS25" i="7" s="1"/>
  <c r="WUU25" i="7" s="1"/>
  <c r="WUW25" i="7" s="1"/>
  <c r="WUY25" i="7" s="1"/>
  <c r="WVA25" i="7" s="1"/>
  <c r="WVC25" i="7" s="1"/>
  <c r="WVE25" i="7" s="1"/>
  <c r="WVG25" i="7" s="1"/>
  <c r="WVI25" i="7" s="1"/>
  <c r="WVK25" i="7" s="1"/>
  <c r="WVM25" i="7" s="1"/>
  <c r="WVO25" i="7" s="1"/>
  <c r="WVQ25" i="7" s="1"/>
  <c r="WVS25" i="7" s="1"/>
  <c r="WVU25" i="7" s="1"/>
  <c r="WVW25" i="7" s="1"/>
  <c r="WVY25" i="7" s="1"/>
  <c r="WWA25" i="7" s="1"/>
  <c r="WWC25" i="7" s="1"/>
  <c r="WWE25" i="7" s="1"/>
  <c r="WWG25" i="7" s="1"/>
  <c r="WWI25" i="7" s="1"/>
  <c r="WWK25" i="7" s="1"/>
  <c r="WWM25" i="7" s="1"/>
  <c r="WWO25" i="7" s="1"/>
  <c r="WWQ25" i="7" s="1"/>
  <c r="WWS25" i="7" s="1"/>
  <c r="WWU25" i="7" s="1"/>
  <c r="WWW25" i="7" s="1"/>
  <c r="WWY25" i="7" s="1"/>
  <c r="WXA25" i="7" s="1"/>
  <c r="WXC25" i="7" s="1"/>
  <c r="WXE25" i="7" s="1"/>
  <c r="WXG25" i="7" s="1"/>
  <c r="WXI25" i="7" s="1"/>
  <c r="WXK25" i="7" s="1"/>
  <c r="WXM25" i="7" s="1"/>
  <c r="WXO25" i="7" s="1"/>
  <c r="WXQ25" i="7" s="1"/>
  <c r="WXS25" i="7" s="1"/>
  <c r="WXU25" i="7" s="1"/>
  <c r="WXW25" i="7" s="1"/>
  <c r="WXY25" i="7" s="1"/>
  <c r="WYA25" i="7" s="1"/>
  <c r="WYC25" i="7" s="1"/>
  <c r="WYE25" i="7" s="1"/>
  <c r="WYG25" i="7" s="1"/>
  <c r="WYI25" i="7" s="1"/>
  <c r="WYK25" i="7" s="1"/>
  <c r="WYM25" i="7" s="1"/>
  <c r="WYO25" i="7" s="1"/>
  <c r="WYQ25" i="7" s="1"/>
  <c r="WYS25" i="7" s="1"/>
  <c r="WYU25" i="7" s="1"/>
  <c r="WYW25" i="7" s="1"/>
  <c r="WYY25" i="7" s="1"/>
  <c r="WZA25" i="7" s="1"/>
  <c r="WZC25" i="7" s="1"/>
  <c r="WZE25" i="7" s="1"/>
  <c r="WZG25" i="7" s="1"/>
  <c r="WZI25" i="7" s="1"/>
  <c r="WZK25" i="7" s="1"/>
  <c r="WZM25" i="7" s="1"/>
  <c r="WZO25" i="7" s="1"/>
  <c r="WZQ25" i="7" s="1"/>
  <c r="WZS25" i="7" s="1"/>
  <c r="WZU25" i="7" s="1"/>
  <c r="WZW25" i="7" s="1"/>
  <c r="WZY25" i="7" s="1"/>
  <c r="XAA25" i="7" s="1"/>
  <c r="XAC25" i="7" s="1"/>
  <c r="XAE25" i="7" s="1"/>
  <c r="XAG25" i="7" s="1"/>
  <c r="XAI25" i="7" s="1"/>
  <c r="XAK25" i="7" s="1"/>
  <c r="XAM25" i="7" s="1"/>
  <c r="XAO25" i="7" s="1"/>
  <c r="XAQ25" i="7" s="1"/>
  <c r="XAS25" i="7" s="1"/>
  <c r="XAU25" i="7" s="1"/>
  <c r="XAW25" i="7" s="1"/>
  <c r="XAY25" i="7" s="1"/>
  <c r="XBA25" i="7" s="1"/>
  <c r="XBC25" i="7" s="1"/>
  <c r="XBE25" i="7" s="1"/>
  <c r="XBG25" i="7" s="1"/>
  <c r="XBI25" i="7" s="1"/>
  <c r="XBK25" i="7" s="1"/>
  <c r="XBM25" i="7" s="1"/>
  <c r="XBO25" i="7" s="1"/>
  <c r="XBQ25" i="7" s="1"/>
  <c r="XBS25" i="7" s="1"/>
  <c r="XBU25" i="7" s="1"/>
  <c r="XBW25" i="7" s="1"/>
  <c r="XBY25" i="7" s="1"/>
  <c r="XCA25" i="7" s="1"/>
  <c r="XCC25" i="7" s="1"/>
  <c r="XCE25" i="7" s="1"/>
  <c r="XCG25" i="7" s="1"/>
  <c r="XCI25" i="7" s="1"/>
  <c r="XCK25" i="7" s="1"/>
  <c r="XCM25" i="7" s="1"/>
  <c r="XCO25" i="7" s="1"/>
  <c r="XCQ25" i="7" s="1"/>
  <c r="XCS25" i="7" s="1"/>
  <c r="XCU25" i="7" s="1"/>
  <c r="XCW25" i="7" s="1"/>
  <c r="XCY25" i="7" s="1"/>
  <c r="XDA25" i="7" s="1"/>
  <c r="XDC25" i="7" s="1"/>
  <c r="XDE25" i="7" s="1"/>
  <c r="XDG25" i="7" s="1"/>
  <c r="XDI25" i="7" s="1"/>
  <c r="XDK25" i="7" s="1"/>
  <c r="XDM25" i="7" s="1"/>
  <c r="XDO25" i="7" s="1"/>
  <c r="XDQ25" i="7" s="1"/>
  <c r="XDS25" i="7" s="1"/>
  <c r="XDU25" i="7" s="1"/>
  <c r="XDW25" i="7" s="1"/>
  <c r="XDY25" i="7" s="1"/>
  <c r="XEA25" i="7" s="1"/>
  <c r="XEC25" i="7" s="1"/>
  <c r="XEE25" i="7" s="1"/>
  <c r="XEG25" i="7" s="1"/>
  <c r="XEI25" i="7" s="1"/>
  <c r="XEK25" i="7" s="1"/>
  <c r="XEM25" i="7" s="1"/>
  <c r="XEO25" i="7" s="1"/>
  <c r="XEQ25" i="7" s="1"/>
  <c r="XES25" i="7" s="1"/>
  <c r="XEU25" i="7" s="1"/>
  <c r="XEW25" i="7" s="1"/>
  <c r="XEY25" i="7" s="1"/>
  <c r="XFA25" i="7" s="1"/>
  <c r="XFC25" i="7" s="1"/>
  <c r="G37" i="7"/>
  <c r="G47" i="7"/>
  <c r="G52" i="7" s="1"/>
  <c r="G48" i="7"/>
  <c r="I15" i="7"/>
  <c r="K15" i="7" s="1"/>
  <c r="M15" i="7" s="1"/>
  <c r="O15" i="7" s="1"/>
  <c r="Q15" i="7" s="1"/>
  <c r="S15" i="7" s="1"/>
  <c r="U15" i="7" s="1"/>
  <c r="W15" i="7" s="1"/>
  <c r="Y15" i="7" s="1"/>
  <c r="AA15" i="7" s="1"/>
  <c r="AC15" i="7" s="1"/>
  <c r="AE15" i="7" s="1"/>
  <c r="AG15" i="7" s="1"/>
  <c r="I37" i="7"/>
  <c r="I48" i="7"/>
  <c r="K48" i="7" s="1"/>
  <c r="M48" i="7" s="1"/>
  <c r="O48" i="7" s="1"/>
  <c r="Q48" i="7" s="1"/>
  <c r="S48" i="7" s="1"/>
  <c r="U48" i="7" s="1"/>
  <c r="W48" i="7" s="1"/>
  <c r="Y48" i="7" s="1"/>
  <c r="AA48" i="7" s="1"/>
  <c r="AC48" i="7" s="1"/>
  <c r="AE48" i="7" s="1"/>
  <c r="AG48" i="7" s="1"/>
  <c r="K23" i="7"/>
  <c r="M23" i="7" s="1"/>
  <c r="O23" i="7" s="1"/>
  <c r="Q23" i="7" s="1"/>
  <c r="S23" i="7" s="1"/>
  <c r="U23" i="7" s="1"/>
  <c r="W23" i="7" s="1"/>
  <c r="Y23" i="7" s="1"/>
  <c r="AA23" i="7" s="1"/>
  <c r="AC23" i="7" s="1"/>
  <c r="AE23" i="7" s="1"/>
  <c r="AG23" i="7" s="1"/>
  <c r="K27" i="7"/>
  <c r="M27" i="7"/>
  <c r="O27" i="7" s="1"/>
  <c r="Q27" i="7" s="1"/>
  <c r="S27" i="7" s="1"/>
  <c r="U27" i="7" s="1"/>
  <c r="W27" i="7" s="1"/>
  <c r="Y27" i="7" s="1"/>
  <c r="M37" i="7"/>
  <c r="AG621" i="3"/>
  <c r="AG620" i="3"/>
  <c r="H29" i="4" s="1"/>
  <c r="H36" i="4" s="1"/>
  <c r="O37" i="7"/>
  <c r="Q37" i="7"/>
  <c r="S37" i="7"/>
  <c r="U35" i="7"/>
  <c r="U36" i="7"/>
  <c r="U37" i="7"/>
  <c r="W36" i="7"/>
  <c r="W37" i="7"/>
  <c r="Y16" i="7"/>
  <c r="AA16" i="7" s="1"/>
  <c r="AC16" i="7" s="1"/>
  <c r="AE16" i="7" s="1"/>
  <c r="AG16" i="7" s="1"/>
  <c r="Y36" i="7"/>
  <c r="Y37" i="7"/>
  <c r="AA27" i="7"/>
  <c r="AC27" i="7" s="1"/>
  <c r="AE27" i="7" s="1"/>
  <c r="AG27" i="7" s="1"/>
  <c r="AA35" i="7"/>
  <c r="AA36" i="7"/>
  <c r="AA37" i="7"/>
  <c r="AC35" i="7"/>
  <c r="AC36" i="7"/>
  <c r="AC37" i="7"/>
  <c r="AE35" i="7"/>
  <c r="AE36" i="7"/>
  <c r="AE37" i="7"/>
  <c r="AE38" i="7"/>
  <c r="AG35" i="7"/>
  <c r="AG36" i="7"/>
  <c r="AG37" i="7"/>
  <c r="K36" i="7"/>
  <c r="K37" i="7"/>
  <c r="C58" i="7"/>
  <c r="P548" i="3"/>
  <c r="P619" i="3"/>
  <c r="P618" i="3"/>
  <c r="C5" i="4"/>
  <c r="D5" i="4" s="1"/>
  <c r="C29" i="4"/>
  <c r="S29" i="4" s="1"/>
  <c r="D29" i="4"/>
  <c r="C83" i="4"/>
  <c r="C13" i="4"/>
  <c r="D77" i="4"/>
  <c r="B77" i="4" s="1"/>
  <c r="E77" i="4" s="1"/>
  <c r="R77" i="4" s="1"/>
  <c r="AD984" i="3"/>
  <c r="AG631" i="3"/>
  <c r="AE552" i="3"/>
  <c r="D98" i="4"/>
  <c r="B98" i="4"/>
  <c r="E98" i="4" s="1"/>
  <c r="R98" i="4" s="1"/>
  <c r="R104" i="4" s="1"/>
  <c r="AG623" i="3"/>
  <c r="K98" i="4"/>
  <c r="D83" i="4"/>
  <c r="D82" i="4"/>
  <c r="D76" i="4"/>
  <c r="S51" i="4"/>
  <c r="C51" i="4"/>
  <c r="D51" i="4" s="1"/>
  <c r="C44" i="4"/>
  <c r="C47" i="4" s="1"/>
  <c r="D44" i="4"/>
  <c r="B44" i="4" s="1"/>
  <c r="C43" i="4"/>
  <c r="D43" i="4" s="1"/>
  <c r="D30" i="4"/>
  <c r="B30" i="4" s="1"/>
  <c r="E30" i="4" s="1"/>
  <c r="R30" i="4" s="1"/>
  <c r="D31" i="4"/>
  <c r="D34" i="4"/>
  <c r="S623" i="3"/>
  <c r="P551" i="3"/>
  <c r="P623" i="3" s="1"/>
  <c r="C623" i="3"/>
  <c r="AE550" i="3"/>
  <c r="AE549" i="3"/>
  <c r="D81" i="4"/>
  <c r="B81" i="4" s="1"/>
  <c r="E81" i="4" s="1"/>
  <c r="R81" i="4" s="1"/>
  <c r="B84" i="4"/>
  <c r="E84" i="4"/>
  <c r="R84" i="4" s="1"/>
  <c r="B85" i="4"/>
  <c r="E85" i="4" s="1"/>
  <c r="B86" i="4"/>
  <c r="E86" i="4"/>
  <c r="B87" i="4"/>
  <c r="E87" i="4" s="1"/>
  <c r="R87" i="4" s="1"/>
  <c r="B88" i="4"/>
  <c r="E88" i="4"/>
  <c r="D89" i="4"/>
  <c r="B89" i="4" s="1"/>
  <c r="E89" i="4" s="1"/>
  <c r="D90" i="4"/>
  <c r="B90" i="4"/>
  <c r="E90" i="4" s="1"/>
  <c r="R90" i="4" s="1"/>
  <c r="D91" i="4"/>
  <c r="B91" i="4"/>
  <c r="E91" i="4" s="1"/>
  <c r="R91" i="4" s="1"/>
  <c r="D92" i="4"/>
  <c r="B92" i="4" s="1"/>
  <c r="E92" i="4" s="1"/>
  <c r="D93" i="4"/>
  <c r="B93" i="4"/>
  <c r="E93" i="4" s="1"/>
  <c r="C94" i="4"/>
  <c r="C65" i="4"/>
  <c r="D65" i="4"/>
  <c r="D57" i="4"/>
  <c r="B57" i="4"/>
  <c r="E57" i="4" s="1"/>
  <c r="B45" i="4"/>
  <c r="E45" i="4"/>
  <c r="R45" i="4" s="1"/>
  <c r="B46" i="4"/>
  <c r="E46" i="4"/>
  <c r="D48" i="4"/>
  <c r="B48" i="4"/>
  <c r="E48" i="4" s="1"/>
  <c r="R48" i="4" s="1"/>
  <c r="C49" i="4"/>
  <c r="D50" i="4"/>
  <c r="B50" i="4" s="1"/>
  <c r="E50" i="4" s="1"/>
  <c r="R50" i="4" s="1"/>
  <c r="C52" i="4"/>
  <c r="D52" i="4" s="1"/>
  <c r="B39" i="4"/>
  <c r="E39" i="4" s="1"/>
  <c r="D41" i="4"/>
  <c r="B41" i="4"/>
  <c r="E41" i="4" s="1"/>
  <c r="R41" i="4" s="1"/>
  <c r="D38" i="4"/>
  <c r="B38" i="4" s="1"/>
  <c r="E38" i="4" s="1"/>
  <c r="B32" i="4"/>
  <c r="E32" i="4"/>
  <c r="B33" i="4"/>
  <c r="E33" i="4"/>
  <c r="B35" i="4"/>
  <c r="E35" i="4" s="1"/>
  <c r="R35" i="4" s="1"/>
  <c r="F29" i="4"/>
  <c r="G29" i="4"/>
  <c r="D28" i="4"/>
  <c r="B28" i="4" s="1"/>
  <c r="I28" i="4" s="1"/>
  <c r="R28" i="4" s="1"/>
  <c r="D10" i="4"/>
  <c r="B10" i="4"/>
  <c r="I10" i="4" s="1"/>
  <c r="C6" i="4"/>
  <c r="B7" i="11" s="1"/>
  <c r="B9" i="11" s="1"/>
  <c r="B13" i="11" s="1"/>
  <c r="D13" i="4"/>
  <c r="S98" i="4"/>
  <c r="S13" i="4"/>
  <c r="S91" i="4"/>
  <c r="E91" i="13" s="1"/>
  <c r="S92" i="4"/>
  <c r="S93" i="4"/>
  <c r="S44" i="4"/>
  <c r="E44" i="13" s="1"/>
  <c r="S50" i="4"/>
  <c r="E50" i="13" s="1"/>
  <c r="S48" i="4"/>
  <c r="S77" i="4"/>
  <c r="E77" i="13" s="1"/>
  <c r="S76" i="4"/>
  <c r="S88" i="4"/>
  <c r="E88" i="13" s="1"/>
  <c r="S89" i="4"/>
  <c r="S86" i="4"/>
  <c r="S82" i="4"/>
  <c r="E82" i="13" s="1"/>
  <c r="S83" i="4"/>
  <c r="S84" i="4"/>
  <c r="E84" i="13" s="1"/>
  <c r="S81" i="4"/>
  <c r="E81" i="13" s="1"/>
  <c r="S41" i="4"/>
  <c r="S39" i="4"/>
  <c r="E39" i="13" s="1"/>
  <c r="S38" i="4"/>
  <c r="S30" i="4"/>
  <c r="E30" i="13" s="1"/>
  <c r="S31" i="4"/>
  <c r="S32" i="4"/>
  <c r="S33" i="4"/>
  <c r="S34" i="4"/>
  <c r="S35" i="4"/>
  <c r="S28" i="4"/>
  <c r="E28" i="13" s="1"/>
  <c r="S10" i="4"/>
  <c r="E10" i="13" s="1"/>
  <c r="A36" i="7"/>
  <c r="AJ25" i="7"/>
  <c r="AL25" i="7" s="1"/>
  <c r="AN25" i="7" s="1"/>
  <c r="AP25" i="7" s="1"/>
  <c r="AR25" i="7" s="1"/>
  <c r="AT25" i="7" s="1"/>
  <c r="AV25" i="7" s="1"/>
  <c r="AX25" i="7" s="1"/>
  <c r="AZ25" i="7" s="1"/>
  <c r="BB25" i="7" s="1"/>
  <c r="BD25" i="7" s="1"/>
  <c r="BF25" i="7" s="1"/>
  <c r="BH25" i="7" s="1"/>
  <c r="BJ25" i="7" s="1"/>
  <c r="BL25" i="7" s="1"/>
  <c r="BN25" i="7" s="1"/>
  <c r="BP25" i="7" s="1"/>
  <c r="BR25" i="7" s="1"/>
  <c r="BT25" i="7" s="1"/>
  <c r="BV25" i="7" s="1"/>
  <c r="BX25" i="7" s="1"/>
  <c r="BZ25" i="7" s="1"/>
  <c r="CB25" i="7" s="1"/>
  <c r="CD25" i="7" s="1"/>
  <c r="CF25" i="7" s="1"/>
  <c r="CH25" i="7" s="1"/>
  <c r="CJ25" i="7" s="1"/>
  <c r="CL25" i="7" s="1"/>
  <c r="CN25" i="7" s="1"/>
  <c r="CP25" i="7" s="1"/>
  <c r="CR25" i="7" s="1"/>
  <c r="CT25" i="7" s="1"/>
  <c r="CV25" i="7" s="1"/>
  <c r="CX25" i="7" s="1"/>
  <c r="CZ25" i="7" s="1"/>
  <c r="DB25" i="7" s="1"/>
  <c r="DD25" i="7" s="1"/>
  <c r="DF25" i="7" s="1"/>
  <c r="DH25" i="7" s="1"/>
  <c r="DJ25" i="7" s="1"/>
  <c r="DL25" i="7" s="1"/>
  <c r="DN25" i="7" s="1"/>
  <c r="DP25" i="7" s="1"/>
  <c r="DR25" i="7" s="1"/>
  <c r="DT25" i="7" s="1"/>
  <c r="DV25" i="7" s="1"/>
  <c r="DX25" i="7" s="1"/>
  <c r="DZ25" i="7" s="1"/>
  <c r="EB25" i="7" s="1"/>
  <c r="ED25" i="7" s="1"/>
  <c r="EF25" i="7" s="1"/>
  <c r="EH25" i="7" s="1"/>
  <c r="EJ25" i="7" s="1"/>
  <c r="EL25" i="7" s="1"/>
  <c r="EN25" i="7" s="1"/>
  <c r="EP25" i="7" s="1"/>
  <c r="ER25" i="7" s="1"/>
  <c r="ET25" i="7" s="1"/>
  <c r="EV25" i="7" s="1"/>
  <c r="EX25" i="7" s="1"/>
  <c r="EZ25" i="7" s="1"/>
  <c r="FB25" i="7" s="1"/>
  <c r="FD25" i="7" s="1"/>
  <c r="FF25" i="7" s="1"/>
  <c r="FH25" i="7" s="1"/>
  <c r="FJ25" i="7" s="1"/>
  <c r="FL25" i="7" s="1"/>
  <c r="FN25" i="7" s="1"/>
  <c r="FP25" i="7" s="1"/>
  <c r="FR25" i="7" s="1"/>
  <c r="FT25" i="7" s="1"/>
  <c r="FV25" i="7" s="1"/>
  <c r="FX25" i="7" s="1"/>
  <c r="FZ25" i="7" s="1"/>
  <c r="GB25" i="7" s="1"/>
  <c r="GD25" i="7" s="1"/>
  <c r="GF25" i="7" s="1"/>
  <c r="GH25" i="7" s="1"/>
  <c r="GJ25" i="7" s="1"/>
  <c r="GL25" i="7" s="1"/>
  <c r="GN25" i="7" s="1"/>
  <c r="GP25" i="7" s="1"/>
  <c r="GR25" i="7" s="1"/>
  <c r="GT25" i="7" s="1"/>
  <c r="GV25" i="7" s="1"/>
  <c r="GX25" i="7" s="1"/>
  <c r="GZ25" i="7" s="1"/>
  <c r="HB25" i="7" s="1"/>
  <c r="HD25" i="7" s="1"/>
  <c r="HF25" i="7" s="1"/>
  <c r="HH25" i="7" s="1"/>
  <c r="HJ25" i="7" s="1"/>
  <c r="HL25" i="7" s="1"/>
  <c r="HN25" i="7" s="1"/>
  <c r="HP25" i="7" s="1"/>
  <c r="HR25" i="7" s="1"/>
  <c r="HT25" i="7" s="1"/>
  <c r="HV25" i="7" s="1"/>
  <c r="HX25" i="7" s="1"/>
  <c r="HZ25" i="7" s="1"/>
  <c r="IB25" i="7" s="1"/>
  <c r="ID25" i="7" s="1"/>
  <c r="IF25" i="7" s="1"/>
  <c r="IH25" i="7" s="1"/>
  <c r="IJ25" i="7" s="1"/>
  <c r="IL25" i="7" s="1"/>
  <c r="IN25" i="7" s="1"/>
  <c r="IP25" i="7" s="1"/>
  <c r="IR25" i="7" s="1"/>
  <c r="IT25" i="7" s="1"/>
  <c r="IV25" i="7" s="1"/>
  <c r="IX25" i="7" s="1"/>
  <c r="IZ25" i="7" s="1"/>
  <c r="JB25" i="7" s="1"/>
  <c r="JD25" i="7" s="1"/>
  <c r="JF25" i="7" s="1"/>
  <c r="JH25" i="7" s="1"/>
  <c r="JJ25" i="7" s="1"/>
  <c r="JL25" i="7" s="1"/>
  <c r="JN25" i="7" s="1"/>
  <c r="JP25" i="7" s="1"/>
  <c r="JR25" i="7" s="1"/>
  <c r="JT25" i="7" s="1"/>
  <c r="JV25" i="7" s="1"/>
  <c r="JX25" i="7" s="1"/>
  <c r="JZ25" i="7" s="1"/>
  <c r="KB25" i="7" s="1"/>
  <c r="KD25" i="7" s="1"/>
  <c r="KF25" i="7" s="1"/>
  <c r="KH25" i="7" s="1"/>
  <c r="KJ25" i="7" s="1"/>
  <c r="KL25" i="7" s="1"/>
  <c r="KN25" i="7" s="1"/>
  <c r="KP25" i="7" s="1"/>
  <c r="KR25" i="7" s="1"/>
  <c r="KT25" i="7" s="1"/>
  <c r="KV25" i="7" s="1"/>
  <c r="KX25" i="7" s="1"/>
  <c r="KZ25" i="7" s="1"/>
  <c r="LB25" i="7" s="1"/>
  <c r="LD25" i="7" s="1"/>
  <c r="LF25" i="7" s="1"/>
  <c r="LH25" i="7" s="1"/>
  <c r="LJ25" i="7" s="1"/>
  <c r="LL25" i="7" s="1"/>
  <c r="LN25" i="7" s="1"/>
  <c r="LP25" i="7" s="1"/>
  <c r="LR25" i="7" s="1"/>
  <c r="LT25" i="7" s="1"/>
  <c r="LV25" i="7" s="1"/>
  <c r="LX25" i="7" s="1"/>
  <c r="LZ25" i="7" s="1"/>
  <c r="MB25" i="7" s="1"/>
  <c r="MD25" i="7" s="1"/>
  <c r="MF25" i="7" s="1"/>
  <c r="MH25" i="7" s="1"/>
  <c r="MJ25" i="7" s="1"/>
  <c r="ML25" i="7" s="1"/>
  <c r="MN25" i="7" s="1"/>
  <c r="MP25" i="7" s="1"/>
  <c r="MR25" i="7" s="1"/>
  <c r="MT25" i="7" s="1"/>
  <c r="MV25" i="7" s="1"/>
  <c r="MX25" i="7" s="1"/>
  <c r="MZ25" i="7" s="1"/>
  <c r="NB25" i="7" s="1"/>
  <c r="ND25" i="7" s="1"/>
  <c r="NF25" i="7" s="1"/>
  <c r="NH25" i="7" s="1"/>
  <c r="NJ25" i="7" s="1"/>
  <c r="NL25" i="7" s="1"/>
  <c r="NN25" i="7" s="1"/>
  <c r="NP25" i="7" s="1"/>
  <c r="NR25" i="7" s="1"/>
  <c r="NT25" i="7" s="1"/>
  <c r="NV25" i="7" s="1"/>
  <c r="NX25" i="7" s="1"/>
  <c r="NZ25" i="7" s="1"/>
  <c r="OB25" i="7" s="1"/>
  <c r="OD25" i="7" s="1"/>
  <c r="OF25" i="7" s="1"/>
  <c r="OH25" i="7" s="1"/>
  <c r="OJ25" i="7" s="1"/>
  <c r="OL25" i="7" s="1"/>
  <c r="ON25" i="7" s="1"/>
  <c r="OP25" i="7" s="1"/>
  <c r="OR25" i="7" s="1"/>
  <c r="OT25" i="7" s="1"/>
  <c r="OV25" i="7" s="1"/>
  <c r="OX25" i="7" s="1"/>
  <c r="OZ25" i="7" s="1"/>
  <c r="PB25" i="7" s="1"/>
  <c r="PD25" i="7" s="1"/>
  <c r="PF25" i="7" s="1"/>
  <c r="PH25" i="7" s="1"/>
  <c r="PJ25" i="7" s="1"/>
  <c r="PL25" i="7" s="1"/>
  <c r="PN25" i="7" s="1"/>
  <c r="PP25" i="7" s="1"/>
  <c r="PR25" i="7" s="1"/>
  <c r="PT25" i="7" s="1"/>
  <c r="PV25" i="7" s="1"/>
  <c r="PX25" i="7" s="1"/>
  <c r="PZ25" i="7" s="1"/>
  <c r="QB25" i="7" s="1"/>
  <c r="QD25" i="7" s="1"/>
  <c r="QF25" i="7" s="1"/>
  <c r="QH25" i="7" s="1"/>
  <c r="QJ25" i="7" s="1"/>
  <c r="QL25" i="7" s="1"/>
  <c r="QN25" i="7" s="1"/>
  <c r="QP25" i="7" s="1"/>
  <c r="QR25" i="7" s="1"/>
  <c r="QT25" i="7" s="1"/>
  <c r="QV25" i="7" s="1"/>
  <c r="QX25" i="7" s="1"/>
  <c r="QZ25" i="7" s="1"/>
  <c r="RB25" i="7" s="1"/>
  <c r="RD25" i="7" s="1"/>
  <c r="RF25" i="7" s="1"/>
  <c r="RH25" i="7" s="1"/>
  <c r="RJ25" i="7" s="1"/>
  <c r="RL25" i="7" s="1"/>
  <c r="RN25" i="7" s="1"/>
  <c r="RP25" i="7" s="1"/>
  <c r="RR25" i="7" s="1"/>
  <c r="RT25" i="7" s="1"/>
  <c r="RV25" i="7" s="1"/>
  <c r="RX25" i="7" s="1"/>
  <c r="RZ25" i="7" s="1"/>
  <c r="SB25" i="7" s="1"/>
  <c r="SD25" i="7" s="1"/>
  <c r="SF25" i="7" s="1"/>
  <c r="SH25" i="7" s="1"/>
  <c r="SJ25" i="7" s="1"/>
  <c r="SL25" i="7" s="1"/>
  <c r="SN25" i="7" s="1"/>
  <c r="SP25" i="7" s="1"/>
  <c r="SR25" i="7" s="1"/>
  <c r="ST25" i="7" s="1"/>
  <c r="SV25" i="7" s="1"/>
  <c r="SX25" i="7" s="1"/>
  <c r="SZ25" i="7" s="1"/>
  <c r="TB25" i="7" s="1"/>
  <c r="TD25" i="7" s="1"/>
  <c r="TF25" i="7" s="1"/>
  <c r="TH25" i="7" s="1"/>
  <c r="TJ25" i="7" s="1"/>
  <c r="TL25" i="7" s="1"/>
  <c r="TN25" i="7" s="1"/>
  <c r="TP25" i="7" s="1"/>
  <c r="TR25" i="7" s="1"/>
  <c r="TT25" i="7" s="1"/>
  <c r="TV25" i="7" s="1"/>
  <c r="TX25" i="7" s="1"/>
  <c r="TZ25" i="7" s="1"/>
  <c r="UB25" i="7" s="1"/>
  <c r="UD25" i="7" s="1"/>
  <c r="UF25" i="7" s="1"/>
  <c r="UH25" i="7" s="1"/>
  <c r="UJ25" i="7" s="1"/>
  <c r="UL25" i="7" s="1"/>
  <c r="UN25" i="7" s="1"/>
  <c r="UP25" i="7" s="1"/>
  <c r="UR25" i="7" s="1"/>
  <c r="UT25" i="7" s="1"/>
  <c r="UV25" i="7" s="1"/>
  <c r="UX25" i="7" s="1"/>
  <c r="UZ25" i="7" s="1"/>
  <c r="VB25" i="7" s="1"/>
  <c r="VD25" i="7" s="1"/>
  <c r="VF25" i="7" s="1"/>
  <c r="VH25" i="7" s="1"/>
  <c r="VJ25" i="7" s="1"/>
  <c r="VL25" i="7" s="1"/>
  <c r="VN25" i="7" s="1"/>
  <c r="VP25" i="7" s="1"/>
  <c r="VR25" i="7" s="1"/>
  <c r="VT25" i="7" s="1"/>
  <c r="VV25" i="7" s="1"/>
  <c r="VX25" i="7" s="1"/>
  <c r="VZ25" i="7" s="1"/>
  <c r="WB25" i="7" s="1"/>
  <c r="WD25" i="7" s="1"/>
  <c r="WF25" i="7" s="1"/>
  <c r="WH25" i="7" s="1"/>
  <c r="WJ25" i="7" s="1"/>
  <c r="WL25" i="7" s="1"/>
  <c r="WN25" i="7" s="1"/>
  <c r="WP25" i="7" s="1"/>
  <c r="WR25" i="7" s="1"/>
  <c r="WT25" i="7" s="1"/>
  <c r="WV25" i="7" s="1"/>
  <c r="WX25" i="7" s="1"/>
  <c r="WZ25" i="7" s="1"/>
  <c r="XB25" i="7" s="1"/>
  <c r="XD25" i="7" s="1"/>
  <c r="XF25" i="7" s="1"/>
  <c r="XH25" i="7" s="1"/>
  <c r="XJ25" i="7" s="1"/>
  <c r="XL25" i="7" s="1"/>
  <c r="XN25" i="7" s="1"/>
  <c r="XP25" i="7" s="1"/>
  <c r="XR25" i="7" s="1"/>
  <c r="XT25" i="7" s="1"/>
  <c r="XV25" i="7" s="1"/>
  <c r="XX25" i="7" s="1"/>
  <c r="XZ25" i="7" s="1"/>
  <c r="YB25" i="7" s="1"/>
  <c r="YD25" i="7" s="1"/>
  <c r="YF25" i="7" s="1"/>
  <c r="YH25" i="7" s="1"/>
  <c r="YJ25" i="7" s="1"/>
  <c r="YL25" i="7" s="1"/>
  <c r="YN25" i="7" s="1"/>
  <c r="YP25" i="7" s="1"/>
  <c r="YR25" i="7" s="1"/>
  <c r="YT25" i="7" s="1"/>
  <c r="YV25" i="7" s="1"/>
  <c r="YX25" i="7" s="1"/>
  <c r="YZ25" i="7" s="1"/>
  <c r="ZB25" i="7" s="1"/>
  <c r="ZD25" i="7" s="1"/>
  <c r="ZF25" i="7" s="1"/>
  <c r="ZH25" i="7" s="1"/>
  <c r="ZJ25" i="7" s="1"/>
  <c r="ZL25" i="7" s="1"/>
  <c r="ZN25" i="7" s="1"/>
  <c r="ZP25" i="7" s="1"/>
  <c r="ZR25" i="7" s="1"/>
  <c r="ZT25" i="7" s="1"/>
  <c r="ZV25" i="7" s="1"/>
  <c r="ZX25" i="7" s="1"/>
  <c r="ZZ25" i="7" s="1"/>
  <c r="AAB25" i="7" s="1"/>
  <c r="AAD25" i="7" s="1"/>
  <c r="AAF25" i="7" s="1"/>
  <c r="AAH25" i="7" s="1"/>
  <c r="AAJ25" i="7" s="1"/>
  <c r="AAL25" i="7" s="1"/>
  <c r="AAN25" i="7" s="1"/>
  <c r="AAP25" i="7" s="1"/>
  <c r="AAR25" i="7" s="1"/>
  <c r="AAT25" i="7" s="1"/>
  <c r="AAV25" i="7" s="1"/>
  <c r="AAX25" i="7" s="1"/>
  <c r="AAZ25" i="7" s="1"/>
  <c r="ABB25" i="7" s="1"/>
  <c r="ABD25" i="7" s="1"/>
  <c r="ABF25" i="7" s="1"/>
  <c r="ABH25" i="7" s="1"/>
  <c r="ABJ25" i="7" s="1"/>
  <c r="ABL25" i="7" s="1"/>
  <c r="ABN25" i="7" s="1"/>
  <c r="ABP25" i="7" s="1"/>
  <c r="ABR25" i="7" s="1"/>
  <c r="ABT25" i="7" s="1"/>
  <c r="ABV25" i="7" s="1"/>
  <c r="ABX25" i="7" s="1"/>
  <c r="ABZ25" i="7" s="1"/>
  <c r="ACB25" i="7" s="1"/>
  <c r="ACD25" i="7" s="1"/>
  <c r="ACF25" i="7" s="1"/>
  <c r="ACH25" i="7" s="1"/>
  <c r="ACJ25" i="7" s="1"/>
  <c r="ACL25" i="7" s="1"/>
  <c r="ACN25" i="7" s="1"/>
  <c r="ACP25" i="7" s="1"/>
  <c r="ACR25" i="7" s="1"/>
  <c r="ACT25" i="7" s="1"/>
  <c r="ACV25" i="7" s="1"/>
  <c r="ACX25" i="7" s="1"/>
  <c r="ACZ25" i="7" s="1"/>
  <c r="ADB25" i="7" s="1"/>
  <c r="ADD25" i="7" s="1"/>
  <c r="ADF25" i="7" s="1"/>
  <c r="ADH25" i="7" s="1"/>
  <c r="ADJ25" i="7" s="1"/>
  <c r="ADL25" i="7" s="1"/>
  <c r="ADN25" i="7" s="1"/>
  <c r="ADP25" i="7" s="1"/>
  <c r="ADR25" i="7" s="1"/>
  <c r="ADT25" i="7" s="1"/>
  <c r="ADV25" i="7" s="1"/>
  <c r="ADX25" i="7" s="1"/>
  <c r="ADZ25" i="7" s="1"/>
  <c r="AEB25" i="7" s="1"/>
  <c r="AED25" i="7" s="1"/>
  <c r="AEF25" i="7" s="1"/>
  <c r="AEH25" i="7" s="1"/>
  <c r="AEJ25" i="7" s="1"/>
  <c r="AEL25" i="7" s="1"/>
  <c r="AEN25" i="7" s="1"/>
  <c r="AEP25" i="7" s="1"/>
  <c r="AER25" i="7" s="1"/>
  <c r="AET25" i="7" s="1"/>
  <c r="AEV25" i="7" s="1"/>
  <c r="AEX25" i="7" s="1"/>
  <c r="AEZ25" i="7" s="1"/>
  <c r="AFB25" i="7" s="1"/>
  <c r="AFD25" i="7" s="1"/>
  <c r="AFF25" i="7" s="1"/>
  <c r="AFH25" i="7" s="1"/>
  <c r="AFJ25" i="7" s="1"/>
  <c r="AFL25" i="7" s="1"/>
  <c r="AFN25" i="7" s="1"/>
  <c r="AFP25" i="7" s="1"/>
  <c r="AFR25" i="7" s="1"/>
  <c r="AFT25" i="7" s="1"/>
  <c r="AFV25" i="7" s="1"/>
  <c r="AFX25" i="7" s="1"/>
  <c r="AFZ25" i="7" s="1"/>
  <c r="AGB25" i="7" s="1"/>
  <c r="AGD25" i="7" s="1"/>
  <c r="AGF25" i="7" s="1"/>
  <c r="AGH25" i="7" s="1"/>
  <c r="AGJ25" i="7" s="1"/>
  <c r="AGL25" i="7" s="1"/>
  <c r="AGN25" i="7" s="1"/>
  <c r="AGP25" i="7" s="1"/>
  <c r="AGR25" i="7" s="1"/>
  <c r="AGT25" i="7" s="1"/>
  <c r="AGV25" i="7" s="1"/>
  <c r="AGX25" i="7" s="1"/>
  <c r="AGZ25" i="7" s="1"/>
  <c r="AHB25" i="7" s="1"/>
  <c r="AHD25" i="7" s="1"/>
  <c r="AHF25" i="7" s="1"/>
  <c r="AHH25" i="7" s="1"/>
  <c r="AHJ25" i="7" s="1"/>
  <c r="AHL25" i="7" s="1"/>
  <c r="AHN25" i="7" s="1"/>
  <c r="AHP25" i="7" s="1"/>
  <c r="AHR25" i="7" s="1"/>
  <c r="AHT25" i="7" s="1"/>
  <c r="AHV25" i="7" s="1"/>
  <c r="AHX25" i="7" s="1"/>
  <c r="AHZ25" i="7" s="1"/>
  <c r="AIB25" i="7" s="1"/>
  <c r="AID25" i="7" s="1"/>
  <c r="AIF25" i="7" s="1"/>
  <c r="AIH25" i="7" s="1"/>
  <c r="AIJ25" i="7" s="1"/>
  <c r="AIL25" i="7" s="1"/>
  <c r="AIN25" i="7" s="1"/>
  <c r="AIP25" i="7" s="1"/>
  <c r="AIR25" i="7" s="1"/>
  <c r="AIT25" i="7" s="1"/>
  <c r="AIV25" i="7" s="1"/>
  <c r="AIX25" i="7" s="1"/>
  <c r="AIZ25" i="7" s="1"/>
  <c r="AJB25" i="7" s="1"/>
  <c r="AJD25" i="7" s="1"/>
  <c r="AJF25" i="7" s="1"/>
  <c r="AJH25" i="7" s="1"/>
  <c r="AJJ25" i="7" s="1"/>
  <c r="AJL25" i="7" s="1"/>
  <c r="AJN25" i="7" s="1"/>
  <c r="AJP25" i="7" s="1"/>
  <c r="AJR25" i="7" s="1"/>
  <c r="AJT25" i="7" s="1"/>
  <c r="AJV25" i="7" s="1"/>
  <c r="AJX25" i="7" s="1"/>
  <c r="AJZ25" i="7" s="1"/>
  <c r="AKB25" i="7" s="1"/>
  <c r="AKD25" i="7" s="1"/>
  <c r="AKF25" i="7" s="1"/>
  <c r="AKH25" i="7" s="1"/>
  <c r="AKJ25" i="7" s="1"/>
  <c r="AKL25" i="7" s="1"/>
  <c r="AKN25" i="7" s="1"/>
  <c r="AKP25" i="7" s="1"/>
  <c r="AKR25" i="7" s="1"/>
  <c r="AKT25" i="7" s="1"/>
  <c r="AKV25" i="7" s="1"/>
  <c r="AKX25" i="7" s="1"/>
  <c r="AKZ25" i="7" s="1"/>
  <c r="ALB25" i="7" s="1"/>
  <c r="ALD25" i="7" s="1"/>
  <c r="ALF25" i="7" s="1"/>
  <c r="ALH25" i="7" s="1"/>
  <c r="ALJ25" i="7" s="1"/>
  <c r="ALL25" i="7" s="1"/>
  <c r="ALN25" i="7" s="1"/>
  <c r="ALP25" i="7" s="1"/>
  <c r="ALR25" i="7" s="1"/>
  <c r="ALT25" i="7" s="1"/>
  <c r="ALV25" i="7" s="1"/>
  <c r="ALX25" i="7" s="1"/>
  <c r="ALZ25" i="7" s="1"/>
  <c r="AMB25" i="7" s="1"/>
  <c r="AMD25" i="7" s="1"/>
  <c r="AMF25" i="7" s="1"/>
  <c r="AMH25" i="7" s="1"/>
  <c r="AMJ25" i="7" s="1"/>
  <c r="AML25" i="7" s="1"/>
  <c r="AMN25" i="7" s="1"/>
  <c r="AMP25" i="7" s="1"/>
  <c r="AMR25" i="7" s="1"/>
  <c r="AMT25" i="7" s="1"/>
  <c r="AMV25" i="7" s="1"/>
  <c r="AMX25" i="7" s="1"/>
  <c r="AMZ25" i="7" s="1"/>
  <c r="ANB25" i="7" s="1"/>
  <c r="AND25" i="7" s="1"/>
  <c r="ANF25" i="7" s="1"/>
  <c r="ANH25" i="7" s="1"/>
  <c r="ANJ25" i="7" s="1"/>
  <c r="ANL25" i="7" s="1"/>
  <c r="ANN25" i="7" s="1"/>
  <c r="ANP25" i="7" s="1"/>
  <c r="ANR25" i="7" s="1"/>
  <c r="ANT25" i="7" s="1"/>
  <c r="ANV25" i="7" s="1"/>
  <c r="ANX25" i="7" s="1"/>
  <c r="ANZ25" i="7" s="1"/>
  <c r="AOB25" i="7" s="1"/>
  <c r="AOD25" i="7" s="1"/>
  <c r="AOF25" i="7" s="1"/>
  <c r="AOH25" i="7" s="1"/>
  <c r="AOJ25" i="7" s="1"/>
  <c r="AOL25" i="7" s="1"/>
  <c r="AON25" i="7" s="1"/>
  <c r="AOP25" i="7" s="1"/>
  <c r="AOR25" i="7" s="1"/>
  <c r="AOT25" i="7" s="1"/>
  <c r="AOV25" i="7" s="1"/>
  <c r="AOX25" i="7" s="1"/>
  <c r="AOZ25" i="7" s="1"/>
  <c r="APB25" i="7" s="1"/>
  <c r="APD25" i="7" s="1"/>
  <c r="APF25" i="7" s="1"/>
  <c r="APH25" i="7" s="1"/>
  <c r="APJ25" i="7" s="1"/>
  <c r="APL25" i="7" s="1"/>
  <c r="APN25" i="7" s="1"/>
  <c r="APP25" i="7" s="1"/>
  <c r="APR25" i="7" s="1"/>
  <c r="APT25" i="7" s="1"/>
  <c r="APV25" i="7" s="1"/>
  <c r="APX25" i="7" s="1"/>
  <c r="APZ25" i="7" s="1"/>
  <c r="AQB25" i="7" s="1"/>
  <c r="AQD25" i="7" s="1"/>
  <c r="AQF25" i="7" s="1"/>
  <c r="AQH25" i="7" s="1"/>
  <c r="AQJ25" i="7" s="1"/>
  <c r="AQL25" i="7" s="1"/>
  <c r="AQN25" i="7" s="1"/>
  <c r="AQP25" i="7" s="1"/>
  <c r="AQR25" i="7" s="1"/>
  <c r="AQT25" i="7" s="1"/>
  <c r="AQV25" i="7" s="1"/>
  <c r="AQX25" i="7" s="1"/>
  <c r="AQZ25" i="7" s="1"/>
  <c r="ARB25" i="7" s="1"/>
  <c r="ARD25" i="7" s="1"/>
  <c r="ARF25" i="7" s="1"/>
  <c r="ARH25" i="7" s="1"/>
  <c r="ARJ25" i="7" s="1"/>
  <c r="ARL25" i="7" s="1"/>
  <c r="ARN25" i="7" s="1"/>
  <c r="ARP25" i="7" s="1"/>
  <c r="ARR25" i="7" s="1"/>
  <c r="ART25" i="7" s="1"/>
  <c r="ARV25" i="7" s="1"/>
  <c r="ARX25" i="7" s="1"/>
  <c r="ARZ25" i="7" s="1"/>
  <c r="ASB25" i="7" s="1"/>
  <c r="ASD25" i="7" s="1"/>
  <c r="ASF25" i="7" s="1"/>
  <c r="ASH25" i="7" s="1"/>
  <c r="ASJ25" i="7" s="1"/>
  <c r="ASL25" i="7" s="1"/>
  <c r="ASN25" i="7" s="1"/>
  <c r="ASP25" i="7" s="1"/>
  <c r="ASR25" i="7" s="1"/>
  <c r="AST25" i="7" s="1"/>
  <c r="ASV25" i="7" s="1"/>
  <c r="ASX25" i="7" s="1"/>
  <c r="ASZ25" i="7" s="1"/>
  <c r="ATB25" i="7" s="1"/>
  <c r="ATD25" i="7" s="1"/>
  <c r="ATF25" i="7" s="1"/>
  <c r="ATH25" i="7" s="1"/>
  <c r="ATJ25" i="7" s="1"/>
  <c r="ATL25" i="7" s="1"/>
  <c r="ATN25" i="7" s="1"/>
  <c r="ATP25" i="7" s="1"/>
  <c r="ATR25" i="7" s="1"/>
  <c r="ATT25" i="7" s="1"/>
  <c r="ATV25" i="7" s="1"/>
  <c r="ATX25" i="7" s="1"/>
  <c r="ATZ25" i="7" s="1"/>
  <c r="AUB25" i="7" s="1"/>
  <c r="AUD25" i="7" s="1"/>
  <c r="AUF25" i="7" s="1"/>
  <c r="AUH25" i="7" s="1"/>
  <c r="AUJ25" i="7" s="1"/>
  <c r="AUL25" i="7" s="1"/>
  <c r="AUN25" i="7" s="1"/>
  <c r="AUP25" i="7" s="1"/>
  <c r="AUR25" i="7" s="1"/>
  <c r="AUT25" i="7" s="1"/>
  <c r="AUV25" i="7" s="1"/>
  <c r="AUX25" i="7" s="1"/>
  <c r="AUZ25" i="7" s="1"/>
  <c r="AVB25" i="7" s="1"/>
  <c r="AVD25" i="7" s="1"/>
  <c r="AVF25" i="7" s="1"/>
  <c r="AVH25" i="7" s="1"/>
  <c r="AVJ25" i="7" s="1"/>
  <c r="AVL25" i="7" s="1"/>
  <c r="AVN25" i="7" s="1"/>
  <c r="AVP25" i="7" s="1"/>
  <c r="AVR25" i="7" s="1"/>
  <c r="AVT25" i="7" s="1"/>
  <c r="AVV25" i="7" s="1"/>
  <c r="AVX25" i="7" s="1"/>
  <c r="AVZ25" i="7" s="1"/>
  <c r="AWB25" i="7" s="1"/>
  <c r="AWD25" i="7" s="1"/>
  <c r="AWF25" i="7" s="1"/>
  <c r="AWH25" i="7" s="1"/>
  <c r="AWJ25" i="7" s="1"/>
  <c r="AWL25" i="7" s="1"/>
  <c r="AWN25" i="7" s="1"/>
  <c r="AWP25" i="7" s="1"/>
  <c r="AWR25" i="7" s="1"/>
  <c r="AWT25" i="7" s="1"/>
  <c r="AWV25" i="7" s="1"/>
  <c r="AWX25" i="7" s="1"/>
  <c r="AWZ25" i="7" s="1"/>
  <c r="AXB25" i="7" s="1"/>
  <c r="AXD25" i="7" s="1"/>
  <c r="AXF25" i="7" s="1"/>
  <c r="AXH25" i="7" s="1"/>
  <c r="AXJ25" i="7" s="1"/>
  <c r="AXL25" i="7" s="1"/>
  <c r="AXN25" i="7" s="1"/>
  <c r="AXP25" i="7" s="1"/>
  <c r="AXR25" i="7" s="1"/>
  <c r="AXT25" i="7" s="1"/>
  <c r="AXV25" i="7" s="1"/>
  <c r="AXX25" i="7" s="1"/>
  <c r="AXZ25" i="7" s="1"/>
  <c r="AYB25" i="7" s="1"/>
  <c r="AYD25" i="7" s="1"/>
  <c r="AYF25" i="7" s="1"/>
  <c r="AYH25" i="7" s="1"/>
  <c r="AYJ25" i="7" s="1"/>
  <c r="AYL25" i="7" s="1"/>
  <c r="AYN25" i="7" s="1"/>
  <c r="AYP25" i="7" s="1"/>
  <c r="AYR25" i="7" s="1"/>
  <c r="AYT25" i="7" s="1"/>
  <c r="AYV25" i="7" s="1"/>
  <c r="AYX25" i="7" s="1"/>
  <c r="AYZ25" i="7" s="1"/>
  <c r="AZB25" i="7" s="1"/>
  <c r="AZD25" i="7" s="1"/>
  <c r="AZF25" i="7" s="1"/>
  <c r="AZH25" i="7" s="1"/>
  <c r="AZJ25" i="7" s="1"/>
  <c r="AZL25" i="7" s="1"/>
  <c r="AZN25" i="7" s="1"/>
  <c r="AZP25" i="7" s="1"/>
  <c r="AZR25" i="7" s="1"/>
  <c r="AZT25" i="7" s="1"/>
  <c r="AZV25" i="7" s="1"/>
  <c r="AZX25" i="7" s="1"/>
  <c r="AZZ25" i="7" s="1"/>
  <c r="BAB25" i="7" s="1"/>
  <c r="BAD25" i="7" s="1"/>
  <c r="BAF25" i="7" s="1"/>
  <c r="BAH25" i="7" s="1"/>
  <c r="BAJ25" i="7" s="1"/>
  <c r="BAL25" i="7" s="1"/>
  <c r="BAN25" i="7" s="1"/>
  <c r="BAP25" i="7" s="1"/>
  <c r="BAR25" i="7" s="1"/>
  <c r="BAT25" i="7" s="1"/>
  <c r="BAV25" i="7" s="1"/>
  <c r="BAX25" i="7" s="1"/>
  <c r="BAZ25" i="7" s="1"/>
  <c r="BBB25" i="7" s="1"/>
  <c r="BBD25" i="7" s="1"/>
  <c r="BBF25" i="7" s="1"/>
  <c r="BBH25" i="7" s="1"/>
  <c r="BBJ25" i="7" s="1"/>
  <c r="BBL25" i="7" s="1"/>
  <c r="BBN25" i="7" s="1"/>
  <c r="BBP25" i="7" s="1"/>
  <c r="BBR25" i="7" s="1"/>
  <c r="BBT25" i="7" s="1"/>
  <c r="BBV25" i="7" s="1"/>
  <c r="BBX25" i="7" s="1"/>
  <c r="BBZ25" i="7" s="1"/>
  <c r="BCB25" i="7" s="1"/>
  <c r="BCD25" i="7" s="1"/>
  <c r="BCF25" i="7" s="1"/>
  <c r="BCH25" i="7" s="1"/>
  <c r="BCJ25" i="7" s="1"/>
  <c r="BCL25" i="7" s="1"/>
  <c r="BCN25" i="7" s="1"/>
  <c r="BCP25" i="7" s="1"/>
  <c r="BCR25" i="7" s="1"/>
  <c r="BCT25" i="7" s="1"/>
  <c r="BCV25" i="7" s="1"/>
  <c r="BCX25" i="7" s="1"/>
  <c r="BCZ25" i="7" s="1"/>
  <c r="BDB25" i="7" s="1"/>
  <c r="BDD25" i="7" s="1"/>
  <c r="BDF25" i="7" s="1"/>
  <c r="BDH25" i="7" s="1"/>
  <c r="BDJ25" i="7" s="1"/>
  <c r="BDL25" i="7" s="1"/>
  <c r="BDN25" i="7" s="1"/>
  <c r="BDP25" i="7" s="1"/>
  <c r="BDR25" i="7" s="1"/>
  <c r="BDT25" i="7" s="1"/>
  <c r="BDV25" i="7" s="1"/>
  <c r="BDX25" i="7" s="1"/>
  <c r="BDZ25" i="7" s="1"/>
  <c r="BEB25" i="7" s="1"/>
  <c r="BED25" i="7" s="1"/>
  <c r="BEF25" i="7" s="1"/>
  <c r="BEH25" i="7" s="1"/>
  <c r="BEJ25" i="7" s="1"/>
  <c r="BEL25" i="7" s="1"/>
  <c r="BEN25" i="7" s="1"/>
  <c r="BEP25" i="7" s="1"/>
  <c r="BER25" i="7" s="1"/>
  <c r="BET25" i="7" s="1"/>
  <c r="BEV25" i="7" s="1"/>
  <c r="BEX25" i="7" s="1"/>
  <c r="BEZ25" i="7" s="1"/>
  <c r="BFB25" i="7" s="1"/>
  <c r="BFD25" i="7" s="1"/>
  <c r="BFF25" i="7" s="1"/>
  <c r="BFH25" i="7" s="1"/>
  <c r="BFJ25" i="7" s="1"/>
  <c r="BFL25" i="7" s="1"/>
  <c r="BFN25" i="7" s="1"/>
  <c r="BFP25" i="7" s="1"/>
  <c r="BFR25" i="7" s="1"/>
  <c r="BFT25" i="7" s="1"/>
  <c r="BFV25" i="7" s="1"/>
  <c r="BFX25" i="7" s="1"/>
  <c r="BFZ25" i="7" s="1"/>
  <c r="BGB25" i="7" s="1"/>
  <c r="BGD25" i="7" s="1"/>
  <c r="BGF25" i="7" s="1"/>
  <c r="BGH25" i="7" s="1"/>
  <c r="BGJ25" i="7" s="1"/>
  <c r="BGL25" i="7" s="1"/>
  <c r="BGN25" i="7" s="1"/>
  <c r="BGP25" i="7" s="1"/>
  <c r="BGR25" i="7" s="1"/>
  <c r="BGT25" i="7" s="1"/>
  <c r="BGV25" i="7" s="1"/>
  <c r="BGX25" i="7" s="1"/>
  <c r="BGZ25" i="7" s="1"/>
  <c r="BHB25" i="7" s="1"/>
  <c r="BHD25" i="7" s="1"/>
  <c r="BHF25" i="7" s="1"/>
  <c r="BHH25" i="7" s="1"/>
  <c r="BHJ25" i="7" s="1"/>
  <c r="BHL25" i="7" s="1"/>
  <c r="BHN25" i="7" s="1"/>
  <c r="BHP25" i="7" s="1"/>
  <c r="BHR25" i="7" s="1"/>
  <c r="BHT25" i="7" s="1"/>
  <c r="BHV25" i="7" s="1"/>
  <c r="BHX25" i="7" s="1"/>
  <c r="BHZ25" i="7" s="1"/>
  <c r="BIB25" i="7" s="1"/>
  <c r="BID25" i="7" s="1"/>
  <c r="BIF25" i="7" s="1"/>
  <c r="BIH25" i="7" s="1"/>
  <c r="BIJ25" i="7" s="1"/>
  <c r="BIL25" i="7" s="1"/>
  <c r="BIN25" i="7" s="1"/>
  <c r="BIP25" i="7" s="1"/>
  <c r="BIR25" i="7" s="1"/>
  <c r="BIT25" i="7" s="1"/>
  <c r="BIV25" i="7" s="1"/>
  <c r="BIX25" i="7" s="1"/>
  <c r="BIZ25" i="7" s="1"/>
  <c r="BJB25" i="7" s="1"/>
  <c r="BJD25" i="7" s="1"/>
  <c r="BJF25" i="7" s="1"/>
  <c r="BJH25" i="7" s="1"/>
  <c r="BJJ25" i="7" s="1"/>
  <c r="BJL25" i="7" s="1"/>
  <c r="BJN25" i="7" s="1"/>
  <c r="BJP25" i="7" s="1"/>
  <c r="BJR25" i="7" s="1"/>
  <c r="BJT25" i="7" s="1"/>
  <c r="BJV25" i="7" s="1"/>
  <c r="BJX25" i="7" s="1"/>
  <c r="BJZ25" i="7" s="1"/>
  <c r="BKB25" i="7" s="1"/>
  <c r="BKD25" i="7" s="1"/>
  <c r="BKF25" i="7" s="1"/>
  <c r="BKH25" i="7" s="1"/>
  <c r="BKJ25" i="7" s="1"/>
  <c r="BKL25" i="7" s="1"/>
  <c r="BKN25" i="7" s="1"/>
  <c r="BKP25" i="7" s="1"/>
  <c r="BKR25" i="7" s="1"/>
  <c r="BKT25" i="7" s="1"/>
  <c r="BKV25" i="7" s="1"/>
  <c r="BKX25" i="7" s="1"/>
  <c r="BKZ25" i="7" s="1"/>
  <c r="BLB25" i="7" s="1"/>
  <c r="BLD25" i="7" s="1"/>
  <c r="BLF25" i="7" s="1"/>
  <c r="BLH25" i="7" s="1"/>
  <c r="BLJ25" i="7" s="1"/>
  <c r="BLL25" i="7" s="1"/>
  <c r="BLN25" i="7" s="1"/>
  <c r="BLP25" i="7" s="1"/>
  <c r="BLR25" i="7" s="1"/>
  <c r="BLT25" i="7" s="1"/>
  <c r="BLV25" i="7" s="1"/>
  <c r="BLX25" i="7" s="1"/>
  <c r="BLZ25" i="7" s="1"/>
  <c r="BMB25" i="7" s="1"/>
  <c r="BMD25" i="7" s="1"/>
  <c r="BMF25" i="7" s="1"/>
  <c r="BMH25" i="7" s="1"/>
  <c r="BMJ25" i="7" s="1"/>
  <c r="BML25" i="7" s="1"/>
  <c r="BMN25" i="7" s="1"/>
  <c r="BMP25" i="7" s="1"/>
  <c r="BMR25" i="7" s="1"/>
  <c r="BMT25" i="7" s="1"/>
  <c r="BMV25" i="7" s="1"/>
  <c r="BMX25" i="7" s="1"/>
  <c r="BMZ25" i="7" s="1"/>
  <c r="BNB25" i="7" s="1"/>
  <c r="BND25" i="7" s="1"/>
  <c r="BNF25" i="7" s="1"/>
  <c r="BNH25" i="7" s="1"/>
  <c r="BNJ25" i="7" s="1"/>
  <c r="BNL25" i="7" s="1"/>
  <c r="BNN25" i="7" s="1"/>
  <c r="BNP25" i="7" s="1"/>
  <c r="BNR25" i="7" s="1"/>
  <c r="BNT25" i="7" s="1"/>
  <c r="BNV25" i="7" s="1"/>
  <c r="BNX25" i="7" s="1"/>
  <c r="BNZ25" i="7" s="1"/>
  <c r="BOB25" i="7" s="1"/>
  <c r="BOD25" i="7" s="1"/>
  <c r="BOF25" i="7" s="1"/>
  <c r="BOH25" i="7" s="1"/>
  <c r="BOJ25" i="7" s="1"/>
  <c r="BOL25" i="7" s="1"/>
  <c r="BON25" i="7" s="1"/>
  <c r="BOP25" i="7" s="1"/>
  <c r="BOR25" i="7" s="1"/>
  <c r="BOT25" i="7" s="1"/>
  <c r="BOV25" i="7" s="1"/>
  <c r="BOX25" i="7" s="1"/>
  <c r="BOZ25" i="7" s="1"/>
  <c r="BPB25" i="7" s="1"/>
  <c r="BPD25" i="7" s="1"/>
  <c r="BPF25" i="7" s="1"/>
  <c r="BPH25" i="7" s="1"/>
  <c r="BPJ25" i="7" s="1"/>
  <c r="BPL25" i="7" s="1"/>
  <c r="BPN25" i="7" s="1"/>
  <c r="BPP25" i="7" s="1"/>
  <c r="BPR25" i="7" s="1"/>
  <c r="BPT25" i="7" s="1"/>
  <c r="BPV25" i="7" s="1"/>
  <c r="BPX25" i="7" s="1"/>
  <c r="BPZ25" i="7" s="1"/>
  <c r="BQB25" i="7" s="1"/>
  <c r="BQD25" i="7" s="1"/>
  <c r="BQF25" i="7" s="1"/>
  <c r="BQH25" i="7" s="1"/>
  <c r="BQJ25" i="7" s="1"/>
  <c r="BQL25" i="7" s="1"/>
  <c r="BQN25" i="7" s="1"/>
  <c r="BQP25" i="7" s="1"/>
  <c r="BQR25" i="7" s="1"/>
  <c r="BQT25" i="7" s="1"/>
  <c r="BQV25" i="7" s="1"/>
  <c r="BQX25" i="7" s="1"/>
  <c r="BQZ25" i="7" s="1"/>
  <c r="BRB25" i="7" s="1"/>
  <c r="BRD25" i="7" s="1"/>
  <c r="BRF25" i="7" s="1"/>
  <c r="BRH25" i="7" s="1"/>
  <c r="BRJ25" i="7" s="1"/>
  <c r="BRL25" i="7" s="1"/>
  <c r="BRN25" i="7" s="1"/>
  <c r="BRP25" i="7" s="1"/>
  <c r="BRR25" i="7" s="1"/>
  <c r="BRT25" i="7" s="1"/>
  <c r="BRV25" i="7" s="1"/>
  <c r="BRX25" i="7" s="1"/>
  <c r="BRZ25" i="7" s="1"/>
  <c r="BSB25" i="7" s="1"/>
  <c r="BSD25" i="7" s="1"/>
  <c r="BSF25" i="7" s="1"/>
  <c r="BSH25" i="7" s="1"/>
  <c r="BSJ25" i="7" s="1"/>
  <c r="BSL25" i="7" s="1"/>
  <c r="BSN25" i="7" s="1"/>
  <c r="BSP25" i="7" s="1"/>
  <c r="BSR25" i="7" s="1"/>
  <c r="BST25" i="7" s="1"/>
  <c r="BSV25" i="7" s="1"/>
  <c r="BSX25" i="7" s="1"/>
  <c r="BSZ25" i="7" s="1"/>
  <c r="BTB25" i="7" s="1"/>
  <c r="BTD25" i="7" s="1"/>
  <c r="BTF25" i="7" s="1"/>
  <c r="BTH25" i="7" s="1"/>
  <c r="BTJ25" i="7" s="1"/>
  <c r="BTL25" i="7" s="1"/>
  <c r="BTN25" i="7" s="1"/>
  <c r="BTP25" i="7" s="1"/>
  <c r="BTR25" i="7" s="1"/>
  <c r="BTT25" i="7" s="1"/>
  <c r="BTV25" i="7" s="1"/>
  <c r="BTX25" i="7" s="1"/>
  <c r="BTZ25" i="7" s="1"/>
  <c r="BUB25" i="7" s="1"/>
  <c r="BUD25" i="7" s="1"/>
  <c r="BUF25" i="7" s="1"/>
  <c r="BUH25" i="7" s="1"/>
  <c r="BUJ25" i="7" s="1"/>
  <c r="BUL25" i="7" s="1"/>
  <c r="BUN25" i="7" s="1"/>
  <c r="BUP25" i="7" s="1"/>
  <c r="BUR25" i="7" s="1"/>
  <c r="BUT25" i="7" s="1"/>
  <c r="BUV25" i="7" s="1"/>
  <c r="BUX25" i="7" s="1"/>
  <c r="BUZ25" i="7" s="1"/>
  <c r="BVB25" i="7" s="1"/>
  <c r="BVD25" i="7" s="1"/>
  <c r="BVF25" i="7" s="1"/>
  <c r="BVH25" i="7" s="1"/>
  <c r="BVJ25" i="7" s="1"/>
  <c r="BVL25" i="7" s="1"/>
  <c r="BVN25" i="7" s="1"/>
  <c r="BVP25" i="7" s="1"/>
  <c r="BVR25" i="7" s="1"/>
  <c r="BVT25" i="7" s="1"/>
  <c r="BVV25" i="7" s="1"/>
  <c r="BVX25" i="7" s="1"/>
  <c r="BVZ25" i="7" s="1"/>
  <c r="BWB25" i="7" s="1"/>
  <c r="BWD25" i="7" s="1"/>
  <c r="BWF25" i="7" s="1"/>
  <c r="BWH25" i="7" s="1"/>
  <c r="BWJ25" i="7" s="1"/>
  <c r="BWL25" i="7" s="1"/>
  <c r="BWN25" i="7" s="1"/>
  <c r="BWP25" i="7" s="1"/>
  <c r="BWR25" i="7" s="1"/>
  <c r="BWT25" i="7" s="1"/>
  <c r="BWV25" i="7" s="1"/>
  <c r="BWX25" i="7" s="1"/>
  <c r="BWZ25" i="7" s="1"/>
  <c r="BXB25" i="7" s="1"/>
  <c r="BXD25" i="7" s="1"/>
  <c r="BXF25" i="7" s="1"/>
  <c r="BXH25" i="7" s="1"/>
  <c r="BXJ25" i="7" s="1"/>
  <c r="BXL25" i="7" s="1"/>
  <c r="BXN25" i="7" s="1"/>
  <c r="BXP25" i="7" s="1"/>
  <c r="BXR25" i="7" s="1"/>
  <c r="BXT25" i="7" s="1"/>
  <c r="BXV25" i="7" s="1"/>
  <c r="BXX25" i="7" s="1"/>
  <c r="BXZ25" i="7" s="1"/>
  <c r="BYB25" i="7" s="1"/>
  <c r="BYD25" i="7" s="1"/>
  <c r="BYF25" i="7" s="1"/>
  <c r="BYH25" i="7" s="1"/>
  <c r="BYJ25" i="7" s="1"/>
  <c r="BYL25" i="7" s="1"/>
  <c r="BYN25" i="7" s="1"/>
  <c r="BYP25" i="7" s="1"/>
  <c r="BYR25" i="7" s="1"/>
  <c r="BYT25" i="7" s="1"/>
  <c r="BYV25" i="7" s="1"/>
  <c r="BYX25" i="7" s="1"/>
  <c r="BYZ25" i="7" s="1"/>
  <c r="BZB25" i="7" s="1"/>
  <c r="BZD25" i="7" s="1"/>
  <c r="BZF25" i="7" s="1"/>
  <c r="BZH25" i="7" s="1"/>
  <c r="BZJ25" i="7" s="1"/>
  <c r="BZL25" i="7" s="1"/>
  <c r="BZN25" i="7" s="1"/>
  <c r="BZP25" i="7" s="1"/>
  <c r="BZR25" i="7" s="1"/>
  <c r="BZT25" i="7" s="1"/>
  <c r="BZV25" i="7" s="1"/>
  <c r="BZX25" i="7" s="1"/>
  <c r="BZZ25" i="7" s="1"/>
  <c r="CAB25" i="7" s="1"/>
  <c r="CAD25" i="7" s="1"/>
  <c r="CAF25" i="7" s="1"/>
  <c r="CAH25" i="7" s="1"/>
  <c r="CAJ25" i="7" s="1"/>
  <c r="CAL25" i="7" s="1"/>
  <c r="CAN25" i="7" s="1"/>
  <c r="CAP25" i="7" s="1"/>
  <c r="CAR25" i="7" s="1"/>
  <c r="CAT25" i="7" s="1"/>
  <c r="CAV25" i="7" s="1"/>
  <c r="CAX25" i="7" s="1"/>
  <c r="CAZ25" i="7" s="1"/>
  <c r="CBB25" i="7" s="1"/>
  <c r="CBD25" i="7" s="1"/>
  <c r="CBF25" i="7" s="1"/>
  <c r="CBH25" i="7" s="1"/>
  <c r="CBJ25" i="7" s="1"/>
  <c r="CBL25" i="7" s="1"/>
  <c r="CBN25" i="7" s="1"/>
  <c r="CBP25" i="7" s="1"/>
  <c r="CBR25" i="7" s="1"/>
  <c r="CBT25" i="7" s="1"/>
  <c r="CBV25" i="7" s="1"/>
  <c r="CBX25" i="7" s="1"/>
  <c r="CBZ25" i="7" s="1"/>
  <c r="CCB25" i="7" s="1"/>
  <c r="CCD25" i="7" s="1"/>
  <c r="CCF25" i="7" s="1"/>
  <c r="CCH25" i="7" s="1"/>
  <c r="CCJ25" i="7" s="1"/>
  <c r="CCL25" i="7" s="1"/>
  <c r="CCN25" i="7" s="1"/>
  <c r="CCP25" i="7" s="1"/>
  <c r="CCR25" i="7" s="1"/>
  <c r="CCT25" i="7" s="1"/>
  <c r="CCV25" i="7" s="1"/>
  <c r="CCX25" i="7" s="1"/>
  <c r="CCZ25" i="7" s="1"/>
  <c r="CDB25" i="7" s="1"/>
  <c r="CDD25" i="7" s="1"/>
  <c r="CDF25" i="7" s="1"/>
  <c r="CDH25" i="7" s="1"/>
  <c r="CDJ25" i="7" s="1"/>
  <c r="CDL25" i="7" s="1"/>
  <c r="CDN25" i="7" s="1"/>
  <c r="CDP25" i="7" s="1"/>
  <c r="CDR25" i="7" s="1"/>
  <c r="CDT25" i="7" s="1"/>
  <c r="CDV25" i="7" s="1"/>
  <c r="CDX25" i="7" s="1"/>
  <c r="CDZ25" i="7" s="1"/>
  <c r="CEB25" i="7" s="1"/>
  <c r="CED25" i="7" s="1"/>
  <c r="CEF25" i="7" s="1"/>
  <c r="CEH25" i="7" s="1"/>
  <c r="CEJ25" i="7" s="1"/>
  <c r="CEL25" i="7" s="1"/>
  <c r="CEN25" i="7" s="1"/>
  <c r="CEP25" i="7" s="1"/>
  <c r="CER25" i="7" s="1"/>
  <c r="CET25" i="7" s="1"/>
  <c r="CEV25" i="7" s="1"/>
  <c r="CEX25" i="7" s="1"/>
  <c r="CEZ25" i="7" s="1"/>
  <c r="CFB25" i="7" s="1"/>
  <c r="CFD25" i="7" s="1"/>
  <c r="CFF25" i="7" s="1"/>
  <c r="CFH25" i="7" s="1"/>
  <c r="CFJ25" i="7" s="1"/>
  <c r="CFL25" i="7" s="1"/>
  <c r="CFN25" i="7" s="1"/>
  <c r="CFP25" i="7" s="1"/>
  <c r="CFR25" i="7" s="1"/>
  <c r="CFT25" i="7" s="1"/>
  <c r="CFV25" i="7" s="1"/>
  <c r="CFX25" i="7" s="1"/>
  <c r="CFZ25" i="7" s="1"/>
  <c r="CGB25" i="7" s="1"/>
  <c r="CGD25" i="7" s="1"/>
  <c r="CGF25" i="7" s="1"/>
  <c r="CGH25" i="7" s="1"/>
  <c r="CGJ25" i="7" s="1"/>
  <c r="CGL25" i="7" s="1"/>
  <c r="CGN25" i="7" s="1"/>
  <c r="CGP25" i="7" s="1"/>
  <c r="CGR25" i="7" s="1"/>
  <c r="CGT25" i="7" s="1"/>
  <c r="CGV25" i="7" s="1"/>
  <c r="CGX25" i="7" s="1"/>
  <c r="CGZ25" i="7" s="1"/>
  <c r="CHB25" i="7" s="1"/>
  <c r="CHD25" i="7" s="1"/>
  <c r="CHF25" i="7" s="1"/>
  <c r="CHH25" i="7" s="1"/>
  <c r="CHJ25" i="7" s="1"/>
  <c r="CHL25" i="7" s="1"/>
  <c r="CHN25" i="7" s="1"/>
  <c r="CHP25" i="7" s="1"/>
  <c r="CHR25" i="7" s="1"/>
  <c r="CHT25" i="7" s="1"/>
  <c r="CHV25" i="7" s="1"/>
  <c r="CHX25" i="7" s="1"/>
  <c r="CHZ25" i="7" s="1"/>
  <c r="CIB25" i="7" s="1"/>
  <c r="CID25" i="7" s="1"/>
  <c r="CIF25" i="7" s="1"/>
  <c r="CIH25" i="7" s="1"/>
  <c r="CIJ25" i="7" s="1"/>
  <c r="CIL25" i="7" s="1"/>
  <c r="CIN25" i="7" s="1"/>
  <c r="CIP25" i="7" s="1"/>
  <c r="CIR25" i="7" s="1"/>
  <c r="CIT25" i="7" s="1"/>
  <c r="CIV25" i="7" s="1"/>
  <c r="CIX25" i="7" s="1"/>
  <c r="CIZ25" i="7" s="1"/>
  <c r="CJB25" i="7" s="1"/>
  <c r="CJD25" i="7" s="1"/>
  <c r="CJF25" i="7" s="1"/>
  <c r="CJH25" i="7" s="1"/>
  <c r="CJJ25" i="7" s="1"/>
  <c r="CJL25" i="7" s="1"/>
  <c r="CJN25" i="7" s="1"/>
  <c r="CJP25" i="7" s="1"/>
  <c r="CJR25" i="7" s="1"/>
  <c r="CJT25" i="7" s="1"/>
  <c r="CJV25" i="7" s="1"/>
  <c r="CJX25" i="7" s="1"/>
  <c r="CJZ25" i="7" s="1"/>
  <c r="CKB25" i="7" s="1"/>
  <c r="CKD25" i="7" s="1"/>
  <c r="CKF25" i="7" s="1"/>
  <c r="CKH25" i="7" s="1"/>
  <c r="CKJ25" i="7" s="1"/>
  <c r="CKL25" i="7" s="1"/>
  <c r="CKN25" i="7" s="1"/>
  <c r="CKP25" i="7" s="1"/>
  <c r="CKR25" i="7" s="1"/>
  <c r="CKT25" i="7" s="1"/>
  <c r="CKV25" i="7" s="1"/>
  <c r="CKX25" i="7" s="1"/>
  <c r="CKZ25" i="7" s="1"/>
  <c r="CLB25" i="7" s="1"/>
  <c r="CLD25" i="7" s="1"/>
  <c r="CLF25" i="7" s="1"/>
  <c r="CLH25" i="7" s="1"/>
  <c r="CLJ25" i="7" s="1"/>
  <c r="CLL25" i="7" s="1"/>
  <c r="CLN25" i="7" s="1"/>
  <c r="CLP25" i="7" s="1"/>
  <c r="CLR25" i="7" s="1"/>
  <c r="CLT25" i="7" s="1"/>
  <c r="CLV25" i="7" s="1"/>
  <c r="CLX25" i="7" s="1"/>
  <c r="CLZ25" i="7" s="1"/>
  <c r="CMB25" i="7" s="1"/>
  <c r="CMD25" i="7" s="1"/>
  <c r="CMF25" i="7" s="1"/>
  <c r="CMH25" i="7" s="1"/>
  <c r="CMJ25" i="7" s="1"/>
  <c r="CML25" i="7" s="1"/>
  <c r="CMN25" i="7" s="1"/>
  <c r="CMP25" i="7" s="1"/>
  <c r="CMR25" i="7" s="1"/>
  <c r="CMT25" i="7" s="1"/>
  <c r="CMV25" i="7" s="1"/>
  <c r="CMX25" i="7" s="1"/>
  <c r="CMZ25" i="7" s="1"/>
  <c r="CNB25" i="7" s="1"/>
  <c r="CND25" i="7" s="1"/>
  <c r="CNF25" i="7" s="1"/>
  <c r="CNH25" i="7" s="1"/>
  <c r="CNJ25" i="7" s="1"/>
  <c r="CNL25" i="7" s="1"/>
  <c r="CNN25" i="7" s="1"/>
  <c r="CNP25" i="7" s="1"/>
  <c r="CNR25" i="7" s="1"/>
  <c r="CNT25" i="7" s="1"/>
  <c r="CNV25" i="7" s="1"/>
  <c r="CNX25" i="7" s="1"/>
  <c r="CNZ25" i="7" s="1"/>
  <c r="COB25" i="7" s="1"/>
  <c r="COD25" i="7" s="1"/>
  <c r="COF25" i="7" s="1"/>
  <c r="COH25" i="7" s="1"/>
  <c r="COJ25" i="7" s="1"/>
  <c r="COL25" i="7" s="1"/>
  <c r="CON25" i="7" s="1"/>
  <c r="COP25" i="7" s="1"/>
  <c r="COR25" i="7" s="1"/>
  <c r="COT25" i="7" s="1"/>
  <c r="COV25" i="7" s="1"/>
  <c r="COX25" i="7" s="1"/>
  <c r="COZ25" i="7" s="1"/>
  <c r="CPB25" i="7" s="1"/>
  <c r="CPD25" i="7" s="1"/>
  <c r="CPF25" i="7" s="1"/>
  <c r="CPH25" i="7" s="1"/>
  <c r="CPJ25" i="7" s="1"/>
  <c r="CPL25" i="7" s="1"/>
  <c r="CPN25" i="7" s="1"/>
  <c r="CPP25" i="7" s="1"/>
  <c r="CPR25" i="7" s="1"/>
  <c r="CPT25" i="7" s="1"/>
  <c r="CPV25" i="7" s="1"/>
  <c r="CPX25" i="7" s="1"/>
  <c r="CPZ25" i="7" s="1"/>
  <c r="CQB25" i="7" s="1"/>
  <c r="CQD25" i="7" s="1"/>
  <c r="CQF25" i="7" s="1"/>
  <c r="CQH25" i="7" s="1"/>
  <c r="CQJ25" i="7" s="1"/>
  <c r="CQL25" i="7" s="1"/>
  <c r="CQN25" i="7" s="1"/>
  <c r="CQP25" i="7" s="1"/>
  <c r="CQR25" i="7" s="1"/>
  <c r="CQT25" i="7" s="1"/>
  <c r="CQV25" i="7" s="1"/>
  <c r="CQX25" i="7" s="1"/>
  <c r="CQZ25" i="7" s="1"/>
  <c r="CRB25" i="7" s="1"/>
  <c r="CRD25" i="7" s="1"/>
  <c r="CRF25" i="7" s="1"/>
  <c r="CRH25" i="7" s="1"/>
  <c r="CRJ25" i="7" s="1"/>
  <c r="CRL25" i="7" s="1"/>
  <c r="CRN25" i="7" s="1"/>
  <c r="CRP25" i="7" s="1"/>
  <c r="CRR25" i="7" s="1"/>
  <c r="CRT25" i="7" s="1"/>
  <c r="CRV25" i="7" s="1"/>
  <c r="CRX25" i="7" s="1"/>
  <c r="CRZ25" i="7" s="1"/>
  <c r="CSB25" i="7" s="1"/>
  <c r="CSD25" i="7" s="1"/>
  <c r="CSF25" i="7" s="1"/>
  <c r="CSH25" i="7" s="1"/>
  <c r="CSJ25" i="7" s="1"/>
  <c r="CSL25" i="7" s="1"/>
  <c r="CSN25" i="7" s="1"/>
  <c r="CSP25" i="7" s="1"/>
  <c r="CSR25" i="7" s="1"/>
  <c r="CST25" i="7" s="1"/>
  <c r="CSV25" i="7" s="1"/>
  <c r="CSX25" i="7" s="1"/>
  <c r="CSZ25" i="7" s="1"/>
  <c r="CTB25" i="7" s="1"/>
  <c r="CTD25" i="7" s="1"/>
  <c r="CTF25" i="7" s="1"/>
  <c r="CTH25" i="7" s="1"/>
  <c r="CTJ25" i="7" s="1"/>
  <c r="CTL25" i="7" s="1"/>
  <c r="CTN25" i="7" s="1"/>
  <c r="CTP25" i="7" s="1"/>
  <c r="CTR25" i="7" s="1"/>
  <c r="CTT25" i="7" s="1"/>
  <c r="CTV25" i="7" s="1"/>
  <c r="CTX25" i="7" s="1"/>
  <c r="CTZ25" i="7" s="1"/>
  <c r="CUB25" i="7" s="1"/>
  <c r="CUD25" i="7" s="1"/>
  <c r="CUF25" i="7" s="1"/>
  <c r="CUH25" i="7" s="1"/>
  <c r="CUJ25" i="7" s="1"/>
  <c r="CUL25" i="7" s="1"/>
  <c r="CUN25" i="7" s="1"/>
  <c r="CUP25" i="7" s="1"/>
  <c r="CUR25" i="7" s="1"/>
  <c r="CUT25" i="7" s="1"/>
  <c r="CUV25" i="7" s="1"/>
  <c r="CUX25" i="7" s="1"/>
  <c r="CUZ25" i="7" s="1"/>
  <c r="CVB25" i="7" s="1"/>
  <c r="CVD25" i="7" s="1"/>
  <c r="CVF25" i="7" s="1"/>
  <c r="CVH25" i="7" s="1"/>
  <c r="CVJ25" i="7" s="1"/>
  <c r="CVL25" i="7" s="1"/>
  <c r="CVN25" i="7" s="1"/>
  <c r="CVP25" i="7" s="1"/>
  <c r="CVR25" i="7" s="1"/>
  <c r="CVT25" i="7" s="1"/>
  <c r="CVV25" i="7" s="1"/>
  <c r="CVX25" i="7" s="1"/>
  <c r="CVZ25" i="7" s="1"/>
  <c r="CWB25" i="7" s="1"/>
  <c r="CWD25" i="7" s="1"/>
  <c r="CWF25" i="7" s="1"/>
  <c r="CWH25" i="7" s="1"/>
  <c r="CWJ25" i="7" s="1"/>
  <c r="CWL25" i="7" s="1"/>
  <c r="CWN25" i="7" s="1"/>
  <c r="CWP25" i="7" s="1"/>
  <c r="CWR25" i="7" s="1"/>
  <c r="CWT25" i="7" s="1"/>
  <c r="CWV25" i="7" s="1"/>
  <c r="CWX25" i="7" s="1"/>
  <c r="CWZ25" i="7" s="1"/>
  <c r="CXB25" i="7" s="1"/>
  <c r="CXD25" i="7" s="1"/>
  <c r="CXF25" i="7" s="1"/>
  <c r="CXH25" i="7" s="1"/>
  <c r="CXJ25" i="7" s="1"/>
  <c r="CXL25" i="7" s="1"/>
  <c r="CXN25" i="7" s="1"/>
  <c r="CXP25" i="7" s="1"/>
  <c r="CXR25" i="7" s="1"/>
  <c r="CXT25" i="7" s="1"/>
  <c r="CXV25" i="7" s="1"/>
  <c r="CXX25" i="7" s="1"/>
  <c r="CXZ25" i="7" s="1"/>
  <c r="CYB25" i="7" s="1"/>
  <c r="CYD25" i="7" s="1"/>
  <c r="CYF25" i="7" s="1"/>
  <c r="CYH25" i="7" s="1"/>
  <c r="CYJ25" i="7" s="1"/>
  <c r="CYL25" i="7" s="1"/>
  <c r="CYN25" i="7" s="1"/>
  <c r="CYP25" i="7" s="1"/>
  <c r="CYR25" i="7" s="1"/>
  <c r="CYT25" i="7" s="1"/>
  <c r="CYV25" i="7" s="1"/>
  <c r="CYX25" i="7" s="1"/>
  <c r="CYZ25" i="7" s="1"/>
  <c r="CZB25" i="7" s="1"/>
  <c r="CZD25" i="7" s="1"/>
  <c r="CZF25" i="7" s="1"/>
  <c r="CZH25" i="7" s="1"/>
  <c r="CZJ25" i="7" s="1"/>
  <c r="CZL25" i="7" s="1"/>
  <c r="CZN25" i="7" s="1"/>
  <c r="CZP25" i="7" s="1"/>
  <c r="CZR25" i="7" s="1"/>
  <c r="CZT25" i="7" s="1"/>
  <c r="CZV25" i="7" s="1"/>
  <c r="CZX25" i="7" s="1"/>
  <c r="CZZ25" i="7" s="1"/>
  <c r="DAB25" i="7" s="1"/>
  <c r="DAD25" i="7" s="1"/>
  <c r="DAF25" i="7" s="1"/>
  <c r="DAH25" i="7" s="1"/>
  <c r="DAJ25" i="7" s="1"/>
  <c r="DAL25" i="7" s="1"/>
  <c r="DAN25" i="7" s="1"/>
  <c r="DAP25" i="7" s="1"/>
  <c r="DAR25" i="7" s="1"/>
  <c r="DAT25" i="7" s="1"/>
  <c r="DAV25" i="7" s="1"/>
  <c r="DAX25" i="7" s="1"/>
  <c r="DAZ25" i="7" s="1"/>
  <c r="DBB25" i="7" s="1"/>
  <c r="DBD25" i="7" s="1"/>
  <c r="DBF25" i="7" s="1"/>
  <c r="DBH25" i="7" s="1"/>
  <c r="DBJ25" i="7" s="1"/>
  <c r="DBL25" i="7" s="1"/>
  <c r="DBN25" i="7" s="1"/>
  <c r="DBP25" i="7" s="1"/>
  <c r="DBR25" i="7" s="1"/>
  <c r="DBT25" i="7" s="1"/>
  <c r="DBV25" i="7" s="1"/>
  <c r="DBX25" i="7" s="1"/>
  <c r="DBZ25" i="7" s="1"/>
  <c r="DCB25" i="7" s="1"/>
  <c r="DCD25" i="7" s="1"/>
  <c r="DCF25" i="7" s="1"/>
  <c r="DCH25" i="7" s="1"/>
  <c r="DCJ25" i="7" s="1"/>
  <c r="DCL25" i="7" s="1"/>
  <c r="DCN25" i="7" s="1"/>
  <c r="DCP25" i="7" s="1"/>
  <c r="DCR25" i="7" s="1"/>
  <c r="DCT25" i="7" s="1"/>
  <c r="DCV25" i="7" s="1"/>
  <c r="DCX25" i="7" s="1"/>
  <c r="DCZ25" i="7" s="1"/>
  <c r="DDB25" i="7" s="1"/>
  <c r="DDD25" i="7" s="1"/>
  <c r="DDF25" i="7" s="1"/>
  <c r="DDH25" i="7" s="1"/>
  <c r="DDJ25" i="7" s="1"/>
  <c r="DDL25" i="7" s="1"/>
  <c r="DDN25" i="7" s="1"/>
  <c r="DDP25" i="7" s="1"/>
  <c r="DDR25" i="7" s="1"/>
  <c r="DDT25" i="7" s="1"/>
  <c r="DDV25" i="7" s="1"/>
  <c r="DDX25" i="7" s="1"/>
  <c r="DDZ25" i="7" s="1"/>
  <c r="DEB25" i="7" s="1"/>
  <c r="DED25" i="7" s="1"/>
  <c r="DEF25" i="7" s="1"/>
  <c r="DEH25" i="7" s="1"/>
  <c r="DEJ25" i="7" s="1"/>
  <c r="DEL25" i="7" s="1"/>
  <c r="DEN25" i="7" s="1"/>
  <c r="DEP25" i="7" s="1"/>
  <c r="DER25" i="7" s="1"/>
  <c r="DET25" i="7" s="1"/>
  <c r="DEV25" i="7" s="1"/>
  <c r="DEX25" i="7" s="1"/>
  <c r="DEZ25" i="7" s="1"/>
  <c r="DFB25" i="7" s="1"/>
  <c r="DFD25" i="7" s="1"/>
  <c r="DFF25" i="7" s="1"/>
  <c r="DFH25" i="7" s="1"/>
  <c r="DFJ25" i="7" s="1"/>
  <c r="DFL25" i="7" s="1"/>
  <c r="DFN25" i="7" s="1"/>
  <c r="DFP25" i="7" s="1"/>
  <c r="DFR25" i="7" s="1"/>
  <c r="DFT25" i="7" s="1"/>
  <c r="DFV25" i="7" s="1"/>
  <c r="DFX25" i="7" s="1"/>
  <c r="DFZ25" i="7" s="1"/>
  <c r="DGB25" i="7" s="1"/>
  <c r="DGD25" i="7" s="1"/>
  <c r="DGF25" i="7" s="1"/>
  <c r="DGH25" i="7" s="1"/>
  <c r="DGJ25" i="7" s="1"/>
  <c r="DGL25" i="7" s="1"/>
  <c r="DGN25" i="7" s="1"/>
  <c r="DGP25" i="7" s="1"/>
  <c r="DGR25" i="7" s="1"/>
  <c r="DGT25" i="7" s="1"/>
  <c r="DGV25" i="7" s="1"/>
  <c r="DGX25" i="7" s="1"/>
  <c r="DGZ25" i="7" s="1"/>
  <c r="DHB25" i="7" s="1"/>
  <c r="DHD25" i="7" s="1"/>
  <c r="DHF25" i="7" s="1"/>
  <c r="DHH25" i="7" s="1"/>
  <c r="DHJ25" i="7" s="1"/>
  <c r="DHL25" i="7" s="1"/>
  <c r="DHN25" i="7" s="1"/>
  <c r="DHP25" i="7" s="1"/>
  <c r="DHR25" i="7" s="1"/>
  <c r="DHT25" i="7" s="1"/>
  <c r="DHV25" i="7" s="1"/>
  <c r="DHX25" i="7" s="1"/>
  <c r="DHZ25" i="7" s="1"/>
  <c r="DIB25" i="7" s="1"/>
  <c r="DID25" i="7" s="1"/>
  <c r="DIF25" i="7" s="1"/>
  <c r="DIH25" i="7" s="1"/>
  <c r="DIJ25" i="7" s="1"/>
  <c r="DIL25" i="7" s="1"/>
  <c r="DIN25" i="7" s="1"/>
  <c r="DIP25" i="7" s="1"/>
  <c r="DIR25" i="7" s="1"/>
  <c r="DIT25" i="7" s="1"/>
  <c r="DIV25" i="7" s="1"/>
  <c r="DIX25" i="7" s="1"/>
  <c r="DIZ25" i="7" s="1"/>
  <c r="DJB25" i="7" s="1"/>
  <c r="DJD25" i="7" s="1"/>
  <c r="DJF25" i="7" s="1"/>
  <c r="DJH25" i="7" s="1"/>
  <c r="DJJ25" i="7" s="1"/>
  <c r="DJL25" i="7" s="1"/>
  <c r="DJN25" i="7" s="1"/>
  <c r="DJP25" i="7" s="1"/>
  <c r="DJR25" i="7" s="1"/>
  <c r="DJT25" i="7" s="1"/>
  <c r="DJV25" i="7" s="1"/>
  <c r="DJX25" i="7" s="1"/>
  <c r="DJZ25" i="7" s="1"/>
  <c r="DKB25" i="7" s="1"/>
  <c r="DKD25" i="7" s="1"/>
  <c r="DKF25" i="7" s="1"/>
  <c r="DKH25" i="7" s="1"/>
  <c r="DKJ25" i="7" s="1"/>
  <c r="DKL25" i="7" s="1"/>
  <c r="DKN25" i="7" s="1"/>
  <c r="DKP25" i="7" s="1"/>
  <c r="DKR25" i="7" s="1"/>
  <c r="DKT25" i="7" s="1"/>
  <c r="DKV25" i="7" s="1"/>
  <c r="DKX25" i="7" s="1"/>
  <c r="DKZ25" i="7" s="1"/>
  <c r="DLB25" i="7" s="1"/>
  <c r="DLD25" i="7" s="1"/>
  <c r="DLF25" i="7" s="1"/>
  <c r="DLH25" i="7" s="1"/>
  <c r="DLJ25" i="7" s="1"/>
  <c r="DLL25" i="7" s="1"/>
  <c r="DLN25" i="7" s="1"/>
  <c r="DLP25" i="7" s="1"/>
  <c r="DLR25" i="7" s="1"/>
  <c r="DLT25" i="7" s="1"/>
  <c r="DLV25" i="7" s="1"/>
  <c r="DLX25" i="7" s="1"/>
  <c r="DLZ25" i="7" s="1"/>
  <c r="DMB25" i="7" s="1"/>
  <c r="DMD25" i="7" s="1"/>
  <c r="DMF25" i="7" s="1"/>
  <c r="DMH25" i="7" s="1"/>
  <c r="DMJ25" i="7" s="1"/>
  <c r="DML25" i="7" s="1"/>
  <c r="DMN25" i="7" s="1"/>
  <c r="DMP25" i="7" s="1"/>
  <c r="DMR25" i="7" s="1"/>
  <c r="DMT25" i="7" s="1"/>
  <c r="DMV25" i="7" s="1"/>
  <c r="DMX25" i="7" s="1"/>
  <c r="DMZ25" i="7" s="1"/>
  <c r="DNB25" i="7" s="1"/>
  <c r="DND25" i="7" s="1"/>
  <c r="DNF25" i="7" s="1"/>
  <c r="DNH25" i="7" s="1"/>
  <c r="DNJ25" i="7" s="1"/>
  <c r="DNL25" i="7" s="1"/>
  <c r="DNN25" i="7" s="1"/>
  <c r="DNP25" i="7" s="1"/>
  <c r="DNR25" i="7" s="1"/>
  <c r="DNT25" i="7" s="1"/>
  <c r="DNV25" i="7" s="1"/>
  <c r="DNX25" i="7" s="1"/>
  <c r="DNZ25" i="7" s="1"/>
  <c r="DOB25" i="7" s="1"/>
  <c r="DOD25" i="7" s="1"/>
  <c r="DOF25" i="7" s="1"/>
  <c r="DOH25" i="7" s="1"/>
  <c r="DOJ25" i="7" s="1"/>
  <c r="DOL25" i="7" s="1"/>
  <c r="DON25" i="7" s="1"/>
  <c r="DOP25" i="7" s="1"/>
  <c r="DOR25" i="7" s="1"/>
  <c r="DOT25" i="7" s="1"/>
  <c r="DOV25" i="7" s="1"/>
  <c r="DOX25" i="7" s="1"/>
  <c r="DOZ25" i="7" s="1"/>
  <c r="DPB25" i="7" s="1"/>
  <c r="DPD25" i="7" s="1"/>
  <c r="DPF25" i="7" s="1"/>
  <c r="DPH25" i="7" s="1"/>
  <c r="DPJ25" i="7" s="1"/>
  <c r="DPL25" i="7" s="1"/>
  <c r="DPN25" i="7" s="1"/>
  <c r="DPP25" i="7" s="1"/>
  <c r="DPR25" i="7" s="1"/>
  <c r="DPT25" i="7" s="1"/>
  <c r="DPV25" i="7" s="1"/>
  <c r="DPX25" i="7" s="1"/>
  <c r="DPZ25" i="7" s="1"/>
  <c r="DQB25" i="7" s="1"/>
  <c r="DQD25" i="7" s="1"/>
  <c r="DQF25" i="7" s="1"/>
  <c r="DQH25" i="7" s="1"/>
  <c r="DQJ25" i="7" s="1"/>
  <c r="DQL25" i="7" s="1"/>
  <c r="DQN25" i="7" s="1"/>
  <c r="DQP25" i="7" s="1"/>
  <c r="DQR25" i="7" s="1"/>
  <c r="DQT25" i="7" s="1"/>
  <c r="DQV25" i="7" s="1"/>
  <c r="DQX25" i="7" s="1"/>
  <c r="DQZ25" i="7" s="1"/>
  <c r="DRB25" i="7" s="1"/>
  <c r="DRD25" i="7" s="1"/>
  <c r="DRF25" i="7" s="1"/>
  <c r="DRH25" i="7" s="1"/>
  <c r="DRJ25" i="7" s="1"/>
  <c r="DRL25" i="7" s="1"/>
  <c r="DRN25" i="7" s="1"/>
  <c r="DRP25" i="7" s="1"/>
  <c r="DRR25" i="7" s="1"/>
  <c r="DRT25" i="7" s="1"/>
  <c r="DRV25" i="7" s="1"/>
  <c r="DRX25" i="7" s="1"/>
  <c r="DRZ25" i="7" s="1"/>
  <c r="DSB25" i="7" s="1"/>
  <c r="DSD25" i="7" s="1"/>
  <c r="DSF25" i="7" s="1"/>
  <c r="DSH25" i="7" s="1"/>
  <c r="DSJ25" i="7" s="1"/>
  <c r="DSL25" i="7" s="1"/>
  <c r="DSN25" i="7" s="1"/>
  <c r="DSP25" i="7" s="1"/>
  <c r="DSR25" i="7" s="1"/>
  <c r="DST25" i="7" s="1"/>
  <c r="DSV25" i="7" s="1"/>
  <c r="DSX25" i="7" s="1"/>
  <c r="DSZ25" i="7" s="1"/>
  <c r="DTB25" i="7" s="1"/>
  <c r="DTD25" i="7" s="1"/>
  <c r="DTF25" i="7" s="1"/>
  <c r="DTH25" i="7" s="1"/>
  <c r="DTJ25" i="7" s="1"/>
  <c r="DTL25" i="7" s="1"/>
  <c r="DTN25" i="7" s="1"/>
  <c r="DTP25" i="7" s="1"/>
  <c r="DTR25" i="7" s="1"/>
  <c r="DTT25" i="7" s="1"/>
  <c r="DTV25" i="7" s="1"/>
  <c r="DTX25" i="7" s="1"/>
  <c r="DTZ25" i="7" s="1"/>
  <c r="DUB25" i="7" s="1"/>
  <c r="DUD25" i="7" s="1"/>
  <c r="DUF25" i="7" s="1"/>
  <c r="DUH25" i="7" s="1"/>
  <c r="DUJ25" i="7" s="1"/>
  <c r="DUL25" i="7" s="1"/>
  <c r="DUN25" i="7" s="1"/>
  <c r="DUP25" i="7" s="1"/>
  <c r="DUR25" i="7" s="1"/>
  <c r="DUT25" i="7" s="1"/>
  <c r="DUV25" i="7" s="1"/>
  <c r="DUX25" i="7" s="1"/>
  <c r="DUZ25" i="7" s="1"/>
  <c r="DVB25" i="7" s="1"/>
  <c r="DVD25" i="7" s="1"/>
  <c r="DVF25" i="7" s="1"/>
  <c r="DVH25" i="7" s="1"/>
  <c r="DVJ25" i="7" s="1"/>
  <c r="DVL25" i="7" s="1"/>
  <c r="DVN25" i="7" s="1"/>
  <c r="DVP25" i="7" s="1"/>
  <c r="DVR25" i="7" s="1"/>
  <c r="DVT25" i="7" s="1"/>
  <c r="DVV25" i="7" s="1"/>
  <c r="DVX25" i="7" s="1"/>
  <c r="DVZ25" i="7" s="1"/>
  <c r="DWB25" i="7" s="1"/>
  <c r="DWD25" i="7" s="1"/>
  <c r="DWF25" i="7" s="1"/>
  <c r="DWH25" i="7" s="1"/>
  <c r="DWJ25" i="7" s="1"/>
  <c r="DWL25" i="7" s="1"/>
  <c r="DWN25" i="7" s="1"/>
  <c r="DWP25" i="7" s="1"/>
  <c r="DWR25" i="7" s="1"/>
  <c r="DWT25" i="7" s="1"/>
  <c r="DWV25" i="7" s="1"/>
  <c r="DWX25" i="7" s="1"/>
  <c r="DWZ25" i="7" s="1"/>
  <c r="DXB25" i="7" s="1"/>
  <c r="DXD25" i="7" s="1"/>
  <c r="DXF25" i="7" s="1"/>
  <c r="DXH25" i="7" s="1"/>
  <c r="DXJ25" i="7" s="1"/>
  <c r="DXL25" i="7" s="1"/>
  <c r="DXN25" i="7" s="1"/>
  <c r="DXP25" i="7" s="1"/>
  <c r="DXR25" i="7" s="1"/>
  <c r="DXT25" i="7" s="1"/>
  <c r="DXV25" i="7" s="1"/>
  <c r="DXX25" i="7" s="1"/>
  <c r="DXZ25" i="7" s="1"/>
  <c r="DYB25" i="7" s="1"/>
  <c r="DYD25" i="7" s="1"/>
  <c r="DYF25" i="7" s="1"/>
  <c r="DYH25" i="7" s="1"/>
  <c r="DYJ25" i="7" s="1"/>
  <c r="DYL25" i="7" s="1"/>
  <c r="DYN25" i="7" s="1"/>
  <c r="DYP25" i="7" s="1"/>
  <c r="DYR25" i="7" s="1"/>
  <c r="DYT25" i="7" s="1"/>
  <c r="DYV25" i="7" s="1"/>
  <c r="DYX25" i="7" s="1"/>
  <c r="DYZ25" i="7" s="1"/>
  <c r="DZB25" i="7" s="1"/>
  <c r="DZD25" i="7" s="1"/>
  <c r="DZF25" i="7" s="1"/>
  <c r="DZH25" i="7" s="1"/>
  <c r="DZJ25" i="7" s="1"/>
  <c r="DZL25" i="7" s="1"/>
  <c r="DZN25" i="7" s="1"/>
  <c r="DZP25" i="7" s="1"/>
  <c r="DZR25" i="7" s="1"/>
  <c r="DZT25" i="7" s="1"/>
  <c r="DZV25" i="7" s="1"/>
  <c r="DZX25" i="7" s="1"/>
  <c r="DZZ25" i="7" s="1"/>
  <c r="EAB25" i="7" s="1"/>
  <c r="EAD25" i="7" s="1"/>
  <c r="EAF25" i="7" s="1"/>
  <c r="EAH25" i="7" s="1"/>
  <c r="EAJ25" i="7" s="1"/>
  <c r="EAL25" i="7" s="1"/>
  <c r="EAN25" i="7" s="1"/>
  <c r="EAP25" i="7" s="1"/>
  <c r="EAR25" i="7" s="1"/>
  <c r="EAT25" i="7" s="1"/>
  <c r="EAV25" i="7" s="1"/>
  <c r="EAX25" i="7" s="1"/>
  <c r="EAZ25" i="7" s="1"/>
  <c r="EBB25" i="7" s="1"/>
  <c r="EBD25" i="7" s="1"/>
  <c r="EBF25" i="7" s="1"/>
  <c r="EBH25" i="7" s="1"/>
  <c r="EBJ25" i="7" s="1"/>
  <c r="EBL25" i="7" s="1"/>
  <c r="EBN25" i="7" s="1"/>
  <c r="EBP25" i="7" s="1"/>
  <c r="EBR25" i="7" s="1"/>
  <c r="EBT25" i="7" s="1"/>
  <c r="EBV25" i="7" s="1"/>
  <c r="EBX25" i="7" s="1"/>
  <c r="EBZ25" i="7" s="1"/>
  <c r="ECB25" i="7" s="1"/>
  <c r="ECD25" i="7" s="1"/>
  <c r="ECF25" i="7" s="1"/>
  <c r="ECH25" i="7" s="1"/>
  <c r="ECJ25" i="7" s="1"/>
  <c r="ECL25" i="7" s="1"/>
  <c r="ECN25" i="7" s="1"/>
  <c r="ECP25" i="7" s="1"/>
  <c r="ECR25" i="7" s="1"/>
  <c r="ECT25" i="7" s="1"/>
  <c r="ECV25" i="7" s="1"/>
  <c r="ECX25" i="7" s="1"/>
  <c r="ECZ25" i="7" s="1"/>
  <c r="EDB25" i="7" s="1"/>
  <c r="EDD25" i="7" s="1"/>
  <c r="EDF25" i="7" s="1"/>
  <c r="EDH25" i="7" s="1"/>
  <c r="EDJ25" i="7" s="1"/>
  <c r="EDL25" i="7" s="1"/>
  <c r="EDN25" i="7" s="1"/>
  <c r="EDP25" i="7" s="1"/>
  <c r="EDR25" i="7" s="1"/>
  <c r="EDT25" i="7" s="1"/>
  <c r="EDV25" i="7" s="1"/>
  <c r="EDX25" i="7" s="1"/>
  <c r="EDZ25" i="7" s="1"/>
  <c r="EEB25" i="7" s="1"/>
  <c r="EED25" i="7" s="1"/>
  <c r="EEF25" i="7" s="1"/>
  <c r="EEH25" i="7" s="1"/>
  <c r="EEJ25" i="7" s="1"/>
  <c r="EEL25" i="7" s="1"/>
  <c r="EEN25" i="7" s="1"/>
  <c r="EEP25" i="7" s="1"/>
  <c r="EER25" i="7" s="1"/>
  <c r="EET25" i="7" s="1"/>
  <c r="EEV25" i="7" s="1"/>
  <c r="EEX25" i="7" s="1"/>
  <c r="EEZ25" i="7" s="1"/>
  <c r="EFB25" i="7" s="1"/>
  <c r="EFD25" i="7" s="1"/>
  <c r="EFF25" i="7" s="1"/>
  <c r="EFH25" i="7" s="1"/>
  <c r="EFJ25" i="7" s="1"/>
  <c r="EFL25" i="7" s="1"/>
  <c r="EFN25" i="7" s="1"/>
  <c r="EFP25" i="7" s="1"/>
  <c r="EFR25" i="7" s="1"/>
  <c r="EFT25" i="7" s="1"/>
  <c r="EFV25" i="7" s="1"/>
  <c r="EFX25" i="7" s="1"/>
  <c r="EFZ25" i="7" s="1"/>
  <c r="EGB25" i="7" s="1"/>
  <c r="EGD25" i="7" s="1"/>
  <c r="EGF25" i="7" s="1"/>
  <c r="EGH25" i="7" s="1"/>
  <c r="EGJ25" i="7" s="1"/>
  <c r="EGL25" i="7" s="1"/>
  <c r="EGN25" i="7" s="1"/>
  <c r="EGP25" i="7" s="1"/>
  <c r="EGR25" i="7" s="1"/>
  <c r="EGT25" i="7" s="1"/>
  <c r="EGV25" i="7" s="1"/>
  <c r="EGX25" i="7" s="1"/>
  <c r="EGZ25" i="7" s="1"/>
  <c r="EHB25" i="7" s="1"/>
  <c r="EHD25" i="7" s="1"/>
  <c r="EHF25" i="7" s="1"/>
  <c r="EHH25" i="7" s="1"/>
  <c r="EHJ25" i="7" s="1"/>
  <c r="EHL25" i="7" s="1"/>
  <c r="EHN25" i="7" s="1"/>
  <c r="EHP25" i="7" s="1"/>
  <c r="EHR25" i="7" s="1"/>
  <c r="EHT25" i="7" s="1"/>
  <c r="EHV25" i="7" s="1"/>
  <c r="EHX25" i="7" s="1"/>
  <c r="EHZ25" i="7" s="1"/>
  <c r="EIB25" i="7" s="1"/>
  <c r="EID25" i="7" s="1"/>
  <c r="EIF25" i="7" s="1"/>
  <c r="EIH25" i="7" s="1"/>
  <c r="EIJ25" i="7" s="1"/>
  <c r="EIL25" i="7" s="1"/>
  <c r="EIN25" i="7" s="1"/>
  <c r="EIP25" i="7" s="1"/>
  <c r="EIR25" i="7" s="1"/>
  <c r="EIT25" i="7" s="1"/>
  <c r="EIV25" i="7" s="1"/>
  <c r="EIX25" i="7" s="1"/>
  <c r="EIZ25" i="7" s="1"/>
  <c r="EJB25" i="7" s="1"/>
  <c r="EJD25" i="7" s="1"/>
  <c r="EJF25" i="7" s="1"/>
  <c r="EJH25" i="7" s="1"/>
  <c r="EJJ25" i="7" s="1"/>
  <c r="EJL25" i="7" s="1"/>
  <c r="EJN25" i="7" s="1"/>
  <c r="EJP25" i="7" s="1"/>
  <c r="EJR25" i="7" s="1"/>
  <c r="EJT25" i="7" s="1"/>
  <c r="EJV25" i="7" s="1"/>
  <c r="EJX25" i="7" s="1"/>
  <c r="EJZ25" i="7" s="1"/>
  <c r="EKB25" i="7" s="1"/>
  <c r="EKD25" i="7" s="1"/>
  <c r="EKF25" i="7" s="1"/>
  <c r="EKH25" i="7" s="1"/>
  <c r="EKJ25" i="7" s="1"/>
  <c r="EKL25" i="7" s="1"/>
  <c r="EKN25" i="7" s="1"/>
  <c r="EKP25" i="7" s="1"/>
  <c r="EKR25" i="7" s="1"/>
  <c r="EKT25" i="7" s="1"/>
  <c r="EKV25" i="7" s="1"/>
  <c r="EKX25" i="7" s="1"/>
  <c r="EKZ25" i="7" s="1"/>
  <c r="ELB25" i="7" s="1"/>
  <c r="ELD25" i="7" s="1"/>
  <c r="ELF25" i="7" s="1"/>
  <c r="ELH25" i="7" s="1"/>
  <c r="ELJ25" i="7" s="1"/>
  <c r="ELL25" i="7" s="1"/>
  <c r="ELN25" i="7" s="1"/>
  <c r="ELP25" i="7" s="1"/>
  <c r="ELR25" i="7" s="1"/>
  <c r="ELT25" i="7" s="1"/>
  <c r="ELV25" i="7" s="1"/>
  <c r="ELX25" i="7" s="1"/>
  <c r="ELZ25" i="7" s="1"/>
  <c r="EMB25" i="7" s="1"/>
  <c r="EMD25" i="7" s="1"/>
  <c r="EMF25" i="7" s="1"/>
  <c r="EMH25" i="7" s="1"/>
  <c r="EMJ25" i="7" s="1"/>
  <c r="EML25" i="7" s="1"/>
  <c r="EMN25" i="7" s="1"/>
  <c r="EMP25" i="7" s="1"/>
  <c r="EMR25" i="7" s="1"/>
  <c r="EMT25" i="7" s="1"/>
  <c r="EMV25" i="7" s="1"/>
  <c r="EMX25" i="7" s="1"/>
  <c r="EMZ25" i="7" s="1"/>
  <c r="ENB25" i="7" s="1"/>
  <c r="END25" i="7" s="1"/>
  <c r="ENF25" i="7" s="1"/>
  <c r="ENH25" i="7" s="1"/>
  <c r="ENJ25" i="7" s="1"/>
  <c r="ENL25" i="7" s="1"/>
  <c r="ENN25" i="7" s="1"/>
  <c r="ENP25" i="7" s="1"/>
  <c r="ENR25" i="7" s="1"/>
  <c r="ENT25" i="7" s="1"/>
  <c r="ENV25" i="7" s="1"/>
  <c r="ENX25" i="7" s="1"/>
  <c r="ENZ25" i="7" s="1"/>
  <c r="EOB25" i="7" s="1"/>
  <c r="EOD25" i="7" s="1"/>
  <c r="EOF25" i="7" s="1"/>
  <c r="EOH25" i="7" s="1"/>
  <c r="EOJ25" i="7" s="1"/>
  <c r="EOL25" i="7" s="1"/>
  <c r="EON25" i="7" s="1"/>
  <c r="EOP25" i="7" s="1"/>
  <c r="EOR25" i="7" s="1"/>
  <c r="EOT25" i="7" s="1"/>
  <c r="EOV25" i="7" s="1"/>
  <c r="EOX25" i="7" s="1"/>
  <c r="EOZ25" i="7" s="1"/>
  <c r="EPB25" i="7" s="1"/>
  <c r="EPD25" i="7" s="1"/>
  <c r="EPF25" i="7" s="1"/>
  <c r="EPH25" i="7" s="1"/>
  <c r="EPJ25" i="7" s="1"/>
  <c r="EPL25" i="7" s="1"/>
  <c r="EPN25" i="7" s="1"/>
  <c r="EPP25" i="7" s="1"/>
  <c r="EPR25" i="7" s="1"/>
  <c r="EPT25" i="7" s="1"/>
  <c r="EPV25" i="7" s="1"/>
  <c r="EPX25" i="7" s="1"/>
  <c r="EPZ25" i="7" s="1"/>
  <c r="EQB25" i="7" s="1"/>
  <c r="EQD25" i="7" s="1"/>
  <c r="EQF25" i="7" s="1"/>
  <c r="EQH25" i="7" s="1"/>
  <c r="EQJ25" i="7" s="1"/>
  <c r="EQL25" i="7" s="1"/>
  <c r="EQN25" i="7" s="1"/>
  <c r="EQP25" i="7" s="1"/>
  <c r="EQR25" i="7" s="1"/>
  <c r="EQT25" i="7" s="1"/>
  <c r="EQV25" i="7" s="1"/>
  <c r="EQX25" i="7" s="1"/>
  <c r="EQZ25" i="7" s="1"/>
  <c r="ERB25" i="7" s="1"/>
  <c r="ERD25" i="7" s="1"/>
  <c r="ERF25" i="7" s="1"/>
  <c r="ERH25" i="7" s="1"/>
  <c r="ERJ25" i="7" s="1"/>
  <c r="ERL25" i="7" s="1"/>
  <c r="ERN25" i="7" s="1"/>
  <c r="ERP25" i="7" s="1"/>
  <c r="ERR25" i="7" s="1"/>
  <c r="ERT25" i="7" s="1"/>
  <c r="ERV25" i="7" s="1"/>
  <c r="ERX25" i="7" s="1"/>
  <c r="ERZ25" i="7" s="1"/>
  <c r="ESB25" i="7" s="1"/>
  <c r="ESD25" i="7" s="1"/>
  <c r="ESF25" i="7" s="1"/>
  <c r="ESH25" i="7" s="1"/>
  <c r="ESJ25" i="7" s="1"/>
  <c r="ESL25" i="7" s="1"/>
  <c r="ESN25" i="7" s="1"/>
  <c r="ESP25" i="7" s="1"/>
  <c r="ESR25" i="7" s="1"/>
  <c r="EST25" i="7" s="1"/>
  <c r="ESV25" i="7" s="1"/>
  <c r="ESX25" i="7" s="1"/>
  <c r="ESZ25" i="7" s="1"/>
  <c r="ETB25" i="7" s="1"/>
  <c r="ETD25" i="7" s="1"/>
  <c r="ETF25" i="7" s="1"/>
  <c r="ETH25" i="7" s="1"/>
  <c r="ETJ25" i="7" s="1"/>
  <c r="ETL25" i="7" s="1"/>
  <c r="ETN25" i="7" s="1"/>
  <c r="ETP25" i="7" s="1"/>
  <c r="ETR25" i="7" s="1"/>
  <c r="ETT25" i="7" s="1"/>
  <c r="ETV25" i="7" s="1"/>
  <c r="ETX25" i="7" s="1"/>
  <c r="ETZ25" i="7" s="1"/>
  <c r="EUB25" i="7" s="1"/>
  <c r="EUD25" i="7" s="1"/>
  <c r="EUF25" i="7" s="1"/>
  <c r="EUH25" i="7" s="1"/>
  <c r="EUJ25" i="7" s="1"/>
  <c r="EUL25" i="7" s="1"/>
  <c r="EUN25" i="7" s="1"/>
  <c r="EUP25" i="7" s="1"/>
  <c r="EUR25" i="7" s="1"/>
  <c r="EUT25" i="7" s="1"/>
  <c r="EUV25" i="7" s="1"/>
  <c r="EUX25" i="7" s="1"/>
  <c r="EUZ25" i="7" s="1"/>
  <c r="EVB25" i="7" s="1"/>
  <c r="EVD25" i="7" s="1"/>
  <c r="EVF25" i="7" s="1"/>
  <c r="EVH25" i="7" s="1"/>
  <c r="EVJ25" i="7" s="1"/>
  <c r="EVL25" i="7" s="1"/>
  <c r="EVN25" i="7" s="1"/>
  <c r="EVP25" i="7" s="1"/>
  <c r="EVR25" i="7" s="1"/>
  <c r="EVT25" i="7" s="1"/>
  <c r="EVV25" i="7" s="1"/>
  <c r="EVX25" i="7" s="1"/>
  <c r="EVZ25" i="7" s="1"/>
  <c r="EWB25" i="7" s="1"/>
  <c r="EWD25" i="7" s="1"/>
  <c r="EWF25" i="7" s="1"/>
  <c r="EWH25" i="7" s="1"/>
  <c r="EWJ25" i="7" s="1"/>
  <c r="EWL25" i="7" s="1"/>
  <c r="EWN25" i="7" s="1"/>
  <c r="EWP25" i="7" s="1"/>
  <c r="EWR25" i="7" s="1"/>
  <c r="EWT25" i="7" s="1"/>
  <c r="EWV25" i="7" s="1"/>
  <c r="EWX25" i="7" s="1"/>
  <c r="EWZ25" i="7" s="1"/>
  <c r="EXB25" i="7" s="1"/>
  <c r="EXD25" i="7" s="1"/>
  <c r="EXF25" i="7" s="1"/>
  <c r="EXH25" i="7" s="1"/>
  <c r="EXJ25" i="7" s="1"/>
  <c r="EXL25" i="7" s="1"/>
  <c r="EXN25" i="7" s="1"/>
  <c r="EXP25" i="7" s="1"/>
  <c r="EXR25" i="7" s="1"/>
  <c r="EXT25" i="7" s="1"/>
  <c r="EXV25" i="7" s="1"/>
  <c r="EXX25" i="7" s="1"/>
  <c r="EXZ25" i="7" s="1"/>
  <c r="EYB25" i="7" s="1"/>
  <c r="EYD25" i="7" s="1"/>
  <c r="EYF25" i="7" s="1"/>
  <c r="EYH25" i="7" s="1"/>
  <c r="EYJ25" i="7" s="1"/>
  <c r="EYL25" i="7" s="1"/>
  <c r="EYN25" i="7" s="1"/>
  <c r="EYP25" i="7" s="1"/>
  <c r="EYR25" i="7" s="1"/>
  <c r="EYT25" i="7" s="1"/>
  <c r="EYV25" i="7" s="1"/>
  <c r="EYX25" i="7" s="1"/>
  <c r="EYZ25" i="7" s="1"/>
  <c r="EZB25" i="7" s="1"/>
  <c r="EZD25" i="7" s="1"/>
  <c r="EZF25" i="7" s="1"/>
  <c r="EZH25" i="7" s="1"/>
  <c r="EZJ25" i="7" s="1"/>
  <c r="EZL25" i="7" s="1"/>
  <c r="EZN25" i="7" s="1"/>
  <c r="EZP25" i="7" s="1"/>
  <c r="EZR25" i="7" s="1"/>
  <c r="EZT25" i="7" s="1"/>
  <c r="EZV25" i="7" s="1"/>
  <c r="EZX25" i="7" s="1"/>
  <c r="EZZ25" i="7" s="1"/>
  <c r="FAB25" i="7" s="1"/>
  <c r="FAD25" i="7" s="1"/>
  <c r="FAF25" i="7" s="1"/>
  <c r="FAH25" i="7" s="1"/>
  <c r="FAJ25" i="7" s="1"/>
  <c r="FAL25" i="7" s="1"/>
  <c r="FAN25" i="7" s="1"/>
  <c r="FAP25" i="7" s="1"/>
  <c r="FAR25" i="7" s="1"/>
  <c r="FAT25" i="7" s="1"/>
  <c r="FAV25" i="7" s="1"/>
  <c r="FAX25" i="7" s="1"/>
  <c r="FAZ25" i="7" s="1"/>
  <c r="FBB25" i="7" s="1"/>
  <c r="FBD25" i="7" s="1"/>
  <c r="FBF25" i="7" s="1"/>
  <c r="FBH25" i="7" s="1"/>
  <c r="FBJ25" i="7" s="1"/>
  <c r="FBL25" i="7" s="1"/>
  <c r="FBN25" i="7" s="1"/>
  <c r="FBP25" i="7" s="1"/>
  <c r="FBR25" i="7" s="1"/>
  <c r="FBT25" i="7" s="1"/>
  <c r="FBV25" i="7" s="1"/>
  <c r="FBX25" i="7" s="1"/>
  <c r="FBZ25" i="7" s="1"/>
  <c r="FCB25" i="7" s="1"/>
  <c r="FCD25" i="7" s="1"/>
  <c r="FCF25" i="7" s="1"/>
  <c r="FCH25" i="7" s="1"/>
  <c r="FCJ25" i="7" s="1"/>
  <c r="FCL25" i="7" s="1"/>
  <c r="FCN25" i="7" s="1"/>
  <c r="FCP25" i="7" s="1"/>
  <c r="FCR25" i="7" s="1"/>
  <c r="FCT25" i="7" s="1"/>
  <c r="FCV25" i="7" s="1"/>
  <c r="FCX25" i="7" s="1"/>
  <c r="FCZ25" i="7" s="1"/>
  <c r="FDB25" i="7" s="1"/>
  <c r="FDD25" i="7" s="1"/>
  <c r="FDF25" i="7" s="1"/>
  <c r="FDH25" i="7" s="1"/>
  <c r="FDJ25" i="7" s="1"/>
  <c r="FDL25" i="7" s="1"/>
  <c r="FDN25" i="7" s="1"/>
  <c r="FDP25" i="7" s="1"/>
  <c r="FDR25" i="7" s="1"/>
  <c r="FDT25" i="7" s="1"/>
  <c r="FDV25" i="7" s="1"/>
  <c r="FDX25" i="7" s="1"/>
  <c r="FDZ25" i="7" s="1"/>
  <c r="FEB25" i="7" s="1"/>
  <c r="FED25" i="7" s="1"/>
  <c r="FEF25" i="7" s="1"/>
  <c r="FEH25" i="7" s="1"/>
  <c r="FEJ25" i="7" s="1"/>
  <c r="FEL25" i="7" s="1"/>
  <c r="FEN25" i="7" s="1"/>
  <c r="FEP25" i="7" s="1"/>
  <c r="FER25" i="7" s="1"/>
  <c r="FET25" i="7" s="1"/>
  <c r="FEV25" i="7" s="1"/>
  <c r="FEX25" i="7" s="1"/>
  <c r="FEZ25" i="7" s="1"/>
  <c r="FFB25" i="7" s="1"/>
  <c r="FFD25" i="7" s="1"/>
  <c r="FFF25" i="7" s="1"/>
  <c r="FFH25" i="7" s="1"/>
  <c r="FFJ25" i="7" s="1"/>
  <c r="FFL25" i="7" s="1"/>
  <c r="FFN25" i="7" s="1"/>
  <c r="FFP25" i="7" s="1"/>
  <c r="FFR25" i="7" s="1"/>
  <c r="FFT25" i="7" s="1"/>
  <c r="FFV25" i="7" s="1"/>
  <c r="FFX25" i="7" s="1"/>
  <c r="FFZ25" i="7" s="1"/>
  <c r="FGB25" i="7" s="1"/>
  <c r="FGD25" i="7" s="1"/>
  <c r="FGF25" i="7" s="1"/>
  <c r="FGH25" i="7" s="1"/>
  <c r="FGJ25" i="7" s="1"/>
  <c r="FGL25" i="7" s="1"/>
  <c r="FGN25" i="7" s="1"/>
  <c r="FGP25" i="7" s="1"/>
  <c r="FGR25" i="7" s="1"/>
  <c r="FGT25" i="7" s="1"/>
  <c r="FGV25" i="7" s="1"/>
  <c r="FGX25" i="7" s="1"/>
  <c r="FGZ25" i="7" s="1"/>
  <c r="FHB25" i="7" s="1"/>
  <c r="FHD25" i="7" s="1"/>
  <c r="FHF25" i="7" s="1"/>
  <c r="FHH25" i="7" s="1"/>
  <c r="FHJ25" i="7" s="1"/>
  <c r="FHL25" i="7" s="1"/>
  <c r="FHN25" i="7" s="1"/>
  <c r="FHP25" i="7" s="1"/>
  <c r="FHR25" i="7" s="1"/>
  <c r="FHT25" i="7" s="1"/>
  <c r="FHV25" i="7" s="1"/>
  <c r="FHX25" i="7" s="1"/>
  <c r="FHZ25" i="7" s="1"/>
  <c r="FIB25" i="7" s="1"/>
  <c r="FID25" i="7" s="1"/>
  <c r="FIF25" i="7" s="1"/>
  <c r="FIH25" i="7" s="1"/>
  <c r="FIJ25" i="7" s="1"/>
  <c r="FIL25" i="7" s="1"/>
  <c r="FIN25" i="7" s="1"/>
  <c r="FIP25" i="7" s="1"/>
  <c r="FIR25" i="7" s="1"/>
  <c r="FIT25" i="7" s="1"/>
  <c r="FIV25" i="7" s="1"/>
  <c r="FIX25" i="7" s="1"/>
  <c r="FIZ25" i="7" s="1"/>
  <c r="FJB25" i="7" s="1"/>
  <c r="FJD25" i="7" s="1"/>
  <c r="FJF25" i="7" s="1"/>
  <c r="FJH25" i="7" s="1"/>
  <c r="FJJ25" i="7" s="1"/>
  <c r="FJL25" i="7" s="1"/>
  <c r="FJN25" i="7" s="1"/>
  <c r="FJP25" i="7" s="1"/>
  <c r="FJR25" i="7" s="1"/>
  <c r="FJT25" i="7" s="1"/>
  <c r="FJV25" i="7" s="1"/>
  <c r="FJX25" i="7" s="1"/>
  <c r="FJZ25" i="7" s="1"/>
  <c r="FKB25" i="7" s="1"/>
  <c r="FKD25" i="7" s="1"/>
  <c r="FKF25" i="7" s="1"/>
  <c r="FKH25" i="7" s="1"/>
  <c r="FKJ25" i="7" s="1"/>
  <c r="FKL25" i="7" s="1"/>
  <c r="FKN25" i="7" s="1"/>
  <c r="FKP25" i="7" s="1"/>
  <c r="FKR25" i="7" s="1"/>
  <c r="FKT25" i="7" s="1"/>
  <c r="FKV25" i="7" s="1"/>
  <c r="FKX25" i="7" s="1"/>
  <c r="FKZ25" i="7" s="1"/>
  <c r="FLB25" i="7" s="1"/>
  <c r="FLD25" i="7" s="1"/>
  <c r="FLF25" i="7" s="1"/>
  <c r="FLH25" i="7" s="1"/>
  <c r="FLJ25" i="7" s="1"/>
  <c r="FLL25" i="7" s="1"/>
  <c r="FLN25" i="7" s="1"/>
  <c r="FLP25" i="7" s="1"/>
  <c r="FLR25" i="7" s="1"/>
  <c r="FLT25" i="7" s="1"/>
  <c r="FLV25" i="7" s="1"/>
  <c r="FLX25" i="7" s="1"/>
  <c r="FLZ25" i="7" s="1"/>
  <c r="FMB25" i="7" s="1"/>
  <c r="FMD25" i="7" s="1"/>
  <c r="FMF25" i="7" s="1"/>
  <c r="FMH25" i="7" s="1"/>
  <c r="FMJ25" i="7" s="1"/>
  <c r="FML25" i="7" s="1"/>
  <c r="FMN25" i="7" s="1"/>
  <c r="FMP25" i="7" s="1"/>
  <c r="FMR25" i="7" s="1"/>
  <c r="FMT25" i="7" s="1"/>
  <c r="FMV25" i="7" s="1"/>
  <c r="FMX25" i="7" s="1"/>
  <c r="FMZ25" i="7" s="1"/>
  <c r="FNB25" i="7" s="1"/>
  <c r="FND25" i="7" s="1"/>
  <c r="FNF25" i="7" s="1"/>
  <c r="FNH25" i="7" s="1"/>
  <c r="FNJ25" i="7" s="1"/>
  <c r="FNL25" i="7" s="1"/>
  <c r="FNN25" i="7" s="1"/>
  <c r="FNP25" i="7" s="1"/>
  <c r="FNR25" i="7" s="1"/>
  <c r="FNT25" i="7" s="1"/>
  <c r="FNV25" i="7" s="1"/>
  <c r="FNX25" i="7" s="1"/>
  <c r="FNZ25" i="7" s="1"/>
  <c r="FOB25" i="7" s="1"/>
  <c r="FOD25" i="7" s="1"/>
  <c r="FOF25" i="7" s="1"/>
  <c r="FOH25" i="7" s="1"/>
  <c r="FOJ25" i="7" s="1"/>
  <c r="FOL25" i="7" s="1"/>
  <c r="FON25" i="7" s="1"/>
  <c r="FOP25" i="7" s="1"/>
  <c r="FOR25" i="7" s="1"/>
  <c r="FOT25" i="7" s="1"/>
  <c r="FOV25" i="7" s="1"/>
  <c r="FOX25" i="7" s="1"/>
  <c r="FOZ25" i="7" s="1"/>
  <c r="FPB25" i="7" s="1"/>
  <c r="FPD25" i="7" s="1"/>
  <c r="FPF25" i="7" s="1"/>
  <c r="FPH25" i="7" s="1"/>
  <c r="FPJ25" i="7" s="1"/>
  <c r="FPL25" i="7" s="1"/>
  <c r="FPN25" i="7" s="1"/>
  <c r="FPP25" i="7" s="1"/>
  <c r="FPR25" i="7" s="1"/>
  <c r="FPT25" i="7" s="1"/>
  <c r="FPV25" i="7" s="1"/>
  <c r="FPX25" i="7" s="1"/>
  <c r="FPZ25" i="7" s="1"/>
  <c r="FQB25" i="7" s="1"/>
  <c r="FQD25" i="7" s="1"/>
  <c r="FQF25" i="7" s="1"/>
  <c r="FQH25" i="7" s="1"/>
  <c r="FQJ25" i="7" s="1"/>
  <c r="FQL25" i="7" s="1"/>
  <c r="FQN25" i="7" s="1"/>
  <c r="FQP25" i="7" s="1"/>
  <c r="FQR25" i="7" s="1"/>
  <c r="FQT25" i="7" s="1"/>
  <c r="FQV25" i="7" s="1"/>
  <c r="FQX25" i="7" s="1"/>
  <c r="FQZ25" i="7" s="1"/>
  <c r="FRB25" i="7" s="1"/>
  <c r="FRD25" i="7" s="1"/>
  <c r="FRF25" i="7" s="1"/>
  <c r="FRH25" i="7" s="1"/>
  <c r="FRJ25" i="7" s="1"/>
  <c r="FRL25" i="7" s="1"/>
  <c r="FRN25" i="7" s="1"/>
  <c r="FRP25" i="7" s="1"/>
  <c r="FRR25" i="7" s="1"/>
  <c r="FRT25" i="7" s="1"/>
  <c r="FRV25" i="7" s="1"/>
  <c r="FRX25" i="7" s="1"/>
  <c r="FRZ25" i="7" s="1"/>
  <c r="FSB25" i="7" s="1"/>
  <c r="FSD25" i="7" s="1"/>
  <c r="FSF25" i="7" s="1"/>
  <c r="FSH25" i="7" s="1"/>
  <c r="FSJ25" i="7" s="1"/>
  <c r="FSL25" i="7" s="1"/>
  <c r="FSN25" i="7" s="1"/>
  <c r="FSP25" i="7" s="1"/>
  <c r="FSR25" i="7" s="1"/>
  <c r="FST25" i="7" s="1"/>
  <c r="FSV25" i="7" s="1"/>
  <c r="FSX25" i="7" s="1"/>
  <c r="FSZ25" i="7" s="1"/>
  <c r="FTB25" i="7" s="1"/>
  <c r="FTD25" i="7" s="1"/>
  <c r="FTF25" i="7" s="1"/>
  <c r="FTH25" i="7" s="1"/>
  <c r="FTJ25" i="7" s="1"/>
  <c r="FTL25" i="7" s="1"/>
  <c r="FTN25" i="7" s="1"/>
  <c r="FTP25" i="7" s="1"/>
  <c r="FTR25" i="7" s="1"/>
  <c r="FTT25" i="7" s="1"/>
  <c r="FTV25" i="7" s="1"/>
  <c r="FTX25" i="7" s="1"/>
  <c r="FTZ25" i="7" s="1"/>
  <c r="FUB25" i="7" s="1"/>
  <c r="FUD25" i="7" s="1"/>
  <c r="FUF25" i="7" s="1"/>
  <c r="FUH25" i="7" s="1"/>
  <c r="FUJ25" i="7" s="1"/>
  <c r="FUL25" i="7" s="1"/>
  <c r="FUN25" i="7" s="1"/>
  <c r="FUP25" i="7" s="1"/>
  <c r="FUR25" i="7" s="1"/>
  <c r="FUT25" i="7" s="1"/>
  <c r="FUV25" i="7" s="1"/>
  <c r="FUX25" i="7" s="1"/>
  <c r="FUZ25" i="7" s="1"/>
  <c r="FVB25" i="7" s="1"/>
  <c r="FVD25" i="7" s="1"/>
  <c r="FVF25" i="7" s="1"/>
  <c r="FVH25" i="7" s="1"/>
  <c r="FVJ25" i="7" s="1"/>
  <c r="FVL25" i="7" s="1"/>
  <c r="FVN25" i="7" s="1"/>
  <c r="FVP25" i="7" s="1"/>
  <c r="FVR25" i="7" s="1"/>
  <c r="FVT25" i="7" s="1"/>
  <c r="FVV25" i="7" s="1"/>
  <c r="FVX25" i="7" s="1"/>
  <c r="FVZ25" i="7" s="1"/>
  <c r="FWB25" i="7" s="1"/>
  <c r="FWD25" i="7" s="1"/>
  <c r="FWF25" i="7" s="1"/>
  <c r="FWH25" i="7" s="1"/>
  <c r="FWJ25" i="7" s="1"/>
  <c r="FWL25" i="7" s="1"/>
  <c r="FWN25" i="7" s="1"/>
  <c r="FWP25" i="7" s="1"/>
  <c r="FWR25" i="7" s="1"/>
  <c r="FWT25" i="7" s="1"/>
  <c r="FWV25" i="7" s="1"/>
  <c r="FWX25" i="7" s="1"/>
  <c r="FWZ25" i="7" s="1"/>
  <c r="FXB25" i="7" s="1"/>
  <c r="FXD25" i="7" s="1"/>
  <c r="FXF25" i="7" s="1"/>
  <c r="FXH25" i="7" s="1"/>
  <c r="FXJ25" i="7" s="1"/>
  <c r="FXL25" i="7" s="1"/>
  <c r="FXN25" i="7" s="1"/>
  <c r="FXP25" i="7" s="1"/>
  <c r="FXR25" i="7" s="1"/>
  <c r="FXT25" i="7" s="1"/>
  <c r="FXV25" i="7" s="1"/>
  <c r="FXX25" i="7" s="1"/>
  <c r="FXZ25" i="7" s="1"/>
  <c r="FYB25" i="7" s="1"/>
  <c r="FYD25" i="7" s="1"/>
  <c r="FYF25" i="7" s="1"/>
  <c r="FYH25" i="7" s="1"/>
  <c r="FYJ25" i="7" s="1"/>
  <c r="FYL25" i="7" s="1"/>
  <c r="FYN25" i="7" s="1"/>
  <c r="FYP25" i="7" s="1"/>
  <c r="FYR25" i="7" s="1"/>
  <c r="FYT25" i="7" s="1"/>
  <c r="FYV25" i="7" s="1"/>
  <c r="FYX25" i="7" s="1"/>
  <c r="FYZ25" i="7" s="1"/>
  <c r="FZB25" i="7" s="1"/>
  <c r="FZD25" i="7" s="1"/>
  <c r="FZF25" i="7" s="1"/>
  <c r="FZH25" i="7" s="1"/>
  <c r="FZJ25" i="7" s="1"/>
  <c r="FZL25" i="7" s="1"/>
  <c r="FZN25" i="7" s="1"/>
  <c r="FZP25" i="7" s="1"/>
  <c r="FZR25" i="7" s="1"/>
  <c r="FZT25" i="7" s="1"/>
  <c r="FZV25" i="7" s="1"/>
  <c r="FZX25" i="7" s="1"/>
  <c r="FZZ25" i="7" s="1"/>
  <c r="GAB25" i="7" s="1"/>
  <c r="GAD25" i="7" s="1"/>
  <c r="GAF25" i="7" s="1"/>
  <c r="GAH25" i="7" s="1"/>
  <c r="GAJ25" i="7" s="1"/>
  <c r="GAL25" i="7" s="1"/>
  <c r="GAN25" i="7" s="1"/>
  <c r="GAP25" i="7" s="1"/>
  <c r="GAR25" i="7" s="1"/>
  <c r="GAT25" i="7" s="1"/>
  <c r="GAV25" i="7" s="1"/>
  <c r="GAX25" i="7" s="1"/>
  <c r="GAZ25" i="7" s="1"/>
  <c r="GBB25" i="7" s="1"/>
  <c r="GBD25" i="7" s="1"/>
  <c r="GBF25" i="7" s="1"/>
  <c r="GBH25" i="7" s="1"/>
  <c r="GBJ25" i="7" s="1"/>
  <c r="GBL25" i="7" s="1"/>
  <c r="GBN25" i="7" s="1"/>
  <c r="GBP25" i="7" s="1"/>
  <c r="GBR25" i="7" s="1"/>
  <c r="GBT25" i="7" s="1"/>
  <c r="GBV25" i="7" s="1"/>
  <c r="GBX25" i="7" s="1"/>
  <c r="GBZ25" i="7" s="1"/>
  <c r="GCB25" i="7" s="1"/>
  <c r="GCD25" i="7" s="1"/>
  <c r="GCF25" i="7" s="1"/>
  <c r="GCH25" i="7" s="1"/>
  <c r="GCJ25" i="7" s="1"/>
  <c r="GCL25" i="7" s="1"/>
  <c r="GCN25" i="7" s="1"/>
  <c r="GCP25" i="7" s="1"/>
  <c r="GCR25" i="7" s="1"/>
  <c r="GCT25" i="7" s="1"/>
  <c r="GCV25" i="7" s="1"/>
  <c r="GCX25" i="7" s="1"/>
  <c r="GCZ25" i="7" s="1"/>
  <c r="GDB25" i="7" s="1"/>
  <c r="GDD25" i="7" s="1"/>
  <c r="GDF25" i="7" s="1"/>
  <c r="GDH25" i="7" s="1"/>
  <c r="GDJ25" i="7" s="1"/>
  <c r="GDL25" i="7" s="1"/>
  <c r="GDN25" i="7" s="1"/>
  <c r="GDP25" i="7" s="1"/>
  <c r="GDR25" i="7" s="1"/>
  <c r="GDT25" i="7" s="1"/>
  <c r="GDV25" i="7" s="1"/>
  <c r="GDX25" i="7" s="1"/>
  <c r="GDZ25" i="7" s="1"/>
  <c r="GEB25" i="7" s="1"/>
  <c r="GED25" i="7" s="1"/>
  <c r="GEF25" i="7" s="1"/>
  <c r="GEH25" i="7" s="1"/>
  <c r="GEJ25" i="7" s="1"/>
  <c r="GEL25" i="7" s="1"/>
  <c r="GEN25" i="7" s="1"/>
  <c r="GEP25" i="7" s="1"/>
  <c r="GER25" i="7" s="1"/>
  <c r="GET25" i="7" s="1"/>
  <c r="GEV25" i="7" s="1"/>
  <c r="GEX25" i="7" s="1"/>
  <c r="GEZ25" i="7" s="1"/>
  <c r="GFB25" i="7" s="1"/>
  <c r="GFD25" i="7" s="1"/>
  <c r="GFF25" i="7" s="1"/>
  <c r="GFH25" i="7" s="1"/>
  <c r="GFJ25" i="7" s="1"/>
  <c r="GFL25" i="7" s="1"/>
  <c r="GFN25" i="7" s="1"/>
  <c r="GFP25" i="7" s="1"/>
  <c r="GFR25" i="7" s="1"/>
  <c r="GFT25" i="7" s="1"/>
  <c r="GFV25" i="7" s="1"/>
  <c r="GFX25" i="7" s="1"/>
  <c r="GFZ25" i="7" s="1"/>
  <c r="GGB25" i="7" s="1"/>
  <c r="GGD25" i="7" s="1"/>
  <c r="GGF25" i="7" s="1"/>
  <c r="GGH25" i="7" s="1"/>
  <c r="GGJ25" i="7" s="1"/>
  <c r="GGL25" i="7" s="1"/>
  <c r="GGN25" i="7" s="1"/>
  <c r="GGP25" i="7" s="1"/>
  <c r="GGR25" i="7" s="1"/>
  <c r="GGT25" i="7" s="1"/>
  <c r="GGV25" i="7" s="1"/>
  <c r="GGX25" i="7" s="1"/>
  <c r="GGZ25" i="7" s="1"/>
  <c r="GHB25" i="7" s="1"/>
  <c r="GHD25" i="7" s="1"/>
  <c r="GHF25" i="7" s="1"/>
  <c r="GHH25" i="7" s="1"/>
  <c r="GHJ25" i="7" s="1"/>
  <c r="GHL25" i="7" s="1"/>
  <c r="GHN25" i="7" s="1"/>
  <c r="GHP25" i="7" s="1"/>
  <c r="GHR25" i="7" s="1"/>
  <c r="GHT25" i="7" s="1"/>
  <c r="GHV25" i="7" s="1"/>
  <c r="GHX25" i="7" s="1"/>
  <c r="GHZ25" i="7" s="1"/>
  <c r="GIB25" i="7" s="1"/>
  <c r="GID25" i="7" s="1"/>
  <c r="GIF25" i="7" s="1"/>
  <c r="GIH25" i="7" s="1"/>
  <c r="GIJ25" i="7" s="1"/>
  <c r="GIL25" i="7" s="1"/>
  <c r="GIN25" i="7" s="1"/>
  <c r="GIP25" i="7" s="1"/>
  <c r="GIR25" i="7" s="1"/>
  <c r="GIT25" i="7" s="1"/>
  <c r="GIV25" i="7" s="1"/>
  <c r="GIX25" i="7" s="1"/>
  <c r="GIZ25" i="7" s="1"/>
  <c r="GJB25" i="7" s="1"/>
  <c r="GJD25" i="7" s="1"/>
  <c r="GJF25" i="7" s="1"/>
  <c r="GJH25" i="7" s="1"/>
  <c r="GJJ25" i="7" s="1"/>
  <c r="GJL25" i="7" s="1"/>
  <c r="GJN25" i="7" s="1"/>
  <c r="GJP25" i="7" s="1"/>
  <c r="GJR25" i="7" s="1"/>
  <c r="GJT25" i="7" s="1"/>
  <c r="GJV25" i="7" s="1"/>
  <c r="GJX25" i="7" s="1"/>
  <c r="GJZ25" i="7" s="1"/>
  <c r="GKB25" i="7" s="1"/>
  <c r="GKD25" i="7" s="1"/>
  <c r="GKF25" i="7" s="1"/>
  <c r="GKH25" i="7" s="1"/>
  <c r="GKJ25" i="7" s="1"/>
  <c r="GKL25" i="7" s="1"/>
  <c r="GKN25" i="7" s="1"/>
  <c r="GKP25" i="7" s="1"/>
  <c r="GKR25" i="7" s="1"/>
  <c r="GKT25" i="7" s="1"/>
  <c r="GKV25" i="7" s="1"/>
  <c r="GKX25" i="7" s="1"/>
  <c r="GKZ25" i="7" s="1"/>
  <c r="GLB25" i="7" s="1"/>
  <c r="GLD25" i="7" s="1"/>
  <c r="GLF25" i="7" s="1"/>
  <c r="GLH25" i="7" s="1"/>
  <c r="GLJ25" i="7" s="1"/>
  <c r="GLL25" i="7" s="1"/>
  <c r="GLN25" i="7" s="1"/>
  <c r="GLP25" i="7" s="1"/>
  <c r="GLR25" i="7" s="1"/>
  <c r="GLT25" i="7" s="1"/>
  <c r="GLV25" i="7" s="1"/>
  <c r="GLX25" i="7" s="1"/>
  <c r="GLZ25" i="7" s="1"/>
  <c r="GMB25" i="7" s="1"/>
  <c r="GMD25" i="7" s="1"/>
  <c r="GMF25" i="7" s="1"/>
  <c r="GMH25" i="7" s="1"/>
  <c r="GMJ25" i="7" s="1"/>
  <c r="GML25" i="7" s="1"/>
  <c r="GMN25" i="7" s="1"/>
  <c r="GMP25" i="7" s="1"/>
  <c r="GMR25" i="7" s="1"/>
  <c r="GMT25" i="7" s="1"/>
  <c r="GMV25" i="7" s="1"/>
  <c r="GMX25" i="7" s="1"/>
  <c r="GMZ25" i="7" s="1"/>
  <c r="GNB25" i="7" s="1"/>
  <c r="GND25" i="7" s="1"/>
  <c r="GNF25" i="7" s="1"/>
  <c r="GNH25" i="7" s="1"/>
  <c r="GNJ25" i="7" s="1"/>
  <c r="GNL25" i="7" s="1"/>
  <c r="GNN25" i="7" s="1"/>
  <c r="GNP25" i="7" s="1"/>
  <c r="GNR25" i="7" s="1"/>
  <c r="GNT25" i="7" s="1"/>
  <c r="GNV25" i="7" s="1"/>
  <c r="GNX25" i="7" s="1"/>
  <c r="GNZ25" i="7" s="1"/>
  <c r="GOB25" i="7" s="1"/>
  <c r="GOD25" i="7" s="1"/>
  <c r="GOF25" i="7" s="1"/>
  <c r="GOH25" i="7" s="1"/>
  <c r="GOJ25" i="7" s="1"/>
  <c r="GOL25" i="7" s="1"/>
  <c r="GON25" i="7" s="1"/>
  <c r="GOP25" i="7" s="1"/>
  <c r="GOR25" i="7" s="1"/>
  <c r="GOT25" i="7" s="1"/>
  <c r="GOV25" i="7" s="1"/>
  <c r="GOX25" i="7" s="1"/>
  <c r="GOZ25" i="7" s="1"/>
  <c r="GPB25" i="7" s="1"/>
  <c r="GPD25" i="7" s="1"/>
  <c r="GPF25" i="7" s="1"/>
  <c r="GPH25" i="7" s="1"/>
  <c r="GPJ25" i="7" s="1"/>
  <c r="GPL25" i="7" s="1"/>
  <c r="GPN25" i="7" s="1"/>
  <c r="GPP25" i="7" s="1"/>
  <c r="GPR25" i="7" s="1"/>
  <c r="GPT25" i="7" s="1"/>
  <c r="GPV25" i="7" s="1"/>
  <c r="GPX25" i="7" s="1"/>
  <c r="GPZ25" i="7" s="1"/>
  <c r="GQB25" i="7" s="1"/>
  <c r="GQD25" i="7" s="1"/>
  <c r="GQF25" i="7" s="1"/>
  <c r="GQH25" i="7" s="1"/>
  <c r="GQJ25" i="7" s="1"/>
  <c r="GQL25" i="7" s="1"/>
  <c r="GQN25" i="7" s="1"/>
  <c r="GQP25" i="7" s="1"/>
  <c r="GQR25" i="7" s="1"/>
  <c r="GQT25" i="7" s="1"/>
  <c r="GQV25" i="7" s="1"/>
  <c r="GQX25" i="7" s="1"/>
  <c r="GQZ25" i="7" s="1"/>
  <c r="GRB25" i="7" s="1"/>
  <c r="GRD25" i="7" s="1"/>
  <c r="GRF25" i="7" s="1"/>
  <c r="GRH25" i="7" s="1"/>
  <c r="GRJ25" i="7" s="1"/>
  <c r="GRL25" i="7" s="1"/>
  <c r="GRN25" i="7" s="1"/>
  <c r="GRP25" i="7" s="1"/>
  <c r="GRR25" i="7" s="1"/>
  <c r="GRT25" i="7" s="1"/>
  <c r="GRV25" i="7" s="1"/>
  <c r="GRX25" i="7" s="1"/>
  <c r="GRZ25" i="7" s="1"/>
  <c r="GSB25" i="7" s="1"/>
  <c r="GSD25" i="7" s="1"/>
  <c r="GSF25" i="7" s="1"/>
  <c r="GSH25" i="7" s="1"/>
  <c r="GSJ25" i="7" s="1"/>
  <c r="GSL25" i="7" s="1"/>
  <c r="GSN25" i="7" s="1"/>
  <c r="GSP25" i="7" s="1"/>
  <c r="GSR25" i="7" s="1"/>
  <c r="GST25" i="7" s="1"/>
  <c r="GSV25" i="7" s="1"/>
  <c r="GSX25" i="7" s="1"/>
  <c r="GSZ25" i="7" s="1"/>
  <c r="GTB25" i="7" s="1"/>
  <c r="GTD25" i="7" s="1"/>
  <c r="GTF25" i="7" s="1"/>
  <c r="GTH25" i="7" s="1"/>
  <c r="GTJ25" i="7" s="1"/>
  <c r="GTL25" i="7" s="1"/>
  <c r="GTN25" i="7" s="1"/>
  <c r="GTP25" i="7" s="1"/>
  <c r="GTR25" i="7" s="1"/>
  <c r="GTT25" i="7" s="1"/>
  <c r="GTV25" i="7" s="1"/>
  <c r="GTX25" i="7" s="1"/>
  <c r="GTZ25" i="7" s="1"/>
  <c r="GUB25" i="7" s="1"/>
  <c r="GUD25" i="7" s="1"/>
  <c r="GUF25" i="7" s="1"/>
  <c r="GUH25" i="7" s="1"/>
  <c r="GUJ25" i="7" s="1"/>
  <c r="GUL25" i="7" s="1"/>
  <c r="GUN25" i="7" s="1"/>
  <c r="GUP25" i="7" s="1"/>
  <c r="GUR25" i="7" s="1"/>
  <c r="GUT25" i="7" s="1"/>
  <c r="GUV25" i="7" s="1"/>
  <c r="GUX25" i="7" s="1"/>
  <c r="GUZ25" i="7" s="1"/>
  <c r="GVB25" i="7" s="1"/>
  <c r="GVD25" i="7" s="1"/>
  <c r="GVF25" i="7" s="1"/>
  <c r="GVH25" i="7" s="1"/>
  <c r="GVJ25" i="7" s="1"/>
  <c r="GVL25" i="7" s="1"/>
  <c r="GVN25" i="7" s="1"/>
  <c r="GVP25" i="7" s="1"/>
  <c r="GVR25" i="7" s="1"/>
  <c r="GVT25" i="7" s="1"/>
  <c r="GVV25" i="7" s="1"/>
  <c r="GVX25" i="7" s="1"/>
  <c r="GVZ25" i="7" s="1"/>
  <c r="GWB25" i="7" s="1"/>
  <c r="GWD25" i="7" s="1"/>
  <c r="GWF25" i="7" s="1"/>
  <c r="GWH25" i="7" s="1"/>
  <c r="GWJ25" i="7" s="1"/>
  <c r="GWL25" i="7" s="1"/>
  <c r="GWN25" i="7" s="1"/>
  <c r="GWP25" i="7" s="1"/>
  <c r="GWR25" i="7" s="1"/>
  <c r="GWT25" i="7" s="1"/>
  <c r="GWV25" i="7" s="1"/>
  <c r="GWX25" i="7" s="1"/>
  <c r="GWZ25" i="7" s="1"/>
  <c r="GXB25" i="7" s="1"/>
  <c r="GXD25" i="7" s="1"/>
  <c r="GXF25" i="7" s="1"/>
  <c r="GXH25" i="7" s="1"/>
  <c r="GXJ25" i="7" s="1"/>
  <c r="GXL25" i="7" s="1"/>
  <c r="GXN25" i="7" s="1"/>
  <c r="GXP25" i="7" s="1"/>
  <c r="GXR25" i="7" s="1"/>
  <c r="GXT25" i="7" s="1"/>
  <c r="GXV25" i="7" s="1"/>
  <c r="GXX25" i="7" s="1"/>
  <c r="GXZ25" i="7" s="1"/>
  <c r="GYB25" i="7" s="1"/>
  <c r="GYD25" i="7" s="1"/>
  <c r="GYF25" i="7" s="1"/>
  <c r="GYH25" i="7" s="1"/>
  <c r="GYJ25" i="7" s="1"/>
  <c r="GYL25" i="7" s="1"/>
  <c r="GYN25" i="7" s="1"/>
  <c r="GYP25" i="7" s="1"/>
  <c r="GYR25" i="7" s="1"/>
  <c r="GYT25" i="7" s="1"/>
  <c r="GYV25" i="7" s="1"/>
  <c r="GYX25" i="7" s="1"/>
  <c r="GYZ25" i="7" s="1"/>
  <c r="GZB25" i="7" s="1"/>
  <c r="GZD25" i="7" s="1"/>
  <c r="GZF25" i="7" s="1"/>
  <c r="GZH25" i="7" s="1"/>
  <c r="GZJ25" i="7" s="1"/>
  <c r="GZL25" i="7" s="1"/>
  <c r="GZN25" i="7" s="1"/>
  <c r="GZP25" i="7" s="1"/>
  <c r="GZR25" i="7" s="1"/>
  <c r="GZT25" i="7" s="1"/>
  <c r="GZV25" i="7" s="1"/>
  <c r="GZX25" i="7" s="1"/>
  <c r="GZZ25" i="7" s="1"/>
  <c r="HAB25" i="7" s="1"/>
  <c r="HAD25" i="7" s="1"/>
  <c r="HAF25" i="7" s="1"/>
  <c r="HAH25" i="7" s="1"/>
  <c r="HAJ25" i="7" s="1"/>
  <c r="HAL25" i="7" s="1"/>
  <c r="HAN25" i="7" s="1"/>
  <c r="HAP25" i="7" s="1"/>
  <c r="HAR25" i="7" s="1"/>
  <c r="HAT25" i="7" s="1"/>
  <c r="HAV25" i="7" s="1"/>
  <c r="HAX25" i="7" s="1"/>
  <c r="HAZ25" i="7" s="1"/>
  <c r="HBB25" i="7" s="1"/>
  <c r="HBD25" i="7" s="1"/>
  <c r="HBF25" i="7" s="1"/>
  <c r="HBH25" i="7" s="1"/>
  <c r="HBJ25" i="7" s="1"/>
  <c r="HBL25" i="7" s="1"/>
  <c r="HBN25" i="7" s="1"/>
  <c r="HBP25" i="7" s="1"/>
  <c r="HBR25" i="7" s="1"/>
  <c r="HBT25" i="7" s="1"/>
  <c r="HBV25" i="7" s="1"/>
  <c r="HBX25" i="7" s="1"/>
  <c r="HBZ25" i="7" s="1"/>
  <c r="HCB25" i="7" s="1"/>
  <c r="HCD25" i="7" s="1"/>
  <c r="HCF25" i="7" s="1"/>
  <c r="HCH25" i="7" s="1"/>
  <c r="HCJ25" i="7" s="1"/>
  <c r="HCL25" i="7" s="1"/>
  <c r="HCN25" i="7" s="1"/>
  <c r="HCP25" i="7" s="1"/>
  <c r="HCR25" i="7" s="1"/>
  <c r="HCT25" i="7" s="1"/>
  <c r="HCV25" i="7" s="1"/>
  <c r="HCX25" i="7" s="1"/>
  <c r="HCZ25" i="7" s="1"/>
  <c r="HDB25" i="7" s="1"/>
  <c r="HDD25" i="7" s="1"/>
  <c r="HDF25" i="7" s="1"/>
  <c r="HDH25" i="7" s="1"/>
  <c r="HDJ25" i="7" s="1"/>
  <c r="HDL25" i="7" s="1"/>
  <c r="HDN25" i="7" s="1"/>
  <c r="HDP25" i="7" s="1"/>
  <c r="HDR25" i="7" s="1"/>
  <c r="HDT25" i="7" s="1"/>
  <c r="HDV25" i="7" s="1"/>
  <c r="HDX25" i="7" s="1"/>
  <c r="HDZ25" i="7" s="1"/>
  <c r="HEB25" i="7" s="1"/>
  <c r="HED25" i="7" s="1"/>
  <c r="HEF25" i="7" s="1"/>
  <c r="HEH25" i="7" s="1"/>
  <c r="HEJ25" i="7" s="1"/>
  <c r="HEL25" i="7" s="1"/>
  <c r="HEN25" i="7" s="1"/>
  <c r="HEP25" i="7" s="1"/>
  <c r="HER25" i="7" s="1"/>
  <c r="HET25" i="7" s="1"/>
  <c r="HEV25" i="7" s="1"/>
  <c r="HEX25" i="7" s="1"/>
  <c r="HEZ25" i="7" s="1"/>
  <c r="HFB25" i="7" s="1"/>
  <c r="HFD25" i="7" s="1"/>
  <c r="HFF25" i="7" s="1"/>
  <c r="HFH25" i="7" s="1"/>
  <c r="HFJ25" i="7" s="1"/>
  <c r="HFL25" i="7" s="1"/>
  <c r="HFN25" i="7" s="1"/>
  <c r="HFP25" i="7" s="1"/>
  <c r="HFR25" i="7" s="1"/>
  <c r="HFT25" i="7" s="1"/>
  <c r="HFV25" i="7" s="1"/>
  <c r="HFX25" i="7" s="1"/>
  <c r="HFZ25" i="7" s="1"/>
  <c r="HGB25" i="7" s="1"/>
  <c r="HGD25" i="7" s="1"/>
  <c r="HGF25" i="7" s="1"/>
  <c r="HGH25" i="7" s="1"/>
  <c r="HGJ25" i="7" s="1"/>
  <c r="HGL25" i="7" s="1"/>
  <c r="HGN25" i="7" s="1"/>
  <c r="HGP25" i="7" s="1"/>
  <c r="HGR25" i="7" s="1"/>
  <c r="HGT25" i="7" s="1"/>
  <c r="HGV25" i="7" s="1"/>
  <c r="HGX25" i="7" s="1"/>
  <c r="HGZ25" i="7" s="1"/>
  <c r="HHB25" i="7" s="1"/>
  <c r="HHD25" i="7" s="1"/>
  <c r="HHF25" i="7" s="1"/>
  <c r="HHH25" i="7" s="1"/>
  <c r="HHJ25" i="7" s="1"/>
  <c r="HHL25" i="7" s="1"/>
  <c r="HHN25" i="7" s="1"/>
  <c r="HHP25" i="7" s="1"/>
  <c r="HHR25" i="7" s="1"/>
  <c r="HHT25" i="7" s="1"/>
  <c r="HHV25" i="7" s="1"/>
  <c r="HHX25" i="7" s="1"/>
  <c r="HHZ25" i="7" s="1"/>
  <c r="HIB25" i="7" s="1"/>
  <c r="HID25" i="7" s="1"/>
  <c r="HIF25" i="7" s="1"/>
  <c r="HIH25" i="7" s="1"/>
  <c r="HIJ25" i="7" s="1"/>
  <c r="HIL25" i="7" s="1"/>
  <c r="HIN25" i="7" s="1"/>
  <c r="HIP25" i="7" s="1"/>
  <c r="HIR25" i="7" s="1"/>
  <c r="HIT25" i="7" s="1"/>
  <c r="HIV25" i="7" s="1"/>
  <c r="HIX25" i="7" s="1"/>
  <c r="HIZ25" i="7" s="1"/>
  <c r="HJB25" i="7" s="1"/>
  <c r="HJD25" i="7" s="1"/>
  <c r="HJF25" i="7" s="1"/>
  <c r="HJH25" i="7" s="1"/>
  <c r="HJJ25" i="7" s="1"/>
  <c r="HJL25" i="7" s="1"/>
  <c r="HJN25" i="7" s="1"/>
  <c r="HJP25" i="7" s="1"/>
  <c r="HJR25" i="7" s="1"/>
  <c r="HJT25" i="7" s="1"/>
  <c r="HJV25" i="7" s="1"/>
  <c r="HJX25" i="7" s="1"/>
  <c r="HJZ25" i="7" s="1"/>
  <c r="HKB25" i="7" s="1"/>
  <c r="HKD25" i="7" s="1"/>
  <c r="HKF25" i="7" s="1"/>
  <c r="HKH25" i="7" s="1"/>
  <c r="HKJ25" i="7" s="1"/>
  <c r="HKL25" i="7" s="1"/>
  <c r="HKN25" i="7" s="1"/>
  <c r="HKP25" i="7" s="1"/>
  <c r="HKR25" i="7" s="1"/>
  <c r="HKT25" i="7" s="1"/>
  <c r="HKV25" i="7" s="1"/>
  <c r="HKX25" i="7" s="1"/>
  <c r="HKZ25" i="7" s="1"/>
  <c r="HLB25" i="7" s="1"/>
  <c r="HLD25" i="7" s="1"/>
  <c r="HLF25" i="7" s="1"/>
  <c r="HLH25" i="7" s="1"/>
  <c r="HLJ25" i="7" s="1"/>
  <c r="HLL25" i="7" s="1"/>
  <c r="HLN25" i="7" s="1"/>
  <c r="HLP25" i="7" s="1"/>
  <c r="HLR25" i="7" s="1"/>
  <c r="HLT25" i="7" s="1"/>
  <c r="HLV25" i="7" s="1"/>
  <c r="HLX25" i="7" s="1"/>
  <c r="HLZ25" i="7" s="1"/>
  <c r="HMB25" i="7" s="1"/>
  <c r="HMD25" i="7" s="1"/>
  <c r="HMF25" i="7" s="1"/>
  <c r="HMH25" i="7" s="1"/>
  <c r="HMJ25" i="7" s="1"/>
  <c r="HML25" i="7" s="1"/>
  <c r="HMN25" i="7" s="1"/>
  <c r="HMP25" i="7" s="1"/>
  <c r="HMR25" i="7" s="1"/>
  <c r="HMT25" i="7" s="1"/>
  <c r="HMV25" i="7" s="1"/>
  <c r="HMX25" i="7" s="1"/>
  <c r="HMZ25" i="7" s="1"/>
  <c r="HNB25" i="7" s="1"/>
  <c r="HND25" i="7" s="1"/>
  <c r="HNF25" i="7" s="1"/>
  <c r="HNH25" i="7" s="1"/>
  <c r="HNJ25" i="7" s="1"/>
  <c r="HNL25" i="7" s="1"/>
  <c r="HNN25" i="7" s="1"/>
  <c r="HNP25" i="7" s="1"/>
  <c r="HNR25" i="7" s="1"/>
  <c r="HNT25" i="7" s="1"/>
  <c r="HNV25" i="7" s="1"/>
  <c r="HNX25" i="7" s="1"/>
  <c r="HNZ25" i="7" s="1"/>
  <c r="HOB25" i="7" s="1"/>
  <c r="HOD25" i="7" s="1"/>
  <c r="HOF25" i="7" s="1"/>
  <c r="HOH25" i="7" s="1"/>
  <c r="HOJ25" i="7" s="1"/>
  <c r="HOL25" i="7" s="1"/>
  <c r="HON25" i="7" s="1"/>
  <c r="HOP25" i="7" s="1"/>
  <c r="HOR25" i="7" s="1"/>
  <c r="HOT25" i="7" s="1"/>
  <c r="HOV25" i="7" s="1"/>
  <c r="HOX25" i="7" s="1"/>
  <c r="HOZ25" i="7" s="1"/>
  <c r="HPB25" i="7" s="1"/>
  <c r="HPD25" i="7" s="1"/>
  <c r="HPF25" i="7" s="1"/>
  <c r="HPH25" i="7" s="1"/>
  <c r="HPJ25" i="7" s="1"/>
  <c r="HPL25" i="7" s="1"/>
  <c r="HPN25" i="7" s="1"/>
  <c r="HPP25" i="7" s="1"/>
  <c r="HPR25" i="7" s="1"/>
  <c r="HPT25" i="7" s="1"/>
  <c r="HPV25" i="7" s="1"/>
  <c r="HPX25" i="7" s="1"/>
  <c r="HPZ25" i="7" s="1"/>
  <c r="HQB25" i="7" s="1"/>
  <c r="HQD25" i="7" s="1"/>
  <c r="HQF25" i="7" s="1"/>
  <c r="HQH25" i="7" s="1"/>
  <c r="HQJ25" i="7" s="1"/>
  <c r="HQL25" i="7" s="1"/>
  <c r="HQN25" i="7" s="1"/>
  <c r="HQP25" i="7" s="1"/>
  <c r="HQR25" i="7" s="1"/>
  <c r="HQT25" i="7" s="1"/>
  <c r="HQV25" i="7" s="1"/>
  <c r="HQX25" i="7" s="1"/>
  <c r="HQZ25" i="7" s="1"/>
  <c r="HRB25" i="7" s="1"/>
  <c r="HRD25" i="7" s="1"/>
  <c r="HRF25" i="7" s="1"/>
  <c r="HRH25" i="7" s="1"/>
  <c r="HRJ25" i="7" s="1"/>
  <c r="HRL25" i="7" s="1"/>
  <c r="HRN25" i="7" s="1"/>
  <c r="HRP25" i="7" s="1"/>
  <c r="HRR25" i="7" s="1"/>
  <c r="HRT25" i="7" s="1"/>
  <c r="HRV25" i="7" s="1"/>
  <c r="HRX25" i="7" s="1"/>
  <c r="HRZ25" i="7" s="1"/>
  <c r="HSB25" i="7" s="1"/>
  <c r="HSD25" i="7" s="1"/>
  <c r="HSF25" i="7" s="1"/>
  <c r="HSH25" i="7" s="1"/>
  <c r="HSJ25" i="7" s="1"/>
  <c r="HSL25" i="7" s="1"/>
  <c r="HSN25" i="7" s="1"/>
  <c r="HSP25" i="7" s="1"/>
  <c r="HSR25" i="7" s="1"/>
  <c r="HST25" i="7" s="1"/>
  <c r="HSV25" i="7" s="1"/>
  <c r="HSX25" i="7" s="1"/>
  <c r="HSZ25" i="7" s="1"/>
  <c r="HTB25" i="7" s="1"/>
  <c r="HTD25" i="7" s="1"/>
  <c r="HTF25" i="7" s="1"/>
  <c r="HTH25" i="7" s="1"/>
  <c r="HTJ25" i="7" s="1"/>
  <c r="HTL25" i="7" s="1"/>
  <c r="HTN25" i="7" s="1"/>
  <c r="HTP25" i="7" s="1"/>
  <c r="HTR25" i="7" s="1"/>
  <c r="HTT25" i="7" s="1"/>
  <c r="HTV25" i="7" s="1"/>
  <c r="HTX25" i="7" s="1"/>
  <c r="HTZ25" i="7" s="1"/>
  <c r="HUB25" i="7" s="1"/>
  <c r="HUD25" i="7" s="1"/>
  <c r="HUF25" i="7" s="1"/>
  <c r="HUH25" i="7" s="1"/>
  <c r="HUJ25" i="7" s="1"/>
  <c r="HUL25" i="7" s="1"/>
  <c r="HUN25" i="7" s="1"/>
  <c r="HUP25" i="7" s="1"/>
  <c r="HUR25" i="7" s="1"/>
  <c r="HUT25" i="7" s="1"/>
  <c r="HUV25" i="7" s="1"/>
  <c r="HUX25" i="7" s="1"/>
  <c r="HUZ25" i="7" s="1"/>
  <c r="HVB25" i="7" s="1"/>
  <c r="HVD25" i="7" s="1"/>
  <c r="HVF25" i="7" s="1"/>
  <c r="HVH25" i="7" s="1"/>
  <c r="HVJ25" i="7" s="1"/>
  <c r="HVL25" i="7" s="1"/>
  <c r="HVN25" i="7" s="1"/>
  <c r="HVP25" i="7" s="1"/>
  <c r="HVR25" i="7" s="1"/>
  <c r="HVT25" i="7" s="1"/>
  <c r="HVV25" i="7" s="1"/>
  <c r="HVX25" i="7" s="1"/>
  <c r="HVZ25" i="7" s="1"/>
  <c r="HWB25" i="7" s="1"/>
  <c r="HWD25" i="7" s="1"/>
  <c r="HWF25" i="7" s="1"/>
  <c r="HWH25" i="7" s="1"/>
  <c r="HWJ25" i="7" s="1"/>
  <c r="HWL25" i="7" s="1"/>
  <c r="HWN25" i="7" s="1"/>
  <c r="HWP25" i="7" s="1"/>
  <c r="HWR25" i="7" s="1"/>
  <c r="HWT25" i="7" s="1"/>
  <c r="HWV25" i="7" s="1"/>
  <c r="HWX25" i="7" s="1"/>
  <c r="HWZ25" i="7" s="1"/>
  <c r="HXB25" i="7" s="1"/>
  <c r="HXD25" i="7" s="1"/>
  <c r="HXF25" i="7" s="1"/>
  <c r="HXH25" i="7" s="1"/>
  <c r="HXJ25" i="7" s="1"/>
  <c r="HXL25" i="7" s="1"/>
  <c r="HXN25" i="7" s="1"/>
  <c r="HXP25" i="7" s="1"/>
  <c r="HXR25" i="7" s="1"/>
  <c r="HXT25" i="7" s="1"/>
  <c r="HXV25" i="7" s="1"/>
  <c r="HXX25" i="7" s="1"/>
  <c r="HXZ25" i="7" s="1"/>
  <c r="HYB25" i="7" s="1"/>
  <c r="HYD25" i="7" s="1"/>
  <c r="HYF25" i="7" s="1"/>
  <c r="HYH25" i="7" s="1"/>
  <c r="HYJ25" i="7" s="1"/>
  <c r="HYL25" i="7" s="1"/>
  <c r="HYN25" i="7" s="1"/>
  <c r="HYP25" i="7" s="1"/>
  <c r="HYR25" i="7" s="1"/>
  <c r="HYT25" i="7" s="1"/>
  <c r="HYV25" i="7" s="1"/>
  <c r="HYX25" i="7" s="1"/>
  <c r="HYZ25" i="7" s="1"/>
  <c r="HZB25" i="7" s="1"/>
  <c r="HZD25" i="7" s="1"/>
  <c r="HZF25" i="7" s="1"/>
  <c r="HZH25" i="7" s="1"/>
  <c r="HZJ25" i="7" s="1"/>
  <c r="HZL25" i="7" s="1"/>
  <c r="HZN25" i="7" s="1"/>
  <c r="HZP25" i="7" s="1"/>
  <c r="HZR25" i="7" s="1"/>
  <c r="HZT25" i="7" s="1"/>
  <c r="HZV25" i="7" s="1"/>
  <c r="HZX25" i="7" s="1"/>
  <c r="HZZ25" i="7" s="1"/>
  <c r="IAB25" i="7" s="1"/>
  <c r="IAD25" i="7" s="1"/>
  <c r="IAF25" i="7" s="1"/>
  <c r="IAH25" i="7" s="1"/>
  <c r="IAJ25" i="7" s="1"/>
  <c r="IAL25" i="7" s="1"/>
  <c r="IAN25" i="7" s="1"/>
  <c r="IAP25" i="7" s="1"/>
  <c r="IAR25" i="7" s="1"/>
  <c r="IAT25" i="7" s="1"/>
  <c r="IAV25" i="7" s="1"/>
  <c r="IAX25" i="7" s="1"/>
  <c r="IAZ25" i="7" s="1"/>
  <c r="IBB25" i="7" s="1"/>
  <c r="IBD25" i="7" s="1"/>
  <c r="IBF25" i="7" s="1"/>
  <c r="IBH25" i="7" s="1"/>
  <c r="IBJ25" i="7" s="1"/>
  <c r="IBL25" i="7" s="1"/>
  <c r="IBN25" i="7" s="1"/>
  <c r="IBP25" i="7" s="1"/>
  <c r="IBR25" i="7" s="1"/>
  <c r="IBT25" i="7" s="1"/>
  <c r="IBV25" i="7" s="1"/>
  <c r="IBX25" i="7" s="1"/>
  <c r="IBZ25" i="7" s="1"/>
  <c r="ICB25" i="7" s="1"/>
  <c r="ICD25" i="7" s="1"/>
  <c r="ICF25" i="7" s="1"/>
  <c r="ICH25" i="7" s="1"/>
  <c r="ICJ25" i="7" s="1"/>
  <c r="ICL25" i="7" s="1"/>
  <c r="ICN25" i="7" s="1"/>
  <c r="ICP25" i="7" s="1"/>
  <c r="ICR25" i="7" s="1"/>
  <c r="ICT25" i="7" s="1"/>
  <c r="ICV25" i="7" s="1"/>
  <c r="ICX25" i="7" s="1"/>
  <c r="ICZ25" i="7" s="1"/>
  <c r="IDB25" i="7" s="1"/>
  <c r="IDD25" i="7" s="1"/>
  <c r="IDF25" i="7" s="1"/>
  <c r="IDH25" i="7" s="1"/>
  <c r="IDJ25" i="7" s="1"/>
  <c r="IDL25" i="7" s="1"/>
  <c r="IDN25" i="7" s="1"/>
  <c r="IDP25" i="7" s="1"/>
  <c r="IDR25" i="7" s="1"/>
  <c r="IDT25" i="7" s="1"/>
  <c r="IDV25" i="7" s="1"/>
  <c r="IDX25" i="7" s="1"/>
  <c r="IDZ25" i="7" s="1"/>
  <c r="IEB25" i="7" s="1"/>
  <c r="IED25" i="7" s="1"/>
  <c r="IEF25" i="7" s="1"/>
  <c r="IEH25" i="7" s="1"/>
  <c r="IEJ25" i="7" s="1"/>
  <c r="IEL25" i="7" s="1"/>
  <c r="IEN25" i="7" s="1"/>
  <c r="IEP25" i="7" s="1"/>
  <c r="IER25" i="7" s="1"/>
  <c r="IET25" i="7" s="1"/>
  <c r="IEV25" i="7" s="1"/>
  <c r="IEX25" i="7" s="1"/>
  <c r="IEZ25" i="7" s="1"/>
  <c r="IFB25" i="7" s="1"/>
  <c r="IFD25" i="7" s="1"/>
  <c r="IFF25" i="7" s="1"/>
  <c r="IFH25" i="7" s="1"/>
  <c r="IFJ25" i="7" s="1"/>
  <c r="IFL25" i="7" s="1"/>
  <c r="IFN25" i="7" s="1"/>
  <c r="IFP25" i="7" s="1"/>
  <c r="IFR25" i="7" s="1"/>
  <c r="IFT25" i="7" s="1"/>
  <c r="IFV25" i="7" s="1"/>
  <c r="IFX25" i="7" s="1"/>
  <c r="IFZ25" i="7" s="1"/>
  <c r="IGB25" i="7" s="1"/>
  <c r="IGD25" i="7" s="1"/>
  <c r="IGF25" i="7" s="1"/>
  <c r="IGH25" i="7" s="1"/>
  <c r="IGJ25" i="7" s="1"/>
  <c r="IGL25" i="7" s="1"/>
  <c r="IGN25" i="7" s="1"/>
  <c r="IGP25" i="7" s="1"/>
  <c r="IGR25" i="7" s="1"/>
  <c r="IGT25" i="7" s="1"/>
  <c r="IGV25" i="7" s="1"/>
  <c r="IGX25" i="7" s="1"/>
  <c r="IGZ25" i="7" s="1"/>
  <c r="IHB25" i="7" s="1"/>
  <c r="IHD25" i="7" s="1"/>
  <c r="IHF25" i="7" s="1"/>
  <c r="IHH25" i="7" s="1"/>
  <c r="IHJ25" i="7" s="1"/>
  <c r="IHL25" i="7" s="1"/>
  <c r="IHN25" i="7" s="1"/>
  <c r="IHP25" i="7" s="1"/>
  <c r="IHR25" i="7" s="1"/>
  <c r="IHT25" i="7" s="1"/>
  <c r="IHV25" i="7" s="1"/>
  <c r="IHX25" i="7" s="1"/>
  <c r="IHZ25" i="7" s="1"/>
  <c r="IIB25" i="7" s="1"/>
  <c r="IID25" i="7" s="1"/>
  <c r="IIF25" i="7" s="1"/>
  <c r="IIH25" i="7" s="1"/>
  <c r="IIJ25" i="7" s="1"/>
  <c r="IIL25" i="7" s="1"/>
  <c r="IIN25" i="7" s="1"/>
  <c r="IIP25" i="7" s="1"/>
  <c r="IIR25" i="7" s="1"/>
  <c r="IIT25" i="7" s="1"/>
  <c r="IIV25" i="7" s="1"/>
  <c r="IIX25" i="7" s="1"/>
  <c r="IIZ25" i="7" s="1"/>
  <c r="IJB25" i="7" s="1"/>
  <c r="IJD25" i="7" s="1"/>
  <c r="IJF25" i="7" s="1"/>
  <c r="IJH25" i="7" s="1"/>
  <c r="IJJ25" i="7" s="1"/>
  <c r="IJL25" i="7" s="1"/>
  <c r="IJN25" i="7" s="1"/>
  <c r="IJP25" i="7" s="1"/>
  <c r="IJR25" i="7" s="1"/>
  <c r="IJT25" i="7" s="1"/>
  <c r="IJV25" i="7" s="1"/>
  <c r="IJX25" i="7" s="1"/>
  <c r="IJZ25" i="7" s="1"/>
  <c r="IKB25" i="7" s="1"/>
  <c r="IKD25" i="7" s="1"/>
  <c r="IKF25" i="7" s="1"/>
  <c r="IKH25" i="7" s="1"/>
  <c r="IKJ25" i="7" s="1"/>
  <c r="IKL25" i="7" s="1"/>
  <c r="IKN25" i="7" s="1"/>
  <c r="IKP25" i="7" s="1"/>
  <c r="IKR25" i="7" s="1"/>
  <c r="IKT25" i="7" s="1"/>
  <c r="IKV25" i="7" s="1"/>
  <c r="IKX25" i="7" s="1"/>
  <c r="IKZ25" i="7" s="1"/>
  <c r="ILB25" i="7" s="1"/>
  <c r="ILD25" i="7" s="1"/>
  <c r="ILF25" i="7" s="1"/>
  <c r="ILH25" i="7" s="1"/>
  <c r="ILJ25" i="7" s="1"/>
  <c r="ILL25" i="7" s="1"/>
  <c r="ILN25" i="7" s="1"/>
  <c r="ILP25" i="7" s="1"/>
  <c r="ILR25" i="7" s="1"/>
  <c r="ILT25" i="7" s="1"/>
  <c r="ILV25" i="7" s="1"/>
  <c r="ILX25" i="7" s="1"/>
  <c r="ILZ25" i="7" s="1"/>
  <c r="IMB25" i="7" s="1"/>
  <c r="IMD25" i="7" s="1"/>
  <c r="IMF25" i="7" s="1"/>
  <c r="IMH25" i="7" s="1"/>
  <c r="IMJ25" i="7" s="1"/>
  <c r="IML25" i="7" s="1"/>
  <c r="IMN25" i="7" s="1"/>
  <c r="IMP25" i="7" s="1"/>
  <c r="IMR25" i="7" s="1"/>
  <c r="IMT25" i="7" s="1"/>
  <c r="IMV25" i="7" s="1"/>
  <c r="IMX25" i="7" s="1"/>
  <c r="IMZ25" i="7" s="1"/>
  <c r="INB25" i="7" s="1"/>
  <c r="IND25" i="7" s="1"/>
  <c r="INF25" i="7" s="1"/>
  <c r="INH25" i="7" s="1"/>
  <c r="INJ25" i="7" s="1"/>
  <c r="INL25" i="7" s="1"/>
  <c r="INN25" i="7" s="1"/>
  <c r="INP25" i="7" s="1"/>
  <c r="INR25" i="7" s="1"/>
  <c r="INT25" i="7" s="1"/>
  <c r="INV25" i="7" s="1"/>
  <c r="INX25" i="7" s="1"/>
  <c r="INZ25" i="7" s="1"/>
  <c r="IOB25" i="7" s="1"/>
  <c r="IOD25" i="7" s="1"/>
  <c r="IOF25" i="7" s="1"/>
  <c r="IOH25" i="7" s="1"/>
  <c r="IOJ25" i="7" s="1"/>
  <c r="IOL25" i="7" s="1"/>
  <c r="ION25" i="7" s="1"/>
  <c r="IOP25" i="7" s="1"/>
  <c r="IOR25" i="7" s="1"/>
  <c r="IOT25" i="7" s="1"/>
  <c r="IOV25" i="7" s="1"/>
  <c r="IOX25" i="7" s="1"/>
  <c r="IOZ25" i="7" s="1"/>
  <c r="IPB25" i="7" s="1"/>
  <c r="IPD25" i="7" s="1"/>
  <c r="IPF25" i="7" s="1"/>
  <c r="IPH25" i="7" s="1"/>
  <c r="IPJ25" i="7" s="1"/>
  <c r="IPL25" i="7" s="1"/>
  <c r="IPN25" i="7" s="1"/>
  <c r="IPP25" i="7" s="1"/>
  <c r="IPR25" i="7" s="1"/>
  <c r="IPT25" i="7" s="1"/>
  <c r="IPV25" i="7" s="1"/>
  <c r="IPX25" i="7" s="1"/>
  <c r="IPZ25" i="7" s="1"/>
  <c r="IQB25" i="7" s="1"/>
  <c r="IQD25" i="7" s="1"/>
  <c r="IQF25" i="7" s="1"/>
  <c r="IQH25" i="7" s="1"/>
  <c r="IQJ25" i="7" s="1"/>
  <c r="IQL25" i="7" s="1"/>
  <c r="IQN25" i="7" s="1"/>
  <c r="IQP25" i="7" s="1"/>
  <c r="IQR25" i="7" s="1"/>
  <c r="IQT25" i="7" s="1"/>
  <c r="IQV25" i="7" s="1"/>
  <c r="IQX25" i="7" s="1"/>
  <c r="IQZ25" i="7" s="1"/>
  <c r="IRB25" i="7" s="1"/>
  <c r="IRD25" i="7" s="1"/>
  <c r="IRF25" i="7" s="1"/>
  <c r="IRH25" i="7" s="1"/>
  <c r="IRJ25" i="7" s="1"/>
  <c r="IRL25" i="7" s="1"/>
  <c r="IRN25" i="7" s="1"/>
  <c r="IRP25" i="7" s="1"/>
  <c r="IRR25" i="7" s="1"/>
  <c r="IRT25" i="7" s="1"/>
  <c r="IRV25" i="7" s="1"/>
  <c r="IRX25" i="7" s="1"/>
  <c r="IRZ25" i="7" s="1"/>
  <c r="ISB25" i="7" s="1"/>
  <c r="ISD25" i="7" s="1"/>
  <c r="ISF25" i="7" s="1"/>
  <c r="ISH25" i="7" s="1"/>
  <c r="ISJ25" i="7" s="1"/>
  <c r="ISL25" i="7" s="1"/>
  <c r="ISN25" i="7" s="1"/>
  <c r="ISP25" i="7" s="1"/>
  <c r="ISR25" i="7" s="1"/>
  <c r="IST25" i="7" s="1"/>
  <c r="ISV25" i="7" s="1"/>
  <c r="ISX25" i="7" s="1"/>
  <c r="ISZ25" i="7" s="1"/>
  <c r="ITB25" i="7" s="1"/>
  <c r="ITD25" i="7" s="1"/>
  <c r="ITF25" i="7" s="1"/>
  <c r="ITH25" i="7" s="1"/>
  <c r="ITJ25" i="7" s="1"/>
  <c r="ITL25" i="7" s="1"/>
  <c r="ITN25" i="7" s="1"/>
  <c r="ITP25" i="7" s="1"/>
  <c r="ITR25" i="7" s="1"/>
  <c r="ITT25" i="7" s="1"/>
  <c r="ITV25" i="7" s="1"/>
  <c r="ITX25" i="7" s="1"/>
  <c r="ITZ25" i="7" s="1"/>
  <c r="IUB25" i="7" s="1"/>
  <c r="IUD25" i="7" s="1"/>
  <c r="IUF25" i="7" s="1"/>
  <c r="IUH25" i="7" s="1"/>
  <c r="IUJ25" i="7" s="1"/>
  <c r="IUL25" i="7" s="1"/>
  <c r="IUN25" i="7" s="1"/>
  <c r="IUP25" i="7" s="1"/>
  <c r="IUR25" i="7" s="1"/>
  <c r="IUT25" i="7" s="1"/>
  <c r="IUV25" i="7" s="1"/>
  <c r="IUX25" i="7" s="1"/>
  <c r="IUZ25" i="7" s="1"/>
  <c r="IVB25" i="7" s="1"/>
  <c r="IVD25" i="7" s="1"/>
  <c r="IVF25" i="7" s="1"/>
  <c r="IVH25" i="7" s="1"/>
  <c r="IVJ25" i="7" s="1"/>
  <c r="IVL25" i="7" s="1"/>
  <c r="IVN25" i="7" s="1"/>
  <c r="IVP25" i="7" s="1"/>
  <c r="IVR25" i="7" s="1"/>
  <c r="IVT25" i="7" s="1"/>
  <c r="IVV25" i="7" s="1"/>
  <c r="IVX25" i="7" s="1"/>
  <c r="IVZ25" i="7" s="1"/>
  <c r="IWB25" i="7" s="1"/>
  <c r="IWD25" i="7" s="1"/>
  <c r="IWF25" i="7" s="1"/>
  <c r="IWH25" i="7" s="1"/>
  <c r="IWJ25" i="7" s="1"/>
  <c r="IWL25" i="7" s="1"/>
  <c r="IWN25" i="7" s="1"/>
  <c r="IWP25" i="7" s="1"/>
  <c r="IWR25" i="7" s="1"/>
  <c r="IWT25" i="7" s="1"/>
  <c r="IWV25" i="7" s="1"/>
  <c r="IWX25" i="7" s="1"/>
  <c r="IWZ25" i="7" s="1"/>
  <c r="IXB25" i="7" s="1"/>
  <c r="IXD25" i="7" s="1"/>
  <c r="IXF25" i="7" s="1"/>
  <c r="IXH25" i="7" s="1"/>
  <c r="IXJ25" i="7" s="1"/>
  <c r="IXL25" i="7" s="1"/>
  <c r="IXN25" i="7" s="1"/>
  <c r="IXP25" i="7" s="1"/>
  <c r="IXR25" i="7" s="1"/>
  <c r="IXT25" i="7" s="1"/>
  <c r="IXV25" i="7" s="1"/>
  <c r="IXX25" i="7" s="1"/>
  <c r="IXZ25" i="7" s="1"/>
  <c r="IYB25" i="7" s="1"/>
  <c r="IYD25" i="7" s="1"/>
  <c r="IYF25" i="7" s="1"/>
  <c r="IYH25" i="7" s="1"/>
  <c r="IYJ25" i="7" s="1"/>
  <c r="IYL25" i="7" s="1"/>
  <c r="IYN25" i="7" s="1"/>
  <c r="IYP25" i="7" s="1"/>
  <c r="IYR25" i="7" s="1"/>
  <c r="IYT25" i="7" s="1"/>
  <c r="IYV25" i="7" s="1"/>
  <c r="IYX25" i="7" s="1"/>
  <c r="IYZ25" i="7" s="1"/>
  <c r="IZB25" i="7" s="1"/>
  <c r="IZD25" i="7" s="1"/>
  <c r="IZF25" i="7" s="1"/>
  <c r="IZH25" i="7" s="1"/>
  <c r="IZJ25" i="7" s="1"/>
  <c r="IZL25" i="7" s="1"/>
  <c r="IZN25" i="7" s="1"/>
  <c r="IZP25" i="7" s="1"/>
  <c r="IZR25" i="7" s="1"/>
  <c r="IZT25" i="7" s="1"/>
  <c r="IZV25" i="7" s="1"/>
  <c r="IZX25" i="7" s="1"/>
  <c r="IZZ25" i="7" s="1"/>
  <c r="JAB25" i="7" s="1"/>
  <c r="JAD25" i="7" s="1"/>
  <c r="JAF25" i="7" s="1"/>
  <c r="JAH25" i="7" s="1"/>
  <c r="JAJ25" i="7" s="1"/>
  <c r="JAL25" i="7" s="1"/>
  <c r="JAN25" i="7" s="1"/>
  <c r="JAP25" i="7" s="1"/>
  <c r="JAR25" i="7" s="1"/>
  <c r="JAT25" i="7" s="1"/>
  <c r="JAV25" i="7" s="1"/>
  <c r="JAX25" i="7" s="1"/>
  <c r="JAZ25" i="7" s="1"/>
  <c r="JBB25" i="7" s="1"/>
  <c r="JBD25" i="7" s="1"/>
  <c r="JBF25" i="7" s="1"/>
  <c r="JBH25" i="7" s="1"/>
  <c r="JBJ25" i="7" s="1"/>
  <c r="JBL25" i="7" s="1"/>
  <c r="JBN25" i="7" s="1"/>
  <c r="JBP25" i="7" s="1"/>
  <c r="JBR25" i="7" s="1"/>
  <c r="JBT25" i="7" s="1"/>
  <c r="JBV25" i="7" s="1"/>
  <c r="JBX25" i="7" s="1"/>
  <c r="JBZ25" i="7" s="1"/>
  <c r="JCB25" i="7" s="1"/>
  <c r="JCD25" i="7" s="1"/>
  <c r="JCF25" i="7" s="1"/>
  <c r="JCH25" i="7" s="1"/>
  <c r="JCJ25" i="7" s="1"/>
  <c r="JCL25" i="7" s="1"/>
  <c r="JCN25" i="7" s="1"/>
  <c r="JCP25" i="7" s="1"/>
  <c r="JCR25" i="7" s="1"/>
  <c r="JCT25" i="7" s="1"/>
  <c r="JCV25" i="7" s="1"/>
  <c r="JCX25" i="7" s="1"/>
  <c r="JCZ25" i="7" s="1"/>
  <c r="JDB25" i="7" s="1"/>
  <c r="JDD25" i="7" s="1"/>
  <c r="JDF25" i="7" s="1"/>
  <c r="JDH25" i="7" s="1"/>
  <c r="JDJ25" i="7" s="1"/>
  <c r="JDL25" i="7" s="1"/>
  <c r="JDN25" i="7" s="1"/>
  <c r="JDP25" i="7" s="1"/>
  <c r="JDR25" i="7" s="1"/>
  <c r="JDT25" i="7" s="1"/>
  <c r="JDV25" i="7" s="1"/>
  <c r="JDX25" i="7" s="1"/>
  <c r="JDZ25" i="7" s="1"/>
  <c r="JEB25" i="7" s="1"/>
  <c r="JED25" i="7" s="1"/>
  <c r="JEF25" i="7" s="1"/>
  <c r="JEH25" i="7" s="1"/>
  <c r="JEJ25" i="7" s="1"/>
  <c r="JEL25" i="7" s="1"/>
  <c r="JEN25" i="7" s="1"/>
  <c r="JEP25" i="7" s="1"/>
  <c r="JER25" i="7" s="1"/>
  <c r="JET25" i="7" s="1"/>
  <c r="JEV25" i="7" s="1"/>
  <c r="JEX25" i="7" s="1"/>
  <c r="JEZ25" i="7" s="1"/>
  <c r="JFB25" i="7" s="1"/>
  <c r="JFD25" i="7" s="1"/>
  <c r="JFF25" i="7" s="1"/>
  <c r="JFH25" i="7" s="1"/>
  <c r="JFJ25" i="7" s="1"/>
  <c r="JFL25" i="7" s="1"/>
  <c r="JFN25" i="7" s="1"/>
  <c r="JFP25" i="7" s="1"/>
  <c r="JFR25" i="7" s="1"/>
  <c r="JFT25" i="7" s="1"/>
  <c r="JFV25" i="7" s="1"/>
  <c r="JFX25" i="7" s="1"/>
  <c r="JFZ25" i="7" s="1"/>
  <c r="JGB25" i="7" s="1"/>
  <c r="JGD25" i="7" s="1"/>
  <c r="JGF25" i="7" s="1"/>
  <c r="JGH25" i="7" s="1"/>
  <c r="JGJ25" i="7" s="1"/>
  <c r="JGL25" i="7" s="1"/>
  <c r="JGN25" i="7" s="1"/>
  <c r="JGP25" i="7" s="1"/>
  <c r="JGR25" i="7" s="1"/>
  <c r="JGT25" i="7" s="1"/>
  <c r="JGV25" i="7" s="1"/>
  <c r="JGX25" i="7" s="1"/>
  <c r="JGZ25" i="7" s="1"/>
  <c r="JHB25" i="7" s="1"/>
  <c r="JHD25" i="7" s="1"/>
  <c r="JHF25" i="7" s="1"/>
  <c r="JHH25" i="7" s="1"/>
  <c r="JHJ25" i="7" s="1"/>
  <c r="JHL25" i="7" s="1"/>
  <c r="JHN25" i="7" s="1"/>
  <c r="JHP25" i="7" s="1"/>
  <c r="JHR25" i="7" s="1"/>
  <c r="JHT25" i="7" s="1"/>
  <c r="JHV25" i="7" s="1"/>
  <c r="JHX25" i="7" s="1"/>
  <c r="JHZ25" i="7" s="1"/>
  <c r="JIB25" i="7" s="1"/>
  <c r="JID25" i="7" s="1"/>
  <c r="JIF25" i="7" s="1"/>
  <c r="JIH25" i="7" s="1"/>
  <c r="JIJ25" i="7" s="1"/>
  <c r="JIL25" i="7" s="1"/>
  <c r="JIN25" i="7" s="1"/>
  <c r="JIP25" i="7" s="1"/>
  <c r="JIR25" i="7" s="1"/>
  <c r="JIT25" i="7" s="1"/>
  <c r="JIV25" i="7" s="1"/>
  <c r="JIX25" i="7" s="1"/>
  <c r="JIZ25" i="7" s="1"/>
  <c r="JJB25" i="7" s="1"/>
  <c r="JJD25" i="7" s="1"/>
  <c r="JJF25" i="7" s="1"/>
  <c r="JJH25" i="7" s="1"/>
  <c r="JJJ25" i="7" s="1"/>
  <c r="JJL25" i="7" s="1"/>
  <c r="JJN25" i="7" s="1"/>
  <c r="JJP25" i="7" s="1"/>
  <c r="JJR25" i="7" s="1"/>
  <c r="JJT25" i="7" s="1"/>
  <c r="JJV25" i="7" s="1"/>
  <c r="JJX25" i="7" s="1"/>
  <c r="JJZ25" i="7" s="1"/>
  <c r="JKB25" i="7" s="1"/>
  <c r="JKD25" i="7" s="1"/>
  <c r="JKF25" i="7" s="1"/>
  <c r="JKH25" i="7" s="1"/>
  <c r="JKJ25" i="7" s="1"/>
  <c r="JKL25" i="7" s="1"/>
  <c r="JKN25" i="7" s="1"/>
  <c r="JKP25" i="7" s="1"/>
  <c r="JKR25" i="7" s="1"/>
  <c r="JKT25" i="7" s="1"/>
  <c r="JKV25" i="7" s="1"/>
  <c r="JKX25" i="7" s="1"/>
  <c r="JKZ25" i="7" s="1"/>
  <c r="JLB25" i="7" s="1"/>
  <c r="JLD25" i="7" s="1"/>
  <c r="JLF25" i="7" s="1"/>
  <c r="JLH25" i="7" s="1"/>
  <c r="JLJ25" i="7" s="1"/>
  <c r="JLL25" i="7" s="1"/>
  <c r="JLN25" i="7" s="1"/>
  <c r="JLP25" i="7" s="1"/>
  <c r="JLR25" i="7" s="1"/>
  <c r="JLT25" i="7" s="1"/>
  <c r="JLV25" i="7" s="1"/>
  <c r="JLX25" i="7" s="1"/>
  <c r="JLZ25" i="7" s="1"/>
  <c r="JMB25" i="7" s="1"/>
  <c r="JMD25" i="7" s="1"/>
  <c r="JMF25" i="7" s="1"/>
  <c r="JMH25" i="7" s="1"/>
  <c r="JMJ25" i="7" s="1"/>
  <c r="JML25" i="7" s="1"/>
  <c r="JMN25" i="7" s="1"/>
  <c r="JMP25" i="7" s="1"/>
  <c r="JMR25" i="7" s="1"/>
  <c r="JMT25" i="7" s="1"/>
  <c r="JMV25" i="7" s="1"/>
  <c r="JMX25" i="7" s="1"/>
  <c r="JMZ25" i="7" s="1"/>
  <c r="JNB25" i="7" s="1"/>
  <c r="JND25" i="7" s="1"/>
  <c r="JNF25" i="7" s="1"/>
  <c r="JNH25" i="7" s="1"/>
  <c r="JNJ25" i="7" s="1"/>
  <c r="JNL25" i="7" s="1"/>
  <c r="JNN25" i="7" s="1"/>
  <c r="JNP25" i="7" s="1"/>
  <c r="JNR25" i="7" s="1"/>
  <c r="JNT25" i="7" s="1"/>
  <c r="JNV25" i="7" s="1"/>
  <c r="JNX25" i="7" s="1"/>
  <c r="JNZ25" i="7" s="1"/>
  <c r="JOB25" i="7" s="1"/>
  <c r="JOD25" i="7" s="1"/>
  <c r="JOF25" i="7" s="1"/>
  <c r="JOH25" i="7" s="1"/>
  <c r="JOJ25" i="7" s="1"/>
  <c r="JOL25" i="7" s="1"/>
  <c r="JON25" i="7" s="1"/>
  <c r="JOP25" i="7" s="1"/>
  <c r="JOR25" i="7" s="1"/>
  <c r="JOT25" i="7" s="1"/>
  <c r="JOV25" i="7" s="1"/>
  <c r="JOX25" i="7" s="1"/>
  <c r="JOZ25" i="7" s="1"/>
  <c r="JPB25" i="7" s="1"/>
  <c r="JPD25" i="7" s="1"/>
  <c r="JPF25" i="7" s="1"/>
  <c r="JPH25" i="7" s="1"/>
  <c r="JPJ25" i="7" s="1"/>
  <c r="JPL25" i="7" s="1"/>
  <c r="JPN25" i="7" s="1"/>
  <c r="JPP25" i="7" s="1"/>
  <c r="JPR25" i="7" s="1"/>
  <c r="JPT25" i="7" s="1"/>
  <c r="JPV25" i="7" s="1"/>
  <c r="JPX25" i="7" s="1"/>
  <c r="JPZ25" i="7" s="1"/>
  <c r="JQB25" i="7" s="1"/>
  <c r="JQD25" i="7" s="1"/>
  <c r="JQF25" i="7" s="1"/>
  <c r="JQH25" i="7" s="1"/>
  <c r="JQJ25" i="7" s="1"/>
  <c r="JQL25" i="7" s="1"/>
  <c r="JQN25" i="7" s="1"/>
  <c r="JQP25" i="7" s="1"/>
  <c r="JQR25" i="7" s="1"/>
  <c r="JQT25" i="7" s="1"/>
  <c r="JQV25" i="7" s="1"/>
  <c r="JQX25" i="7" s="1"/>
  <c r="JQZ25" i="7" s="1"/>
  <c r="JRB25" i="7" s="1"/>
  <c r="JRD25" i="7" s="1"/>
  <c r="JRF25" i="7" s="1"/>
  <c r="JRH25" i="7" s="1"/>
  <c r="JRJ25" i="7" s="1"/>
  <c r="JRL25" i="7" s="1"/>
  <c r="JRN25" i="7" s="1"/>
  <c r="JRP25" i="7" s="1"/>
  <c r="JRR25" i="7" s="1"/>
  <c r="JRT25" i="7" s="1"/>
  <c r="JRV25" i="7" s="1"/>
  <c r="JRX25" i="7" s="1"/>
  <c r="JRZ25" i="7" s="1"/>
  <c r="JSB25" i="7" s="1"/>
  <c r="JSD25" i="7" s="1"/>
  <c r="JSF25" i="7" s="1"/>
  <c r="JSH25" i="7" s="1"/>
  <c r="JSJ25" i="7" s="1"/>
  <c r="JSL25" i="7" s="1"/>
  <c r="JSN25" i="7" s="1"/>
  <c r="JSP25" i="7" s="1"/>
  <c r="JSR25" i="7" s="1"/>
  <c r="JST25" i="7" s="1"/>
  <c r="JSV25" i="7" s="1"/>
  <c r="JSX25" i="7" s="1"/>
  <c r="JSZ25" i="7" s="1"/>
  <c r="JTB25" i="7" s="1"/>
  <c r="JTD25" i="7" s="1"/>
  <c r="JTF25" i="7" s="1"/>
  <c r="JTH25" i="7" s="1"/>
  <c r="JTJ25" i="7" s="1"/>
  <c r="JTL25" i="7" s="1"/>
  <c r="JTN25" i="7" s="1"/>
  <c r="JTP25" i="7" s="1"/>
  <c r="JTR25" i="7" s="1"/>
  <c r="JTT25" i="7" s="1"/>
  <c r="JTV25" i="7" s="1"/>
  <c r="JTX25" i="7" s="1"/>
  <c r="JTZ25" i="7" s="1"/>
  <c r="JUB25" i="7" s="1"/>
  <c r="JUD25" i="7" s="1"/>
  <c r="JUF25" i="7" s="1"/>
  <c r="JUH25" i="7" s="1"/>
  <c r="JUJ25" i="7" s="1"/>
  <c r="JUL25" i="7" s="1"/>
  <c r="JUN25" i="7" s="1"/>
  <c r="JUP25" i="7" s="1"/>
  <c r="JUR25" i="7" s="1"/>
  <c r="JUT25" i="7" s="1"/>
  <c r="JUV25" i="7" s="1"/>
  <c r="JUX25" i="7" s="1"/>
  <c r="JUZ25" i="7" s="1"/>
  <c r="JVB25" i="7" s="1"/>
  <c r="JVD25" i="7" s="1"/>
  <c r="JVF25" i="7" s="1"/>
  <c r="JVH25" i="7" s="1"/>
  <c r="JVJ25" i="7" s="1"/>
  <c r="JVL25" i="7" s="1"/>
  <c r="JVN25" i="7" s="1"/>
  <c r="JVP25" i="7" s="1"/>
  <c r="JVR25" i="7" s="1"/>
  <c r="JVT25" i="7" s="1"/>
  <c r="JVV25" i="7" s="1"/>
  <c r="JVX25" i="7" s="1"/>
  <c r="JVZ25" i="7" s="1"/>
  <c r="JWB25" i="7" s="1"/>
  <c r="JWD25" i="7" s="1"/>
  <c r="JWF25" i="7" s="1"/>
  <c r="JWH25" i="7" s="1"/>
  <c r="JWJ25" i="7" s="1"/>
  <c r="JWL25" i="7" s="1"/>
  <c r="JWN25" i="7" s="1"/>
  <c r="JWP25" i="7" s="1"/>
  <c r="JWR25" i="7" s="1"/>
  <c r="JWT25" i="7" s="1"/>
  <c r="JWV25" i="7" s="1"/>
  <c r="JWX25" i="7" s="1"/>
  <c r="JWZ25" i="7" s="1"/>
  <c r="JXB25" i="7" s="1"/>
  <c r="JXD25" i="7" s="1"/>
  <c r="JXF25" i="7" s="1"/>
  <c r="JXH25" i="7" s="1"/>
  <c r="JXJ25" i="7" s="1"/>
  <c r="JXL25" i="7" s="1"/>
  <c r="JXN25" i="7" s="1"/>
  <c r="JXP25" i="7" s="1"/>
  <c r="JXR25" i="7" s="1"/>
  <c r="JXT25" i="7" s="1"/>
  <c r="JXV25" i="7" s="1"/>
  <c r="JXX25" i="7" s="1"/>
  <c r="JXZ25" i="7" s="1"/>
  <c r="JYB25" i="7" s="1"/>
  <c r="JYD25" i="7" s="1"/>
  <c r="JYF25" i="7" s="1"/>
  <c r="JYH25" i="7" s="1"/>
  <c r="JYJ25" i="7" s="1"/>
  <c r="JYL25" i="7" s="1"/>
  <c r="JYN25" i="7" s="1"/>
  <c r="JYP25" i="7" s="1"/>
  <c r="JYR25" i="7" s="1"/>
  <c r="JYT25" i="7" s="1"/>
  <c r="JYV25" i="7" s="1"/>
  <c r="JYX25" i="7" s="1"/>
  <c r="JYZ25" i="7" s="1"/>
  <c r="JZB25" i="7" s="1"/>
  <c r="JZD25" i="7" s="1"/>
  <c r="JZF25" i="7" s="1"/>
  <c r="JZH25" i="7" s="1"/>
  <c r="JZJ25" i="7" s="1"/>
  <c r="JZL25" i="7" s="1"/>
  <c r="JZN25" i="7" s="1"/>
  <c r="JZP25" i="7" s="1"/>
  <c r="JZR25" i="7" s="1"/>
  <c r="JZT25" i="7" s="1"/>
  <c r="JZV25" i="7" s="1"/>
  <c r="JZX25" i="7" s="1"/>
  <c r="JZZ25" i="7" s="1"/>
  <c r="KAB25" i="7" s="1"/>
  <c r="KAD25" i="7" s="1"/>
  <c r="KAF25" i="7" s="1"/>
  <c r="KAH25" i="7" s="1"/>
  <c r="KAJ25" i="7" s="1"/>
  <c r="KAL25" i="7" s="1"/>
  <c r="KAN25" i="7" s="1"/>
  <c r="KAP25" i="7" s="1"/>
  <c r="KAR25" i="7" s="1"/>
  <c r="KAT25" i="7" s="1"/>
  <c r="KAV25" i="7" s="1"/>
  <c r="KAX25" i="7" s="1"/>
  <c r="KAZ25" i="7" s="1"/>
  <c r="KBB25" i="7" s="1"/>
  <c r="KBD25" i="7" s="1"/>
  <c r="KBF25" i="7" s="1"/>
  <c r="KBH25" i="7" s="1"/>
  <c r="KBJ25" i="7" s="1"/>
  <c r="KBL25" i="7" s="1"/>
  <c r="KBN25" i="7" s="1"/>
  <c r="KBP25" i="7" s="1"/>
  <c r="KBR25" i="7" s="1"/>
  <c r="KBT25" i="7" s="1"/>
  <c r="KBV25" i="7" s="1"/>
  <c r="KBX25" i="7" s="1"/>
  <c r="KBZ25" i="7" s="1"/>
  <c r="KCB25" i="7" s="1"/>
  <c r="KCD25" i="7" s="1"/>
  <c r="KCF25" i="7" s="1"/>
  <c r="KCH25" i="7" s="1"/>
  <c r="KCJ25" i="7" s="1"/>
  <c r="KCL25" i="7" s="1"/>
  <c r="KCN25" i="7" s="1"/>
  <c r="KCP25" i="7" s="1"/>
  <c r="KCR25" i="7" s="1"/>
  <c r="KCT25" i="7" s="1"/>
  <c r="KCV25" i="7" s="1"/>
  <c r="KCX25" i="7" s="1"/>
  <c r="KCZ25" i="7" s="1"/>
  <c r="KDB25" i="7" s="1"/>
  <c r="KDD25" i="7" s="1"/>
  <c r="KDF25" i="7" s="1"/>
  <c r="KDH25" i="7" s="1"/>
  <c r="KDJ25" i="7" s="1"/>
  <c r="KDL25" i="7" s="1"/>
  <c r="KDN25" i="7" s="1"/>
  <c r="KDP25" i="7" s="1"/>
  <c r="KDR25" i="7" s="1"/>
  <c r="KDT25" i="7" s="1"/>
  <c r="KDV25" i="7" s="1"/>
  <c r="KDX25" i="7" s="1"/>
  <c r="KDZ25" i="7" s="1"/>
  <c r="KEB25" i="7" s="1"/>
  <c r="KED25" i="7" s="1"/>
  <c r="KEF25" i="7" s="1"/>
  <c r="KEH25" i="7" s="1"/>
  <c r="KEJ25" i="7" s="1"/>
  <c r="KEL25" i="7" s="1"/>
  <c r="KEN25" i="7" s="1"/>
  <c r="KEP25" i="7" s="1"/>
  <c r="KER25" i="7" s="1"/>
  <c r="KET25" i="7" s="1"/>
  <c r="KEV25" i="7" s="1"/>
  <c r="KEX25" i="7" s="1"/>
  <c r="KEZ25" i="7" s="1"/>
  <c r="KFB25" i="7" s="1"/>
  <c r="KFD25" i="7" s="1"/>
  <c r="KFF25" i="7" s="1"/>
  <c r="KFH25" i="7" s="1"/>
  <c r="KFJ25" i="7" s="1"/>
  <c r="KFL25" i="7" s="1"/>
  <c r="KFN25" i="7" s="1"/>
  <c r="KFP25" i="7" s="1"/>
  <c r="KFR25" i="7" s="1"/>
  <c r="KFT25" i="7" s="1"/>
  <c r="KFV25" i="7" s="1"/>
  <c r="KFX25" i="7" s="1"/>
  <c r="KFZ25" i="7" s="1"/>
  <c r="KGB25" i="7" s="1"/>
  <c r="KGD25" i="7" s="1"/>
  <c r="KGF25" i="7" s="1"/>
  <c r="KGH25" i="7" s="1"/>
  <c r="KGJ25" i="7" s="1"/>
  <c r="KGL25" i="7" s="1"/>
  <c r="KGN25" i="7" s="1"/>
  <c r="KGP25" i="7" s="1"/>
  <c r="KGR25" i="7" s="1"/>
  <c r="KGT25" i="7" s="1"/>
  <c r="KGV25" i="7" s="1"/>
  <c r="KGX25" i="7" s="1"/>
  <c r="KGZ25" i="7" s="1"/>
  <c r="KHB25" i="7" s="1"/>
  <c r="KHD25" i="7" s="1"/>
  <c r="KHF25" i="7" s="1"/>
  <c r="KHH25" i="7" s="1"/>
  <c r="KHJ25" i="7" s="1"/>
  <c r="KHL25" i="7" s="1"/>
  <c r="KHN25" i="7" s="1"/>
  <c r="KHP25" i="7" s="1"/>
  <c r="KHR25" i="7" s="1"/>
  <c r="KHT25" i="7" s="1"/>
  <c r="KHV25" i="7" s="1"/>
  <c r="KHX25" i="7" s="1"/>
  <c r="KHZ25" i="7" s="1"/>
  <c r="KIB25" i="7" s="1"/>
  <c r="KID25" i="7" s="1"/>
  <c r="KIF25" i="7" s="1"/>
  <c r="KIH25" i="7" s="1"/>
  <c r="KIJ25" i="7" s="1"/>
  <c r="KIL25" i="7" s="1"/>
  <c r="KIN25" i="7" s="1"/>
  <c r="KIP25" i="7" s="1"/>
  <c r="KIR25" i="7" s="1"/>
  <c r="KIT25" i="7" s="1"/>
  <c r="KIV25" i="7" s="1"/>
  <c r="KIX25" i="7" s="1"/>
  <c r="KIZ25" i="7" s="1"/>
  <c r="KJB25" i="7" s="1"/>
  <c r="KJD25" i="7" s="1"/>
  <c r="KJF25" i="7" s="1"/>
  <c r="KJH25" i="7" s="1"/>
  <c r="KJJ25" i="7" s="1"/>
  <c r="KJL25" i="7" s="1"/>
  <c r="KJN25" i="7" s="1"/>
  <c r="KJP25" i="7" s="1"/>
  <c r="KJR25" i="7" s="1"/>
  <c r="KJT25" i="7" s="1"/>
  <c r="KJV25" i="7" s="1"/>
  <c r="KJX25" i="7" s="1"/>
  <c r="KJZ25" i="7" s="1"/>
  <c r="KKB25" i="7" s="1"/>
  <c r="KKD25" i="7" s="1"/>
  <c r="KKF25" i="7" s="1"/>
  <c r="KKH25" i="7" s="1"/>
  <c r="KKJ25" i="7" s="1"/>
  <c r="KKL25" i="7" s="1"/>
  <c r="KKN25" i="7" s="1"/>
  <c r="KKP25" i="7" s="1"/>
  <c r="KKR25" i="7" s="1"/>
  <c r="KKT25" i="7" s="1"/>
  <c r="KKV25" i="7" s="1"/>
  <c r="KKX25" i="7" s="1"/>
  <c r="KKZ25" i="7" s="1"/>
  <c r="KLB25" i="7" s="1"/>
  <c r="KLD25" i="7" s="1"/>
  <c r="KLF25" i="7" s="1"/>
  <c r="KLH25" i="7" s="1"/>
  <c r="KLJ25" i="7" s="1"/>
  <c r="KLL25" i="7" s="1"/>
  <c r="KLN25" i="7" s="1"/>
  <c r="KLP25" i="7" s="1"/>
  <c r="KLR25" i="7" s="1"/>
  <c r="KLT25" i="7" s="1"/>
  <c r="KLV25" i="7" s="1"/>
  <c r="KLX25" i="7" s="1"/>
  <c r="KLZ25" i="7" s="1"/>
  <c r="KMB25" i="7" s="1"/>
  <c r="KMD25" i="7" s="1"/>
  <c r="KMF25" i="7" s="1"/>
  <c r="KMH25" i="7" s="1"/>
  <c r="KMJ25" i="7" s="1"/>
  <c r="KML25" i="7" s="1"/>
  <c r="KMN25" i="7" s="1"/>
  <c r="KMP25" i="7" s="1"/>
  <c r="KMR25" i="7" s="1"/>
  <c r="KMT25" i="7" s="1"/>
  <c r="KMV25" i="7" s="1"/>
  <c r="KMX25" i="7" s="1"/>
  <c r="KMZ25" i="7" s="1"/>
  <c r="KNB25" i="7" s="1"/>
  <c r="KND25" i="7" s="1"/>
  <c r="KNF25" i="7" s="1"/>
  <c r="KNH25" i="7" s="1"/>
  <c r="KNJ25" i="7" s="1"/>
  <c r="KNL25" i="7" s="1"/>
  <c r="KNN25" i="7" s="1"/>
  <c r="KNP25" i="7" s="1"/>
  <c r="KNR25" i="7" s="1"/>
  <c r="KNT25" i="7" s="1"/>
  <c r="KNV25" i="7" s="1"/>
  <c r="KNX25" i="7" s="1"/>
  <c r="KNZ25" i="7" s="1"/>
  <c r="KOB25" i="7" s="1"/>
  <c r="KOD25" i="7" s="1"/>
  <c r="KOF25" i="7" s="1"/>
  <c r="KOH25" i="7" s="1"/>
  <c r="KOJ25" i="7" s="1"/>
  <c r="KOL25" i="7" s="1"/>
  <c r="KON25" i="7" s="1"/>
  <c r="KOP25" i="7" s="1"/>
  <c r="KOR25" i="7" s="1"/>
  <c r="KOT25" i="7" s="1"/>
  <c r="KOV25" i="7" s="1"/>
  <c r="KOX25" i="7" s="1"/>
  <c r="KOZ25" i="7" s="1"/>
  <c r="KPB25" i="7" s="1"/>
  <c r="KPD25" i="7" s="1"/>
  <c r="KPF25" i="7" s="1"/>
  <c r="KPH25" i="7" s="1"/>
  <c r="KPJ25" i="7" s="1"/>
  <c r="KPL25" i="7" s="1"/>
  <c r="KPN25" i="7" s="1"/>
  <c r="KPP25" i="7" s="1"/>
  <c r="KPR25" i="7" s="1"/>
  <c r="KPT25" i="7" s="1"/>
  <c r="KPV25" i="7" s="1"/>
  <c r="KPX25" i="7" s="1"/>
  <c r="KPZ25" i="7" s="1"/>
  <c r="KQB25" i="7" s="1"/>
  <c r="KQD25" i="7" s="1"/>
  <c r="KQF25" i="7" s="1"/>
  <c r="KQH25" i="7" s="1"/>
  <c r="KQJ25" i="7" s="1"/>
  <c r="KQL25" i="7" s="1"/>
  <c r="KQN25" i="7" s="1"/>
  <c r="KQP25" i="7" s="1"/>
  <c r="KQR25" i="7" s="1"/>
  <c r="KQT25" i="7" s="1"/>
  <c r="KQV25" i="7" s="1"/>
  <c r="KQX25" i="7" s="1"/>
  <c r="KQZ25" i="7" s="1"/>
  <c r="KRB25" i="7" s="1"/>
  <c r="KRD25" i="7" s="1"/>
  <c r="KRF25" i="7" s="1"/>
  <c r="KRH25" i="7" s="1"/>
  <c r="KRJ25" i="7" s="1"/>
  <c r="KRL25" i="7" s="1"/>
  <c r="KRN25" i="7" s="1"/>
  <c r="KRP25" i="7" s="1"/>
  <c r="KRR25" i="7" s="1"/>
  <c r="KRT25" i="7" s="1"/>
  <c r="KRV25" i="7" s="1"/>
  <c r="KRX25" i="7" s="1"/>
  <c r="KRZ25" i="7" s="1"/>
  <c r="KSB25" i="7" s="1"/>
  <c r="KSD25" i="7" s="1"/>
  <c r="KSF25" i="7" s="1"/>
  <c r="KSH25" i="7" s="1"/>
  <c r="KSJ25" i="7" s="1"/>
  <c r="KSL25" i="7" s="1"/>
  <c r="KSN25" i="7" s="1"/>
  <c r="KSP25" i="7" s="1"/>
  <c r="KSR25" i="7" s="1"/>
  <c r="KST25" i="7" s="1"/>
  <c r="KSV25" i="7" s="1"/>
  <c r="KSX25" i="7" s="1"/>
  <c r="KSZ25" i="7" s="1"/>
  <c r="KTB25" i="7" s="1"/>
  <c r="KTD25" i="7" s="1"/>
  <c r="KTF25" i="7" s="1"/>
  <c r="KTH25" i="7" s="1"/>
  <c r="KTJ25" i="7" s="1"/>
  <c r="KTL25" i="7" s="1"/>
  <c r="KTN25" i="7" s="1"/>
  <c r="KTP25" i="7" s="1"/>
  <c r="KTR25" i="7" s="1"/>
  <c r="KTT25" i="7" s="1"/>
  <c r="KTV25" i="7" s="1"/>
  <c r="KTX25" i="7" s="1"/>
  <c r="KTZ25" i="7" s="1"/>
  <c r="KUB25" i="7" s="1"/>
  <c r="KUD25" i="7" s="1"/>
  <c r="KUF25" i="7" s="1"/>
  <c r="KUH25" i="7" s="1"/>
  <c r="KUJ25" i="7" s="1"/>
  <c r="KUL25" i="7" s="1"/>
  <c r="KUN25" i="7" s="1"/>
  <c r="KUP25" i="7" s="1"/>
  <c r="KUR25" i="7" s="1"/>
  <c r="KUT25" i="7" s="1"/>
  <c r="KUV25" i="7" s="1"/>
  <c r="KUX25" i="7" s="1"/>
  <c r="KUZ25" i="7" s="1"/>
  <c r="KVB25" i="7" s="1"/>
  <c r="KVD25" i="7" s="1"/>
  <c r="KVF25" i="7" s="1"/>
  <c r="KVH25" i="7" s="1"/>
  <c r="KVJ25" i="7" s="1"/>
  <c r="KVL25" i="7" s="1"/>
  <c r="KVN25" i="7" s="1"/>
  <c r="KVP25" i="7" s="1"/>
  <c r="KVR25" i="7" s="1"/>
  <c r="KVT25" i="7" s="1"/>
  <c r="KVV25" i="7" s="1"/>
  <c r="KVX25" i="7" s="1"/>
  <c r="KVZ25" i="7" s="1"/>
  <c r="KWB25" i="7" s="1"/>
  <c r="KWD25" i="7" s="1"/>
  <c r="KWF25" i="7" s="1"/>
  <c r="KWH25" i="7" s="1"/>
  <c r="KWJ25" i="7" s="1"/>
  <c r="KWL25" i="7" s="1"/>
  <c r="KWN25" i="7" s="1"/>
  <c r="KWP25" i="7" s="1"/>
  <c r="KWR25" i="7" s="1"/>
  <c r="KWT25" i="7" s="1"/>
  <c r="KWV25" i="7" s="1"/>
  <c r="KWX25" i="7" s="1"/>
  <c r="KWZ25" i="7" s="1"/>
  <c r="KXB25" i="7" s="1"/>
  <c r="KXD25" i="7" s="1"/>
  <c r="KXF25" i="7" s="1"/>
  <c r="KXH25" i="7" s="1"/>
  <c r="KXJ25" i="7" s="1"/>
  <c r="KXL25" i="7" s="1"/>
  <c r="KXN25" i="7" s="1"/>
  <c r="KXP25" i="7" s="1"/>
  <c r="KXR25" i="7" s="1"/>
  <c r="KXT25" i="7" s="1"/>
  <c r="KXV25" i="7" s="1"/>
  <c r="KXX25" i="7" s="1"/>
  <c r="KXZ25" i="7" s="1"/>
  <c r="KYB25" i="7" s="1"/>
  <c r="KYD25" i="7" s="1"/>
  <c r="KYF25" i="7" s="1"/>
  <c r="KYH25" i="7" s="1"/>
  <c r="KYJ25" i="7" s="1"/>
  <c r="KYL25" i="7" s="1"/>
  <c r="KYN25" i="7" s="1"/>
  <c r="KYP25" i="7" s="1"/>
  <c r="KYR25" i="7" s="1"/>
  <c r="KYT25" i="7" s="1"/>
  <c r="KYV25" i="7" s="1"/>
  <c r="KYX25" i="7" s="1"/>
  <c r="KYZ25" i="7" s="1"/>
  <c r="KZB25" i="7" s="1"/>
  <c r="KZD25" i="7" s="1"/>
  <c r="KZF25" i="7" s="1"/>
  <c r="KZH25" i="7" s="1"/>
  <c r="KZJ25" i="7" s="1"/>
  <c r="KZL25" i="7" s="1"/>
  <c r="KZN25" i="7" s="1"/>
  <c r="KZP25" i="7" s="1"/>
  <c r="KZR25" i="7" s="1"/>
  <c r="KZT25" i="7" s="1"/>
  <c r="KZV25" i="7" s="1"/>
  <c r="KZX25" i="7" s="1"/>
  <c r="KZZ25" i="7" s="1"/>
  <c r="LAB25" i="7" s="1"/>
  <c r="LAD25" i="7" s="1"/>
  <c r="LAF25" i="7" s="1"/>
  <c r="LAH25" i="7" s="1"/>
  <c r="LAJ25" i="7" s="1"/>
  <c r="LAL25" i="7" s="1"/>
  <c r="LAN25" i="7" s="1"/>
  <c r="LAP25" i="7" s="1"/>
  <c r="LAR25" i="7" s="1"/>
  <c r="LAT25" i="7" s="1"/>
  <c r="LAV25" i="7" s="1"/>
  <c r="LAX25" i="7" s="1"/>
  <c r="LAZ25" i="7" s="1"/>
  <c r="LBB25" i="7" s="1"/>
  <c r="LBD25" i="7" s="1"/>
  <c r="LBF25" i="7" s="1"/>
  <c r="LBH25" i="7" s="1"/>
  <c r="LBJ25" i="7" s="1"/>
  <c r="LBL25" i="7" s="1"/>
  <c r="LBN25" i="7" s="1"/>
  <c r="LBP25" i="7" s="1"/>
  <c r="LBR25" i="7" s="1"/>
  <c r="LBT25" i="7" s="1"/>
  <c r="LBV25" i="7" s="1"/>
  <c r="LBX25" i="7" s="1"/>
  <c r="LBZ25" i="7" s="1"/>
  <c r="LCB25" i="7" s="1"/>
  <c r="LCD25" i="7" s="1"/>
  <c r="LCF25" i="7" s="1"/>
  <c r="LCH25" i="7" s="1"/>
  <c r="LCJ25" i="7" s="1"/>
  <c r="LCL25" i="7" s="1"/>
  <c r="LCN25" i="7" s="1"/>
  <c r="LCP25" i="7" s="1"/>
  <c r="LCR25" i="7" s="1"/>
  <c r="LCT25" i="7" s="1"/>
  <c r="LCV25" i="7" s="1"/>
  <c r="LCX25" i="7" s="1"/>
  <c r="LCZ25" i="7" s="1"/>
  <c r="LDB25" i="7" s="1"/>
  <c r="LDD25" i="7" s="1"/>
  <c r="LDF25" i="7" s="1"/>
  <c r="LDH25" i="7" s="1"/>
  <c r="LDJ25" i="7" s="1"/>
  <c r="LDL25" i="7" s="1"/>
  <c r="LDN25" i="7" s="1"/>
  <c r="LDP25" i="7" s="1"/>
  <c r="LDR25" i="7" s="1"/>
  <c r="LDT25" i="7" s="1"/>
  <c r="LDV25" i="7" s="1"/>
  <c r="LDX25" i="7" s="1"/>
  <c r="LDZ25" i="7" s="1"/>
  <c r="LEB25" i="7" s="1"/>
  <c r="LED25" i="7" s="1"/>
  <c r="LEF25" i="7" s="1"/>
  <c r="LEH25" i="7" s="1"/>
  <c r="LEJ25" i="7" s="1"/>
  <c r="LEL25" i="7" s="1"/>
  <c r="LEN25" i="7" s="1"/>
  <c r="LEP25" i="7" s="1"/>
  <c r="LER25" i="7" s="1"/>
  <c r="LET25" i="7" s="1"/>
  <c r="LEV25" i="7" s="1"/>
  <c r="LEX25" i="7" s="1"/>
  <c r="LEZ25" i="7" s="1"/>
  <c r="LFB25" i="7" s="1"/>
  <c r="LFD25" i="7" s="1"/>
  <c r="LFF25" i="7" s="1"/>
  <c r="LFH25" i="7" s="1"/>
  <c r="LFJ25" i="7" s="1"/>
  <c r="LFL25" i="7" s="1"/>
  <c r="LFN25" i="7" s="1"/>
  <c r="LFP25" i="7" s="1"/>
  <c r="LFR25" i="7" s="1"/>
  <c r="LFT25" i="7" s="1"/>
  <c r="LFV25" i="7" s="1"/>
  <c r="LFX25" i="7" s="1"/>
  <c r="LFZ25" i="7" s="1"/>
  <c r="LGB25" i="7" s="1"/>
  <c r="LGD25" i="7" s="1"/>
  <c r="LGF25" i="7" s="1"/>
  <c r="LGH25" i="7" s="1"/>
  <c r="LGJ25" i="7" s="1"/>
  <c r="LGL25" i="7" s="1"/>
  <c r="LGN25" i="7" s="1"/>
  <c r="LGP25" i="7" s="1"/>
  <c r="LGR25" i="7" s="1"/>
  <c r="LGT25" i="7" s="1"/>
  <c r="LGV25" i="7" s="1"/>
  <c r="LGX25" i="7" s="1"/>
  <c r="LGZ25" i="7" s="1"/>
  <c r="LHB25" i="7" s="1"/>
  <c r="LHD25" i="7" s="1"/>
  <c r="LHF25" i="7" s="1"/>
  <c r="LHH25" i="7" s="1"/>
  <c r="LHJ25" i="7" s="1"/>
  <c r="LHL25" i="7" s="1"/>
  <c r="LHN25" i="7" s="1"/>
  <c r="LHP25" i="7" s="1"/>
  <c r="LHR25" i="7" s="1"/>
  <c r="LHT25" i="7" s="1"/>
  <c r="LHV25" i="7" s="1"/>
  <c r="LHX25" i="7" s="1"/>
  <c r="LHZ25" i="7" s="1"/>
  <c r="LIB25" i="7" s="1"/>
  <c r="LID25" i="7" s="1"/>
  <c r="LIF25" i="7" s="1"/>
  <c r="LIH25" i="7" s="1"/>
  <c r="LIJ25" i="7" s="1"/>
  <c r="LIL25" i="7" s="1"/>
  <c r="LIN25" i="7" s="1"/>
  <c r="LIP25" i="7" s="1"/>
  <c r="LIR25" i="7" s="1"/>
  <c r="LIT25" i="7" s="1"/>
  <c r="LIV25" i="7" s="1"/>
  <c r="LIX25" i="7" s="1"/>
  <c r="LIZ25" i="7" s="1"/>
  <c r="LJB25" i="7" s="1"/>
  <c r="LJD25" i="7" s="1"/>
  <c r="LJF25" i="7" s="1"/>
  <c r="LJH25" i="7" s="1"/>
  <c r="LJJ25" i="7" s="1"/>
  <c r="LJL25" i="7" s="1"/>
  <c r="LJN25" i="7" s="1"/>
  <c r="LJP25" i="7" s="1"/>
  <c r="LJR25" i="7" s="1"/>
  <c r="LJT25" i="7" s="1"/>
  <c r="LJV25" i="7" s="1"/>
  <c r="LJX25" i="7" s="1"/>
  <c r="LJZ25" i="7" s="1"/>
  <c r="LKB25" i="7" s="1"/>
  <c r="LKD25" i="7" s="1"/>
  <c r="LKF25" i="7" s="1"/>
  <c r="LKH25" i="7" s="1"/>
  <c r="LKJ25" i="7" s="1"/>
  <c r="LKL25" i="7" s="1"/>
  <c r="LKN25" i="7" s="1"/>
  <c r="LKP25" i="7" s="1"/>
  <c r="LKR25" i="7" s="1"/>
  <c r="LKT25" i="7" s="1"/>
  <c r="LKV25" i="7" s="1"/>
  <c r="LKX25" i="7" s="1"/>
  <c r="LKZ25" i="7" s="1"/>
  <c r="LLB25" i="7" s="1"/>
  <c r="LLD25" i="7" s="1"/>
  <c r="LLF25" i="7" s="1"/>
  <c r="LLH25" i="7" s="1"/>
  <c r="LLJ25" i="7" s="1"/>
  <c r="LLL25" i="7" s="1"/>
  <c r="LLN25" i="7" s="1"/>
  <c r="LLP25" i="7" s="1"/>
  <c r="LLR25" i="7" s="1"/>
  <c r="LLT25" i="7" s="1"/>
  <c r="LLV25" i="7" s="1"/>
  <c r="LLX25" i="7" s="1"/>
  <c r="LLZ25" i="7" s="1"/>
  <c r="LMB25" i="7" s="1"/>
  <c r="LMD25" i="7" s="1"/>
  <c r="LMF25" i="7" s="1"/>
  <c r="LMH25" i="7" s="1"/>
  <c r="LMJ25" i="7" s="1"/>
  <c r="LML25" i="7" s="1"/>
  <c r="LMN25" i="7" s="1"/>
  <c r="LMP25" i="7" s="1"/>
  <c r="LMR25" i="7" s="1"/>
  <c r="LMT25" i="7" s="1"/>
  <c r="LMV25" i="7" s="1"/>
  <c r="LMX25" i="7" s="1"/>
  <c r="LMZ25" i="7" s="1"/>
  <c r="LNB25" i="7" s="1"/>
  <c r="LND25" i="7" s="1"/>
  <c r="LNF25" i="7" s="1"/>
  <c r="LNH25" i="7" s="1"/>
  <c r="LNJ25" i="7" s="1"/>
  <c r="LNL25" i="7" s="1"/>
  <c r="LNN25" i="7" s="1"/>
  <c r="LNP25" i="7" s="1"/>
  <c r="LNR25" i="7" s="1"/>
  <c r="LNT25" i="7" s="1"/>
  <c r="LNV25" i="7" s="1"/>
  <c r="LNX25" i="7" s="1"/>
  <c r="LNZ25" i="7" s="1"/>
  <c r="LOB25" i="7" s="1"/>
  <c r="LOD25" i="7" s="1"/>
  <c r="LOF25" i="7" s="1"/>
  <c r="LOH25" i="7" s="1"/>
  <c r="LOJ25" i="7" s="1"/>
  <c r="LOL25" i="7" s="1"/>
  <c r="LON25" i="7" s="1"/>
  <c r="LOP25" i="7" s="1"/>
  <c r="LOR25" i="7" s="1"/>
  <c r="LOT25" i="7" s="1"/>
  <c r="LOV25" i="7" s="1"/>
  <c r="LOX25" i="7" s="1"/>
  <c r="LOZ25" i="7" s="1"/>
  <c r="LPB25" i="7" s="1"/>
  <c r="LPD25" i="7" s="1"/>
  <c r="LPF25" i="7" s="1"/>
  <c r="LPH25" i="7" s="1"/>
  <c r="LPJ25" i="7" s="1"/>
  <c r="LPL25" i="7" s="1"/>
  <c r="LPN25" i="7" s="1"/>
  <c r="LPP25" i="7" s="1"/>
  <c r="LPR25" i="7" s="1"/>
  <c r="LPT25" i="7" s="1"/>
  <c r="LPV25" i="7" s="1"/>
  <c r="LPX25" i="7" s="1"/>
  <c r="LPZ25" i="7" s="1"/>
  <c r="LQB25" i="7" s="1"/>
  <c r="LQD25" i="7" s="1"/>
  <c r="LQF25" i="7" s="1"/>
  <c r="LQH25" i="7" s="1"/>
  <c r="LQJ25" i="7" s="1"/>
  <c r="LQL25" i="7" s="1"/>
  <c r="LQN25" i="7" s="1"/>
  <c r="LQP25" i="7" s="1"/>
  <c r="LQR25" i="7" s="1"/>
  <c r="LQT25" i="7" s="1"/>
  <c r="LQV25" i="7" s="1"/>
  <c r="LQX25" i="7" s="1"/>
  <c r="LQZ25" i="7" s="1"/>
  <c r="LRB25" i="7" s="1"/>
  <c r="LRD25" i="7" s="1"/>
  <c r="LRF25" i="7" s="1"/>
  <c r="LRH25" i="7" s="1"/>
  <c r="LRJ25" i="7" s="1"/>
  <c r="LRL25" i="7" s="1"/>
  <c r="LRN25" i="7" s="1"/>
  <c r="LRP25" i="7" s="1"/>
  <c r="LRR25" i="7" s="1"/>
  <c r="LRT25" i="7" s="1"/>
  <c r="LRV25" i="7" s="1"/>
  <c r="LRX25" i="7" s="1"/>
  <c r="LRZ25" i="7" s="1"/>
  <c r="LSB25" i="7" s="1"/>
  <c r="LSD25" i="7" s="1"/>
  <c r="LSF25" i="7" s="1"/>
  <c r="LSH25" i="7" s="1"/>
  <c r="LSJ25" i="7" s="1"/>
  <c r="LSL25" i="7" s="1"/>
  <c r="LSN25" i="7" s="1"/>
  <c r="LSP25" i="7" s="1"/>
  <c r="LSR25" i="7" s="1"/>
  <c r="LST25" i="7" s="1"/>
  <c r="LSV25" i="7" s="1"/>
  <c r="LSX25" i="7" s="1"/>
  <c r="LSZ25" i="7" s="1"/>
  <c r="LTB25" i="7" s="1"/>
  <c r="LTD25" i="7" s="1"/>
  <c r="LTF25" i="7" s="1"/>
  <c r="LTH25" i="7" s="1"/>
  <c r="LTJ25" i="7" s="1"/>
  <c r="LTL25" i="7" s="1"/>
  <c r="LTN25" i="7" s="1"/>
  <c r="LTP25" i="7" s="1"/>
  <c r="LTR25" i="7" s="1"/>
  <c r="LTT25" i="7" s="1"/>
  <c r="LTV25" i="7" s="1"/>
  <c r="LTX25" i="7" s="1"/>
  <c r="LTZ25" i="7" s="1"/>
  <c r="LUB25" i="7" s="1"/>
  <c r="LUD25" i="7" s="1"/>
  <c r="LUF25" i="7" s="1"/>
  <c r="LUH25" i="7" s="1"/>
  <c r="LUJ25" i="7" s="1"/>
  <c r="LUL25" i="7" s="1"/>
  <c r="LUN25" i="7" s="1"/>
  <c r="LUP25" i="7" s="1"/>
  <c r="LUR25" i="7" s="1"/>
  <c r="LUT25" i="7" s="1"/>
  <c r="LUV25" i="7" s="1"/>
  <c r="LUX25" i="7" s="1"/>
  <c r="LUZ25" i="7" s="1"/>
  <c r="LVB25" i="7" s="1"/>
  <c r="LVD25" i="7" s="1"/>
  <c r="LVF25" i="7" s="1"/>
  <c r="LVH25" i="7" s="1"/>
  <c r="LVJ25" i="7" s="1"/>
  <c r="LVL25" i="7" s="1"/>
  <c r="LVN25" i="7" s="1"/>
  <c r="LVP25" i="7" s="1"/>
  <c r="LVR25" i="7" s="1"/>
  <c r="LVT25" i="7" s="1"/>
  <c r="LVV25" i="7" s="1"/>
  <c r="LVX25" i="7" s="1"/>
  <c r="LVZ25" i="7" s="1"/>
  <c r="LWB25" i="7" s="1"/>
  <c r="LWD25" i="7" s="1"/>
  <c r="LWF25" i="7" s="1"/>
  <c r="LWH25" i="7" s="1"/>
  <c r="LWJ25" i="7" s="1"/>
  <c r="LWL25" i="7" s="1"/>
  <c r="LWN25" i="7" s="1"/>
  <c r="LWP25" i="7" s="1"/>
  <c r="LWR25" i="7" s="1"/>
  <c r="LWT25" i="7" s="1"/>
  <c r="LWV25" i="7" s="1"/>
  <c r="LWX25" i="7" s="1"/>
  <c r="LWZ25" i="7" s="1"/>
  <c r="LXB25" i="7" s="1"/>
  <c r="LXD25" i="7" s="1"/>
  <c r="LXF25" i="7" s="1"/>
  <c r="LXH25" i="7" s="1"/>
  <c r="LXJ25" i="7" s="1"/>
  <c r="LXL25" i="7" s="1"/>
  <c r="LXN25" i="7" s="1"/>
  <c r="LXP25" i="7" s="1"/>
  <c r="LXR25" i="7" s="1"/>
  <c r="LXT25" i="7" s="1"/>
  <c r="LXV25" i="7" s="1"/>
  <c r="LXX25" i="7" s="1"/>
  <c r="LXZ25" i="7" s="1"/>
  <c r="LYB25" i="7" s="1"/>
  <c r="LYD25" i="7" s="1"/>
  <c r="LYF25" i="7" s="1"/>
  <c r="LYH25" i="7" s="1"/>
  <c r="LYJ25" i="7" s="1"/>
  <c r="LYL25" i="7" s="1"/>
  <c r="LYN25" i="7" s="1"/>
  <c r="LYP25" i="7" s="1"/>
  <c r="LYR25" i="7" s="1"/>
  <c r="LYT25" i="7" s="1"/>
  <c r="LYV25" i="7" s="1"/>
  <c r="LYX25" i="7" s="1"/>
  <c r="LYZ25" i="7" s="1"/>
  <c r="LZB25" i="7" s="1"/>
  <c r="LZD25" i="7" s="1"/>
  <c r="LZF25" i="7" s="1"/>
  <c r="LZH25" i="7" s="1"/>
  <c r="LZJ25" i="7" s="1"/>
  <c r="LZL25" i="7" s="1"/>
  <c r="LZN25" i="7" s="1"/>
  <c r="LZP25" i="7" s="1"/>
  <c r="LZR25" i="7" s="1"/>
  <c r="LZT25" i="7" s="1"/>
  <c r="LZV25" i="7" s="1"/>
  <c r="LZX25" i="7" s="1"/>
  <c r="LZZ25" i="7" s="1"/>
  <c r="MAB25" i="7" s="1"/>
  <c r="MAD25" i="7" s="1"/>
  <c r="MAF25" i="7" s="1"/>
  <c r="MAH25" i="7" s="1"/>
  <c r="MAJ25" i="7" s="1"/>
  <c r="MAL25" i="7" s="1"/>
  <c r="MAN25" i="7" s="1"/>
  <c r="MAP25" i="7" s="1"/>
  <c r="MAR25" i="7" s="1"/>
  <c r="MAT25" i="7" s="1"/>
  <c r="MAV25" i="7" s="1"/>
  <c r="MAX25" i="7" s="1"/>
  <c r="MAZ25" i="7" s="1"/>
  <c r="MBB25" i="7" s="1"/>
  <c r="MBD25" i="7" s="1"/>
  <c r="MBF25" i="7" s="1"/>
  <c r="MBH25" i="7" s="1"/>
  <c r="MBJ25" i="7" s="1"/>
  <c r="MBL25" i="7" s="1"/>
  <c r="MBN25" i="7" s="1"/>
  <c r="MBP25" i="7" s="1"/>
  <c r="MBR25" i="7" s="1"/>
  <c r="MBT25" i="7" s="1"/>
  <c r="MBV25" i="7" s="1"/>
  <c r="MBX25" i="7" s="1"/>
  <c r="MBZ25" i="7" s="1"/>
  <c r="MCB25" i="7" s="1"/>
  <c r="MCD25" i="7" s="1"/>
  <c r="MCF25" i="7" s="1"/>
  <c r="MCH25" i="7" s="1"/>
  <c r="MCJ25" i="7" s="1"/>
  <c r="MCL25" i="7" s="1"/>
  <c r="MCN25" i="7" s="1"/>
  <c r="MCP25" i="7" s="1"/>
  <c r="MCR25" i="7" s="1"/>
  <c r="MCT25" i="7" s="1"/>
  <c r="MCV25" i="7" s="1"/>
  <c r="MCX25" i="7" s="1"/>
  <c r="MCZ25" i="7" s="1"/>
  <c r="MDB25" i="7" s="1"/>
  <c r="MDD25" i="7" s="1"/>
  <c r="MDF25" i="7" s="1"/>
  <c r="MDH25" i="7" s="1"/>
  <c r="MDJ25" i="7" s="1"/>
  <c r="MDL25" i="7" s="1"/>
  <c r="MDN25" i="7" s="1"/>
  <c r="MDP25" i="7" s="1"/>
  <c r="MDR25" i="7" s="1"/>
  <c r="MDT25" i="7" s="1"/>
  <c r="MDV25" i="7" s="1"/>
  <c r="MDX25" i="7" s="1"/>
  <c r="MDZ25" i="7" s="1"/>
  <c r="MEB25" i="7" s="1"/>
  <c r="MED25" i="7" s="1"/>
  <c r="MEF25" i="7" s="1"/>
  <c r="MEH25" i="7" s="1"/>
  <c r="MEJ25" i="7" s="1"/>
  <c r="MEL25" i="7" s="1"/>
  <c r="MEN25" i="7" s="1"/>
  <c r="MEP25" i="7" s="1"/>
  <c r="MER25" i="7" s="1"/>
  <c r="MET25" i="7" s="1"/>
  <c r="MEV25" i="7" s="1"/>
  <c r="MEX25" i="7" s="1"/>
  <c r="MEZ25" i="7" s="1"/>
  <c r="MFB25" i="7" s="1"/>
  <c r="MFD25" i="7" s="1"/>
  <c r="MFF25" i="7" s="1"/>
  <c r="MFH25" i="7" s="1"/>
  <c r="MFJ25" i="7" s="1"/>
  <c r="MFL25" i="7" s="1"/>
  <c r="MFN25" i="7" s="1"/>
  <c r="MFP25" i="7" s="1"/>
  <c r="MFR25" i="7" s="1"/>
  <c r="MFT25" i="7" s="1"/>
  <c r="MFV25" i="7" s="1"/>
  <c r="MFX25" i="7" s="1"/>
  <c r="MFZ25" i="7" s="1"/>
  <c r="MGB25" i="7" s="1"/>
  <c r="MGD25" i="7" s="1"/>
  <c r="MGF25" i="7" s="1"/>
  <c r="MGH25" i="7" s="1"/>
  <c r="MGJ25" i="7" s="1"/>
  <c r="MGL25" i="7" s="1"/>
  <c r="MGN25" i="7" s="1"/>
  <c r="MGP25" i="7" s="1"/>
  <c r="MGR25" i="7" s="1"/>
  <c r="MGT25" i="7" s="1"/>
  <c r="MGV25" i="7" s="1"/>
  <c r="MGX25" i="7" s="1"/>
  <c r="MGZ25" i="7" s="1"/>
  <c r="MHB25" i="7" s="1"/>
  <c r="MHD25" i="7" s="1"/>
  <c r="MHF25" i="7" s="1"/>
  <c r="MHH25" i="7" s="1"/>
  <c r="MHJ25" i="7" s="1"/>
  <c r="MHL25" i="7" s="1"/>
  <c r="MHN25" i="7" s="1"/>
  <c r="MHP25" i="7" s="1"/>
  <c r="MHR25" i="7" s="1"/>
  <c r="MHT25" i="7" s="1"/>
  <c r="MHV25" i="7" s="1"/>
  <c r="MHX25" i="7" s="1"/>
  <c r="MHZ25" i="7" s="1"/>
  <c r="MIB25" i="7" s="1"/>
  <c r="MID25" i="7" s="1"/>
  <c r="MIF25" i="7" s="1"/>
  <c r="MIH25" i="7" s="1"/>
  <c r="MIJ25" i="7" s="1"/>
  <c r="MIL25" i="7" s="1"/>
  <c r="MIN25" i="7" s="1"/>
  <c r="MIP25" i="7" s="1"/>
  <c r="MIR25" i="7" s="1"/>
  <c r="MIT25" i="7" s="1"/>
  <c r="MIV25" i="7" s="1"/>
  <c r="MIX25" i="7" s="1"/>
  <c r="MIZ25" i="7" s="1"/>
  <c r="MJB25" i="7" s="1"/>
  <c r="MJD25" i="7" s="1"/>
  <c r="MJF25" i="7" s="1"/>
  <c r="MJH25" i="7" s="1"/>
  <c r="MJJ25" i="7" s="1"/>
  <c r="MJL25" i="7" s="1"/>
  <c r="MJN25" i="7" s="1"/>
  <c r="MJP25" i="7" s="1"/>
  <c r="MJR25" i="7" s="1"/>
  <c r="MJT25" i="7" s="1"/>
  <c r="MJV25" i="7" s="1"/>
  <c r="MJX25" i="7" s="1"/>
  <c r="MJZ25" i="7" s="1"/>
  <c r="MKB25" i="7" s="1"/>
  <c r="MKD25" i="7" s="1"/>
  <c r="MKF25" i="7" s="1"/>
  <c r="MKH25" i="7" s="1"/>
  <c r="MKJ25" i="7" s="1"/>
  <c r="MKL25" i="7" s="1"/>
  <c r="MKN25" i="7" s="1"/>
  <c r="MKP25" i="7" s="1"/>
  <c r="MKR25" i="7" s="1"/>
  <c r="MKT25" i="7" s="1"/>
  <c r="MKV25" i="7" s="1"/>
  <c r="MKX25" i="7" s="1"/>
  <c r="MKZ25" i="7" s="1"/>
  <c r="MLB25" i="7" s="1"/>
  <c r="MLD25" i="7" s="1"/>
  <c r="MLF25" i="7" s="1"/>
  <c r="MLH25" i="7" s="1"/>
  <c r="MLJ25" i="7" s="1"/>
  <c r="MLL25" i="7" s="1"/>
  <c r="MLN25" i="7" s="1"/>
  <c r="MLP25" i="7" s="1"/>
  <c r="MLR25" i="7" s="1"/>
  <c r="MLT25" i="7" s="1"/>
  <c r="MLV25" i="7" s="1"/>
  <c r="MLX25" i="7" s="1"/>
  <c r="MLZ25" i="7" s="1"/>
  <c r="MMB25" i="7" s="1"/>
  <c r="MMD25" i="7" s="1"/>
  <c r="MMF25" i="7" s="1"/>
  <c r="MMH25" i="7" s="1"/>
  <c r="MMJ25" i="7" s="1"/>
  <c r="MML25" i="7" s="1"/>
  <c r="MMN25" i="7" s="1"/>
  <c r="MMP25" i="7" s="1"/>
  <c r="MMR25" i="7" s="1"/>
  <c r="MMT25" i="7" s="1"/>
  <c r="MMV25" i="7" s="1"/>
  <c r="MMX25" i="7" s="1"/>
  <c r="MMZ25" i="7" s="1"/>
  <c r="MNB25" i="7" s="1"/>
  <c r="MND25" i="7" s="1"/>
  <c r="MNF25" i="7" s="1"/>
  <c r="MNH25" i="7" s="1"/>
  <c r="MNJ25" i="7" s="1"/>
  <c r="MNL25" i="7" s="1"/>
  <c r="MNN25" i="7" s="1"/>
  <c r="MNP25" i="7" s="1"/>
  <c r="MNR25" i="7" s="1"/>
  <c r="MNT25" i="7" s="1"/>
  <c r="MNV25" i="7" s="1"/>
  <c r="MNX25" i="7" s="1"/>
  <c r="MNZ25" i="7" s="1"/>
  <c r="MOB25" i="7" s="1"/>
  <c r="MOD25" i="7" s="1"/>
  <c r="MOF25" i="7" s="1"/>
  <c r="MOH25" i="7" s="1"/>
  <c r="MOJ25" i="7" s="1"/>
  <c r="MOL25" i="7" s="1"/>
  <c r="MON25" i="7" s="1"/>
  <c r="MOP25" i="7" s="1"/>
  <c r="MOR25" i="7" s="1"/>
  <c r="MOT25" i="7" s="1"/>
  <c r="MOV25" i="7" s="1"/>
  <c r="MOX25" i="7" s="1"/>
  <c r="MOZ25" i="7" s="1"/>
  <c r="MPB25" i="7" s="1"/>
  <c r="MPD25" i="7" s="1"/>
  <c r="MPF25" i="7" s="1"/>
  <c r="MPH25" i="7" s="1"/>
  <c r="MPJ25" i="7" s="1"/>
  <c r="MPL25" i="7" s="1"/>
  <c r="MPN25" i="7" s="1"/>
  <c r="MPP25" i="7" s="1"/>
  <c r="MPR25" i="7" s="1"/>
  <c r="MPT25" i="7" s="1"/>
  <c r="MPV25" i="7" s="1"/>
  <c r="MPX25" i="7" s="1"/>
  <c r="MPZ25" i="7" s="1"/>
  <c r="MQB25" i="7" s="1"/>
  <c r="MQD25" i="7" s="1"/>
  <c r="MQF25" i="7" s="1"/>
  <c r="MQH25" i="7" s="1"/>
  <c r="MQJ25" i="7" s="1"/>
  <c r="MQL25" i="7" s="1"/>
  <c r="MQN25" i="7" s="1"/>
  <c r="MQP25" i="7" s="1"/>
  <c r="MQR25" i="7" s="1"/>
  <c r="MQT25" i="7" s="1"/>
  <c r="MQV25" i="7" s="1"/>
  <c r="MQX25" i="7" s="1"/>
  <c r="MQZ25" i="7" s="1"/>
  <c r="MRB25" i="7" s="1"/>
  <c r="MRD25" i="7" s="1"/>
  <c r="MRF25" i="7" s="1"/>
  <c r="MRH25" i="7" s="1"/>
  <c r="MRJ25" i="7" s="1"/>
  <c r="MRL25" i="7" s="1"/>
  <c r="MRN25" i="7" s="1"/>
  <c r="MRP25" i="7" s="1"/>
  <c r="MRR25" i="7" s="1"/>
  <c r="MRT25" i="7" s="1"/>
  <c r="MRV25" i="7" s="1"/>
  <c r="MRX25" i="7" s="1"/>
  <c r="MRZ25" i="7" s="1"/>
  <c r="MSB25" i="7" s="1"/>
  <c r="MSD25" i="7" s="1"/>
  <c r="MSF25" i="7" s="1"/>
  <c r="MSH25" i="7" s="1"/>
  <c r="MSJ25" i="7" s="1"/>
  <c r="MSL25" i="7" s="1"/>
  <c r="MSN25" i="7" s="1"/>
  <c r="MSP25" i="7" s="1"/>
  <c r="MSR25" i="7" s="1"/>
  <c r="MST25" i="7" s="1"/>
  <c r="MSV25" i="7" s="1"/>
  <c r="MSX25" i="7" s="1"/>
  <c r="MSZ25" i="7" s="1"/>
  <c r="MTB25" i="7" s="1"/>
  <c r="MTD25" i="7" s="1"/>
  <c r="MTF25" i="7" s="1"/>
  <c r="MTH25" i="7" s="1"/>
  <c r="MTJ25" i="7" s="1"/>
  <c r="MTL25" i="7" s="1"/>
  <c r="MTN25" i="7" s="1"/>
  <c r="MTP25" i="7" s="1"/>
  <c r="MTR25" i="7" s="1"/>
  <c r="MTT25" i="7" s="1"/>
  <c r="MTV25" i="7" s="1"/>
  <c r="MTX25" i="7" s="1"/>
  <c r="MTZ25" i="7" s="1"/>
  <c r="MUB25" i="7" s="1"/>
  <c r="MUD25" i="7" s="1"/>
  <c r="MUF25" i="7" s="1"/>
  <c r="MUH25" i="7" s="1"/>
  <c r="MUJ25" i="7" s="1"/>
  <c r="MUL25" i="7" s="1"/>
  <c r="MUN25" i="7" s="1"/>
  <c r="MUP25" i="7" s="1"/>
  <c r="MUR25" i="7" s="1"/>
  <c r="MUT25" i="7" s="1"/>
  <c r="MUV25" i="7" s="1"/>
  <c r="MUX25" i="7" s="1"/>
  <c r="MUZ25" i="7" s="1"/>
  <c r="MVB25" i="7" s="1"/>
  <c r="MVD25" i="7" s="1"/>
  <c r="MVF25" i="7" s="1"/>
  <c r="MVH25" i="7" s="1"/>
  <c r="MVJ25" i="7" s="1"/>
  <c r="MVL25" i="7" s="1"/>
  <c r="MVN25" i="7" s="1"/>
  <c r="MVP25" i="7" s="1"/>
  <c r="MVR25" i="7" s="1"/>
  <c r="MVT25" i="7" s="1"/>
  <c r="MVV25" i="7" s="1"/>
  <c r="MVX25" i="7" s="1"/>
  <c r="MVZ25" i="7" s="1"/>
  <c r="MWB25" i="7" s="1"/>
  <c r="MWD25" i="7" s="1"/>
  <c r="MWF25" i="7" s="1"/>
  <c r="MWH25" i="7" s="1"/>
  <c r="MWJ25" i="7" s="1"/>
  <c r="MWL25" i="7" s="1"/>
  <c r="MWN25" i="7" s="1"/>
  <c r="MWP25" i="7" s="1"/>
  <c r="MWR25" i="7" s="1"/>
  <c r="MWT25" i="7" s="1"/>
  <c r="MWV25" i="7" s="1"/>
  <c r="MWX25" i="7" s="1"/>
  <c r="MWZ25" i="7" s="1"/>
  <c r="MXB25" i="7" s="1"/>
  <c r="MXD25" i="7" s="1"/>
  <c r="MXF25" i="7" s="1"/>
  <c r="MXH25" i="7" s="1"/>
  <c r="MXJ25" i="7" s="1"/>
  <c r="MXL25" i="7" s="1"/>
  <c r="MXN25" i="7" s="1"/>
  <c r="MXP25" i="7" s="1"/>
  <c r="MXR25" i="7" s="1"/>
  <c r="MXT25" i="7" s="1"/>
  <c r="MXV25" i="7" s="1"/>
  <c r="MXX25" i="7" s="1"/>
  <c r="MXZ25" i="7" s="1"/>
  <c r="MYB25" i="7" s="1"/>
  <c r="MYD25" i="7" s="1"/>
  <c r="MYF25" i="7" s="1"/>
  <c r="MYH25" i="7" s="1"/>
  <c r="MYJ25" i="7" s="1"/>
  <c r="MYL25" i="7" s="1"/>
  <c r="MYN25" i="7" s="1"/>
  <c r="MYP25" i="7" s="1"/>
  <c r="MYR25" i="7" s="1"/>
  <c r="MYT25" i="7" s="1"/>
  <c r="MYV25" i="7" s="1"/>
  <c r="MYX25" i="7" s="1"/>
  <c r="MYZ25" i="7" s="1"/>
  <c r="MZB25" i="7" s="1"/>
  <c r="MZD25" i="7" s="1"/>
  <c r="MZF25" i="7" s="1"/>
  <c r="MZH25" i="7" s="1"/>
  <c r="MZJ25" i="7" s="1"/>
  <c r="MZL25" i="7" s="1"/>
  <c r="MZN25" i="7" s="1"/>
  <c r="MZP25" i="7" s="1"/>
  <c r="MZR25" i="7" s="1"/>
  <c r="MZT25" i="7" s="1"/>
  <c r="MZV25" i="7" s="1"/>
  <c r="MZX25" i="7" s="1"/>
  <c r="MZZ25" i="7" s="1"/>
  <c r="NAB25" i="7" s="1"/>
  <c r="NAD25" i="7" s="1"/>
  <c r="NAF25" i="7" s="1"/>
  <c r="NAH25" i="7" s="1"/>
  <c r="NAJ25" i="7" s="1"/>
  <c r="NAL25" i="7" s="1"/>
  <c r="NAN25" i="7" s="1"/>
  <c r="NAP25" i="7" s="1"/>
  <c r="NAR25" i="7" s="1"/>
  <c r="NAT25" i="7" s="1"/>
  <c r="NAV25" i="7" s="1"/>
  <c r="NAX25" i="7" s="1"/>
  <c r="NAZ25" i="7" s="1"/>
  <c r="NBB25" i="7" s="1"/>
  <c r="NBD25" i="7" s="1"/>
  <c r="NBF25" i="7" s="1"/>
  <c r="NBH25" i="7" s="1"/>
  <c r="NBJ25" i="7" s="1"/>
  <c r="NBL25" i="7" s="1"/>
  <c r="NBN25" i="7" s="1"/>
  <c r="NBP25" i="7" s="1"/>
  <c r="NBR25" i="7" s="1"/>
  <c r="NBT25" i="7" s="1"/>
  <c r="NBV25" i="7" s="1"/>
  <c r="NBX25" i="7" s="1"/>
  <c r="NBZ25" i="7" s="1"/>
  <c r="NCB25" i="7" s="1"/>
  <c r="NCD25" i="7" s="1"/>
  <c r="NCF25" i="7" s="1"/>
  <c r="NCH25" i="7" s="1"/>
  <c r="NCJ25" i="7" s="1"/>
  <c r="NCL25" i="7" s="1"/>
  <c r="NCN25" i="7" s="1"/>
  <c r="NCP25" i="7" s="1"/>
  <c r="NCR25" i="7" s="1"/>
  <c r="NCT25" i="7" s="1"/>
  <c r="NCV25" i="7" s="1"/>
  <c r="NCX25" i="7" s="1"/>
  <c r="NCZ25" i="7" s="1"/>
  <c r="NDB25" i="7" s="1"/>
  <c r="NDD25" i="7" s="1"/>
  <c r="NDF25" i="7" s="1"/>
  <c r="NDH25" i="7" s="1"/>
  <c r="NDJ25" i="7" s="1"/>
  <c r="NDL25" i="7" s="1"/>
  <c r="NDN25" i="7" s="1"/>
  <c r="NDP25" i="7" s="1"/>
  <c r="NDR25" i="7" s="1"/>
  <c r="NDT25" i="7" s="1"/>
  <c r="NDV25" i="7" s="1"/>
  <c r="NDX25" i="7" s="1"/>
  <c r="NDZ25" i="7" s="1"/>
  <c r="NEB25" i="7" s="1"/>
  <c r="NED25" i="7" s="1"/>
  <c r="NEF25" i="7" s="1"/>
  <c r="NEH25" i="7" s="1"/>
  <c r="NEJ25" i="7" s="1"/>
  <c r="NEL25" i="7" s="1"/>
  <c r="NEN25" i="7" s="1"/>
  <c r="NEP25" i="7" s="1"/>
  <c r="NER25" i="7" s="1"/>
  <c r="NET25" i="7" s="1"/>
  <c r="NEV25" i="7" s="1"/>
  <c r="NEX25" i="7" s="1"/>
  <c r="NEZ25" i="7" s="1"/>
  <c r="NFB25" i="7" s="1"/>
  <c r="NFD25" i="7" s="1"/>
  <c r="NFF25" i="7" s="1"/>
  <c r="NFH25" i="7" s="1"/>
  <c r="NFJ25" i="7" s="1"/>
  <c r="NFL25" i="7" s="1"/>
  <c r="NFN25" i="7" s="1"/>
  <c r="NFP25" i="7" s="1"/>
  <c r="NFR25" i="7" s="1"/>
  <c r="NFT25" i="7" s="1"/>
  <c r="NFV25" i="7" s="1"/>
  <c r="NFX25" i="7" s="1"/>
  <c r="NFZ25" i="7" s="1"/>
  <c r="NGB25" i="7" s="1"/>
  <c r="NGD25" i="7" s="1"/>
  <c r="NGF25" i="7" s="1"/>
  <c r="NGH25" i="7" s="1"/>
  <c r="NGJ25" i="7" s="1"/>
  <c r="NGL25" i="7" s="1"/>
  <c r="NGN25" i="7" s="1"/>
  <c r="NGP25" i="7" s="1"/>
  <c r="NGR25" i="7" s="1"/>
  <c r="NGT25" i="7" s="1"/>
  <c r="NGV25" i="7" s="1"/>
  <c r="NGX25" i="7" s="1"/>
  <c r="NGZ25" i="7" s="1"/>
  <c r="NHB25" i="7" s="1"/>
  <c r="NHD25" i="7" s="1"/>
  <c r="NHF25" i="7" s="1"/>
  <c r="NHH25" i="7" s="1"/>
  <c r="NHJ25" i="7" s="1"/>
  <c r="NHL25" i="7" s="1"/>
  <c r="NHN25" i="7" s="1"/>
  <c r="NHP25" i="7" s="1"/>
  <c r="NHR25" i="7" s="1"/>
  <c r="NHT25" i="7" s="1"/>
  <c r="NHV25" i="7" s="1"/>
  <c r="NHX25" i="7" s="1"/>
  <c r="NHZ25" i="7" s="1"/>
  <c r="NIB25" i="7" s="1"/>
  <c r="NID25" i="7" s="1"/>
  <c r="NIF25" i="7" s="1"/>
  <c r="NIH25" i="7" s="1"/>
  <c r="NIJ25" i="7" s="1"/>
  <c r="NIL25" i="7" s="1"/>
  <c r="NIN25" i="7" s="1"/>
  <c r="NIP25" i="7" s="1"/>
  <c r="NIR25" i="7" s="1"/>
  <c r="NIT25" i="7" s="1"/>
  <c r="NIV25" i="7" s="1"/>
  <c r="NIX25" i="7" s="1"/>
  <c r="NIZ25" i="7" s="1"/>
  <c r="NJB25" i="7" s="1"/>
  <c r="NJD25" i="7" s="1"/>
  <c r="NJF25" i="7" s="1"/>
  <c r="NJH25" i="7" s="1"/>
  <c r="NJJ25" i="7" s="1"/>
  <c r="NJL25" i="7" s="1"/>
  <c r="NJN25" i="7" s="1"/>
  <c r="NJP25" i="7" s="1"/>
  <c r="NJR25" i="7" s="1"/>
  <c r="NJT25" i="7" s="1"/>
  <c r="NJV25" i="7" s="1"/>
  <c r="NJX25" i="7" s="1"/>
  <c r="NJZ25" i="7" s="1"/>
  <c r="NKB25" i="7" s="1"/>
  <c r="NKD25" i="7" s="1"/>
  <c r="NKF25" i="7" s="1"/>
  <c r="NKH25" i="7" s="1"/>
  <c r="NKJ25" i="7" s="1"/>
  <c r="NKL25" i="7" s="1"/>
  <c r="NKN25" i="7" s="1"/>
  <c r="NKP25" i="7" s="1"/>
  <c r="NKR25" i="7" s="1"/>
  <c r="NKT25" i="7" s="1"/>
  <c r="NKV25" i="7" s="1"/>
  <c r="NKX25" i="7" s="1"/>
  <c r="NKZ25" i="7" s="1"/>
  <c r="NLB25" i="7" s="1"/>
  <c r="NLD25" i="7" s="1"/>
  <c r="NLF25" i="7" s="1"/>
  <c r="NLH25" i="7" s="1"/>
  <c r="NLJ25" i="7" s="1"/>
  <c r="NLL25" i="7" s="1"/>
  <c r="NLN25" i="7" s="1"/>
  <c r="NLP25" i="7" s="1"/>
  <c r="NLR25" i="7" s="1"/>
  <c r="NLT25" i="7" s="1"/>
  <c r="NLV25" i="7" s="1"/>
  <c r="NLX25" i="7" s="1"/>
  <c r="NLZ25" i="7" s="1"/>
  <c r="NMB25" i="7" s="1"/>
  <c r="NMD25" i="7" s="1"/>
  <c r="NMF25" i="7" s="1"/>
  <c r="NMH25" i="7" s="1"/>
  <c r="NMJ25" i="7" s="1"/>
  <c r="NML25" i="7" s="1"/>
  <c r="NMN25" i="7" s="1"/>
  <c r="NMP25" i="7" s="1"/>
  <c r="NMR25" i="7" s="1"/>
  <c r="NMT25" i="7" s="1"/>
  <c r="NMV25" i="7" s="1"/>
  <c r="NMX25" i="7" s="1"/>
  <c r="NMZ25" i="7" s="1"/>
  <c r="NNB25" i="7" s="1"/>
  <c r="NND25" i="7" s="1"/>
  <c r="NNF25" i="7" s="1"/>
  <c r="NNH25" i="7" s="1"/>
  <c r="NNJ25" i="7" s="1"/>
  <c r="NNL25" i="7" s="1"/>
  <c r="NNN25" i="7" s="1"/>
  <c r="NNP25" i="7" s="1"/>
  <c r="NNR25" i="7" s="1"/>
  <c r="NNT25" i="7" s="1"/>
  <c r="NNV25" i="7" s="1"/>
  <c r="NNX25" i="7" s="1"/>
  <c r="NNZ25" i="7" s="1"/>
  <c r="NOB25" i="7" s="1"/>
  <c r="NOD25" i="7" s="1"/>
  <c r="NOF25" i="7" s="1"/>
  <c r="NOH25" i="7" s="1"/>
  <c r="NOJ25" i="7" s="1"/>
  <c r="NOL25" i="7" s="1"/>
  <c r="NON25" i="7" s="1"/>
  <c r="NOP25" i="7" s="1"/>
  <c r="NOR25" i="7" s="1"/>
  <c r="NOT25" i="7" s="1"/>
  <c r="NOV25" i="7" s="1"/>
  <c r="NOX25" i="7" s="1"/>
  <c r="NOZ25" i="7" s="1"/>
  <c r="NPB25" i="7" s="1"/>
  <c r="NPD25" i="7" s="1"/>
  <c r="NPF25" i="7" s="1"/>
  <c r="NPH25" i="7" s="1"/>
  <c r="NPJ25" i="7" s="1"/>
  <c r="NPL25" i="7" s="1"/>
  <c r="NPN25" i="7" s="1"/>
  <c r="NPP25" i="7" s="1"/>
  <c r="NPR25" i="7" s="1"/>
  <c r="NPT25" i="7" s="1"/>
  <c r="NPV25" i="7" s="1"/>
  <c r="NPX25" i="7" s="1"/>
  <c r="NPZ25" i="7" s="1"/>
  <c r="NQB25" i="7" s="1"/>
  <c r="NQD25" i="7" s="1"/>
  <c r="NQF25" i="7" s="1"/>
  <c r="NQH25" i="7" s="1"/>
  <c r="NQJ25" i="7" s="1"/>
  <c r="NQL25" i="7" s="1"/>
  <c r="NQN25" i="7" s="1"/>
  <c r="NQP25" i="7" s="1"/>
  <c r="NQR25" i="7" s="1"/>
  <c r="NQT25" i="7" s="1"/>
  <c r="NQV25" i="7" s="1"/>
  <c r="NQX25" i="7" s="1"/>
  <c r="NQZ25" i="7" s="1"/>
  <c r="NRB25" i="7" s="1"/>
  <c r="NRD25" i="7" s="1"/>
  <c r="NRF25" i="7" s="1"/>
  <c r="NRH25" i="7" s="1"/>
  <c r="NRJ25" i="7" s="1"/>
  <c r="NRL25" i="7" s="1"/>
  <c r="NRN25" i="7" s="1"/>
  <c r="NRP25" i="7" s="1"/>
  <c r="NRR25" i="7" s="1"/>
  <c r="NRT25" i="7" s="1"/>
  <c r="NRV25" i="7" s="1"/>
  <c r="NRX25" i="7" s="1"/>
  <c r="NRZ25" i="7" s="1"/>
  <c r="NSB25" i="7" s="1"/>
  <c r="NSD25" i="7" s="1"/>
  <c r="NSF25" i="7" s="1"/>
  <c r="NSH25" i="7" s="1"/>
  <c r="NSJ25" i="7" s="1"/>
  <c r="NSL25" i="7" s="1"/>
  <c r="NSN25" i="7" s="1"/>
  <c r="NSP25" i="7" s="1"/>
  <c r="NSR25" i="7" s="1"/>
  <c r="NST25" i="7" s="1"/>
  <c r="NSV25" i="7" s="1"/>
  <c r="NSX25" i="7" s="1"/>
  <c r="NSZ25" i="7" s="1"/>
  <c r="NTB25" i="7" s="1"/>
  <c r="NTD25" i="7" s="1"/>
  <c r="NTF25" i="7" s="1"/>
  <c r="NTH25" i="7" s="1"/>
  <c r="NTJ25" i="7" s="1"/>
  <c r="NTL25" i="7" s="1"/>
  <c r="NTN25" i="7" s="1"/>
  <c r="NTP25" i="7" s="1"/>
  <c r="NTR25" i="7" s="1"/>
  <c r="NTT25" i="7" s="1"/>
  <c r="NTV25" i="7" s="1"/>
  <c r="NTX25" i="7" s="1"/>
  <c r="NTZ25" i="7" s="1"/>
  <c r="NUB25" i="7" s="1"/>
  <c r="NUD25" i="7" s="1"/>
  <c r="NUF25" i="7" s="1"/>
  <c r="NUH25" i="7" s="1"/>
  <c r="NUJ25" i="7" s="1"/>
  <c r="NUL25" i="7" s="1"/>
  <c r="NUN25" i="7" s="1"/>
  <c r="NUP25" i="7" s="1"/>
  <c r="NUR25" i="7" s="1"/>
  <c r="NUT25" i="7" s="1"/>
  <c r="NUV25" i="7" s="1"/>
  <c r="NUX25" i="7" s="1"/>
  <c r="NUZ25" i="7" s="1"/>
  <c r="NVB25" i="7" s="1"/>
  <c r="NVD25" i="7" s="1"/>
  <c r="NVF25" i="7" s="1"/>
  <c r="NVH25" i="7" s="1"/>
  <c r="NVJ25" i="7" s="1"/>
  <c r="NVL25" i="7" s="1"/>
  <c r="NVN25" i="7" s="1"/>
  <c r="NVP25" i="7" s="1"/>
  <c r="NVR25" i="7" s="1"/>
  <c r="NVT25" i="7" s="1"/>
  <c r="NVV25" i="7" s="1"/>
  <c r="NVX25" i="7" s="1"/>
  <c r="NVZ25" i="7" s="1"/>
  <c r="NWB25" i="7" s="1"/>
  <c r="NWD25" i="7" s="1"/>
  <c r="NWF25" i="7" s="1"/>
  <c r="NWH25" i="7" s="1"/>
  <c r="NWJ25" i="7" s="1"/>
  <c r="NWL25" i="7" s="1"/>
  <c r="NWN25" i="7" s="1"/>
  <c r="NWP25" i="7" s="1"/>
  <c r="NWR25" i="7" s="1"/>
  <c r="NWT25" i="7" s="1"/>
  <c r="NWV25" i="7" s="1"/>
  <c r="NWX25" i="7" s="1"/>
  <c r="NWZ25" i="7" s="1"/>
  <c r="NXB25" i="7" s="1"/>
  <c r="NXD25" i="7" s="1"/>
  <c r="NXF25" i="7" s="1"/>
  <c r="NXH25" i="7" s="1"/>
  <c r="NXJ25" i="7" s="1"/>
  <c r="NXL25" i="7" s="1"/>
  <c r="NXN25" i="7" s="1"/>
  <c r="NXP25" i="7" s="1"/>
  <c r="NXR25" i="7" s="1"/>
  <c r="NXT25" i="7" s="1"/>
  <c r="NXV25" i="7" s="1"/>
  <c r="NXX25" i="7" s="1"/>
  <c r="NXZ25" i="7" s="1"/>
  <c r="NYB25" i="7" s="1"/>
  <c r="NYD25" i="7" s="1"/>
  <c r="NYF25" i="7" s="1"/>
  <c r="NYH25" i="7" s="1"/>
  <c r="NYJ25" i="7" s="1"/>
  <c r="NYL25" i="7" s="1"/>
  <c r="NYN25" i="7" s="1"/>
  <c r="NYP25" i="7" s="1"/>
  <c r="NYR25" i="7" s="1"/>
  <c r="NYT25" i="7" s="1"/>
  <c r="NYV25" i="7" s="1"/>
  <c r="NYX25" i="7" s="1"/>
  <c r="NYZ25" i="7" s="1"/>
  <c r="NZB25" i="7" s="1"/>
  <c r="NZD25" i="7" s="1"/>
  <c r="NZF25" i="7" s="1"/>
  <c r="NZH25" i="7" s="1"/>
  <c r="NZJ25" i="7" s="1"/>
  <c r="NZL25" i="7" s="1"/>
  <c r="NZN25" i="7" s="1"/>
  <c r="NZP25" i="7" s="1"/>
  <c r="NZR25" i="7" s="1"/>
  <c r="NZT25" i="7" s="1"/>
  <c r="NZV25" i="7" s="1"/>
  <c r="NZX25" i="7" s="1"/>
  <c r="NZZ25" i="7" s="1"/>
  <c r="OAB25" i="7" s="1"/>
  <c r="OAD25" i="7" s="1"/>
  <c r="OAF25" i="7" s="1"/>
  <c r="OAH25" i="7" s="1"/>
  <c r="OAJ25" i="7" s="1"/>
  <c r="OAL25" i="7" s="1"/>
  <c r="OAN25" i="7" s="1"/>
  <c r="OAP25" i="7" s="1"/>
  <c r="OAR25" i="7" s="1"/>
  <c r="OAT25" i="7" s="1"/>
  <c r="OAV25" i="7" s="1"/>
  <c r="OAX25" i="7" s="1"/>
  <c r="OAZ25" i="7" s="1"/>
  <c r="OBB25" i="7" s="1"/>
  <c r="OBD25" i="7" s="1"/>
  <c r="OBF25" i="7" s="1"/>
  <c r="OBH25" i="7" s="1"/>
  <c r="OBJ25" i="7" s="1"/>
  <c r="OBL25" i="7" s="1"/>
  <c r="OBN25" i="7" s="1"/>
  <c r="OBP25" i="7" s="1"/>
  <c r="OBR25" i="7" s="1"/>
  <c r="OBT25" i="7" s="1"/>
  <c r="OBV25" i="7" s="1"/>
  <c r="OBX25" i="7" s="1"/>
  <c r="OBZ25" i="7" s="1"/>
  <c r="OCB25" i="7" s="1"/>
  <c r="OCD25" i="7" s="1"/>
  <c r="OCF25" i="7" s="1"/>
  <c r="OCH25" i="7" s="1"/>
  <c r="OCJ25" i="7" s="1"/>
  <c r="OCL25" i="7" s="1"/>
  <c r="OCN25" i="7" s="1"/>
  <c r="OCP25" i="7" s="1"/>
  <c r="OCR25" i="7" s="1"/>
  <c r="OCT25" i="7" s="1"/>
  <c r="OCV25" i="7" s="1"/>
  <c r="OCX25" i="7" s="1"/>
  <c r="OCZ25" i="7" s="1"/>
  <c r="ODB25" i="7" s="1"/>
  <c r="ODD25" i="7" s="1"/>
  <c r="ODF25" i="7" s="1"/>
  <c r="ODH25" i="7" s="1"/>
  <c r="ODJ25" i="7" s="1"/>
  <c r="ODL25" i="7" s="1"/>
  <c r="ODN25" i="7" s="1"/>
  <c r="ODP25" i="7" s="1"/>
  <c r="ODR25" i="7" s="1"/>
  <c r="ODT25" i="7" s="1"/>
  <c r="ODV25" i="7" s="1"/>
  <c r="ODX25" i="7" s="1"/>
  <c r="ODZ25" i="7" s="1"/>
  <c r="OEB25" i="7" s="1"/>
  <c r="OED25" i="7" s="1"/>
  <c r="OEF25" i="7" s="1"/>
  <c r="OEH25" i="7" s="1"/>
  <c r="OEJ25" i="7" s="1"/>
  <c r="OEL25" i="7" s="1"/>
  <c r="OEN25" i="7" s="1"/>
  <c r="OEP25" i="7" s="1"/>
  <c r="OER25" i="7" s="1"/>
  <c r="OET25" i="7" s="1"/>
  <c r="OEV25" i="7" s="1"/>
  <c r="OEX25" i="7" s="1"/>
  <c r="OEZ25" i="7" s="1"/>
  <c r="OFB25" i="7" s="1"/>
  <c r="OFD25" i="7" s="1"/>
  <c r="OFF25" i="7" s="1"/>
  <c r="OFH25" i="7" s="1"/>
  <c r="OFJ25" i="7" s="1"/>
  <c r="OFL25" i="7" s="1"/>
  <c r="OFN25" i="7" s="1"/>
  <c r="OFP25" i="7" s="1"/>
  <c r="OFR25" i="7" s="1"/>
  <c r="OFT25" i="7" s="1"/>
  <c r="OFV25" i="7" s="1"/>
  <c r="OFX25" i="7" s="1"/>
  <c r="OFZ25" i="7" s="1"/>
  <c r="OGB25" i="7" s="1"/>
  <c r="OGD25" i="7" s="1"/>
  <c r="OGF25" i="7" s="1"/>
  <c r="OGH25" i="7" s="1"/>
  <c r="OGJ25" i="7" s="1"/>
  <c r="OGL25" i="7" s="1"/>
  <c r="OGN25" i="7" s="1"/>
  <c r="OGP25" i="7" s="1"/>
  <c r="OGR25" i="7" s="1"/>
  <c r="OGT25" i="7" s="1"/>
  <c r="OGV25" i="7" s="1"/>
  <c r="OGX25" i="7" s="1"/>
  <c r="OGZ25" i="7" s="1"/>
  <c r="OHB25" i="7" s="1"/>
  <c r="OHD25" i="7" s="1"/>
  <c r="OHF25" i="7" s="1"/>
  <c r="OHH25" i="7" s="1"/>
  <c r="OHJ25" i="7" s="1"/>
  <c r="OHL25" i="7" s="1"/>
  <c r="OHN25" i="7" s="1"/>
  <c r="OHP25" i="7" s="1"/>
  <c r="OHR25" i="7" s="1"/>
  <c r="OHT25" i="7" s="1"/>
  <c r="OHV25" i="7" s="1"/>
  <c r="OHX25" i="7" s="1"/>
  <c r="OHZ25" i="7" s="1"/>
  <c r="OIB25" i="7" s="1"/>
  <c r="OID25" i="7" s="1"/>
  <c r="OIF25" i="7" s="1"/>
  <c r="OIH25" i="7" s="1"/>
  <c r="OIJ25" i="7" s="1"/>
  <c r="OIL25" i="7" s="1"/>
  <c r="OIN25" i="7" s="1"/>
  <c r="OIP25" i="7" s="1"/>
  <c r="OIR25" i="7" s="1"/>
  <c r="OIT25" i="7" s="1"/>
  <c r="OIV25" i="7" s="1"/>
  <c r="OIX25" i="7" s="1"/>
  <c r="OIZ25" i="7" s="1"/>
  <c r="OJB25" i="7" s="1"/>
  <c r="OJD25" i="7" s="1"/>
  <c r="OJF25" i="7" s="1"/>
  <c r="OJH25" i="7" s="1"/>
  <c r="OJJ25" i="7" s="1"/>
  <c r="OJL25" i="7" s="1"/>
  <c r="OJN25" i="7" s="1"/>
  <c r="OJP25" i="7" s="1"/>
  <c r="OJR25" i="7" s="1"/>
  <c r="OJT25" i="7" s="1"/>
  <c r="OJV25" i="7" s="1"/>
  <c r="OJX25" i="7" s="1"/>
  <c r="OJZ25" i="7" s="1"/>
  <c r="OKB25" i="7" s="1"/>
  <c r="OKD25" i="7" s="1"/>
  <c r="OKF25" i="7" s="1"/>
  <c r="OKH25" i="7" s="1"/>
  <c r="OKJ25" i="7" s="1"/>
  <c r="OKL25" i="7" s="1"/>
  <c r="OKN25" i="7" s="1"/>
  <c r="OKP25" i="7" s="1"/>
  <c r="OKR25" i="7" s="1"/>
  <c r="OKT25" i="7" s="1"/>
  <c r="OKV25" i="7" s="1"/>
  <c r="OKX25" i="7" s="1"/>
  <c r="OKZ25" i="7" s="1"/>
  <c r="OLB25" i="7" s="1"/>
  <c r="OLD25" i="7" s="1"/>
  <c r="OLF25" i="7" s="1"/>
  <c r="OLH25" i="7" s="1"/>
  <c r="OLJ25" i="7" s="1"/>
  <c r="OLL25" i="7" s="1"/>
  <c r="OLN25" i="7" s="1"/>
  <c r="OLP25" i="7" s="1"/>
  <c r="OLR25" i="7" s="1"/>
  <c r="OLT25" i="7" s="1"/>
  <c r="OLV25" i="7" s="1"/>
  <c r="OLX25" i="7" s="1"/>
  <c r="OLZ25" i="7" s="1"/>
  <c r="OMB25" i="7" s="1"/>
  <c r="OMD25" i="7" s="1"/>
  <c r="OMF25" i="7" s="1"/>
  <c r="OMH25" i="7" s="1"/>
  <c r="OMJ25" i="7" s="1"/>
  <c r="OML25" i="7" s="1"/>
  <c r="OMN25" i="7" s="1"/>
  <c r="OMP25" i="7" s="1"/>
  <c r="OMR25" i="7" s="1"/>
  <c r="OMT25" i="7" s="1"/>
  <c r="OMV25" i="7" s="1"/>
  <c r="OMX25" i="7" s="1"/>
  <c r="OMZ25" i="7" s="1"/>
  <c r="ONB25" i="7" s="1"/>
  <c r="OND25" i="7" s="1"/>
  <c r="ONF25" i="7" s="1"/>
  <c r="ONH25" i="7" s="1"/>
  <c r="ONJ25" i="7" s="1"/>
  <c r="ONL25" i="7" s="1"/>
  <c r="ONN25" i="7" s="1"/>
  <c r="ONP25" i="7" s="1"/>
  <c r="ONR25" i="7" s="1"/>
  <c r="ONT25" i="7" s="1"/>
  <c r="ONV25" i="7" s="1"/>
  <c r="ONX25" i="7" s="1"/>
  <c r="ONZ25" i="7" s="1"/>
  <c r="OOB25" i="7" s="1"/>
  <c r="OOD25" i="7" s="1"/>
  <c r="OOF25" i="7" s="1"/>
  <c r="OOH25" i="7" s="1"/>
  <c r="OOJ25" i="7" s="1"/>
  <c r="OOL25" i="7" s="1"/>
  <c r="OON25" i="7" s="1"/>
  <c r="OOP25" i="7" s="1"/>
  <c r="OOR25" i="7" s="1"/>
  <c r="OOT25" i="7" s="1"/>
  <c r="OOV25" i="7" s="1"/>
  <c r="OOX25" i="7" s="1"/>
  <c r="OOZ25" i="7" s="1"/>
  <c r="OPB25" i="7" s="1"/>
  <c r="OPD25" i="7" s="1"/>
  <c r="OPF25" i="7" s="1"/>
  <c r="OPH25" i="7" s="1"/>
  <c r="OPJ25" i="7" s="1"/>
  <c r="OPL25" i="7" s="1"/>
  <c r="OPN25" i="7" s="1"/>
  <c r="OPP25" i="7" s="1"/>
  <c r="OPR25" i="7" s="1"/>
  <c r="OPT25" i="7" s="1"/>
  <c r="OPV25" i="7" s="1"/>
  <c r="OPX25" i="7" s="1"/>
  <c r="OPZ25" i="7" s="1"/>
  <c r="OQB25" i="7" s="1"/>
  <c r="OQD25" i="7" s="1"/>
  <c r="OQF25" i="7" s="1"/>
  <c r="OQH25" i="7" s="1"/>
  <c r="OQJ25" i="7" s="1"/>
  <c r="OQL25" i="7" s="1"/>
  <c r="OQN25" i="7" s="1"/>
  <c r="OQP25" i="7" s="1"/>
  <c r="OQR25" i="7" s="1"/>
  <c r="OQT25" i="7" s="1"/>
  <c r="OQV25" i="7" s="1"/>
  <c r="OQX25" i="7" s="1"/>
  <c r="OQZ25" i="7" s="1"/>
  <c r="ORB25" i="7" s="1"/>
  <c r="ORD25" i="7" s="1"/>
  <c r="ORF25" i="7" s="1"/>
  <c r="ORH25" i="7" s="1"/>
  <c r="ORJ25" i="7" s="1"/>
  <c r="ORL25" i="7" s="1"/>
  <c r="ORN25" i="7" s="1"/>
  <c r="ORP25" i="7" s="1"/>
  <c r="ORR25" i="7" s="1"/>
  <c r="ORT25" i="7" s="1"/>
  <c r="ORV25" i="7" s="1"/>
  <c r="ORX25" i="7" s="1"/>
  <c r="ORZ25" i="7" s="1"/>
  <c r="OSB25" i="7" s="1"/>
  <c r="OSD25" i="7" s="1"/>
  <c r="OSF25" i="7" s="1"/>
  <c r="OSH25" i="7" s="1"/>
  <c r="OSJ25" i="7" s="1"/>
  <c r="OSL25" i="7" s="1"/>
  <c r="OSN25" i="7" s="1"/>
  <c r="OSP25" i="7" s="1"/>
  <c r="OSR25" i="7" s="1"/>
  <c r="OST25" i="7" s="1"/>
  <c r="OSV25" i="7" s="1"/>
  <c r="OSX25" i="7" s="1"/>
  <c r="OSZ25" i="7" s="1"/>
  <c r="OTB25" i="7" s="1"/>
  <c r="OTD25" i="7" s="1"/>
  <c r="OTF25" i="7" s="1"/>
  <c r="OTH25" i="7" s="1"/>
  <c r="OTJ25" i="7" s="1"/>
  <c r="OTL25" i="7" s="1"/>
  <c r="OTN25" i="7" s="1"/>
  <c r="OTP25" i="7" s="1"/>
  <c r="OTR25" i="7" s="1"/>
  <c r="OTT25" i="7" s="1"/>
  <c r="OTV25" i="7" s="1"/>
  <c r="OTX25" i="7" s="1"/>
  <c r="OTZ25" i="7" s="1"/>
  <c r="OUB25" i="7" s="1"/>
  <c r="OUD25" i="7" s="1"/>
  <c r="OUF25" i="7" s="1"/>
  <c r="OUH25" i="7" s="1"/>
  <c r="OUJ25" i="7" s="1"/>
  <c r="OUL25" i="7" s="1"/>
  <c r="OUN25" i="7" s="1"/>
  <c r="OUP25" i="7" s="1"/>
  <c r="OUR25" i="7" s="1"/>
  <c r="OUT25" i="7" s="1"/>
  <c r="OUV25" i="7" s="1"/>
  <c r="OUX25" i="7" s="1"/>
  <c r="OUZ25" i="7" s="1"/>
  <c r="OVB25" i="7" s="1"/>
  <c r="OVD25" i="7" s="1"/>
  <c r="OVF25" i="7" s="1"/>
  <c r="OVH25" i="7" s="1"/>
  <c r="OVJ25" i="7" s="1"/>
  <c r="OVL25" i="7" s="1"/>
  <c r="OVN25" i="7" s="1"/>
  <c r="OVP25" i="7" s="1"/>
  <c r="OVR25" i="7" s="1"/>
  <c r="OVT25" i="7" s="1"/>
  <c r="OVV25" i="7" s="1"/>
  <c r="OVX25" i="7" s="1"/>
  <c r="OVZ25" i="7" s="1"/>
  <c r="OWB25" i="7" s="1"/>
  <c r="OWD25" i="7" s="1"/>
  <c r="OWF25" i="7" s="1"/>
  <c r="OWH25" i="7" s="1"/>
  <c r="OWJ25" i="7" s="1"/>
  <c r="OWL25" i="7" s="1"/>
  <c r="OWN25" i="7" s="1"/>
  <c r="OWP25" i="7" s="1"/>
  <c r="OWR25" i="7" s="1"/>
  <c r="OWT25" i="7" s="1"/>
  <c r="OWV25" i="7" s="1"/>
  <c r="OWX25" i="7" s="1"/>
  <c r="OWZ25" i="7" s="1"/>
  <c r="OXB25" i="7" s="1"/>
  <c r="OXD25" i="7" s="1"/>
  <c r="OXF25" i="7" s="1"/>
  <c r="OXH25" i="7" s="1"/>
  <c r="OXJ25" i="7" s="1"/>
  <c r="OXL25" i="7" s="1"/>
  <c r="OXN25" i="7" s="1"/>
  <c r="OXP25" i="7" s="1"/>
  <c r="OXR25" i="7" s="1"/>
  <c r="OXT25" i="7" s="1"/>
  <c r="OXV25" i="7" s="1"/>
  <c r="OXX25" i="7" s="1"/>
  <c r="OXZ25" i="7" s="1"/>
  <c r="OYB25" i="7" s="1"/>
  <c r="OYD25" i="7" s="1"/>
  <c r="OYF25" i="7" s="1"/>
  <c r="OYH25" i="7" s="1"/>
  <c r="OYJ25" i="7" s="1"/>
  <c r="OYL25" i="7" s="1"/>
  <c r="OYN25" i="7" s="1"/>
  <c r="OYP25" i="7" s="1"/>
  <c r="OYR25" i="7" s="1"/>
  <c r="OYT25" i="7" s="1"/>
  <c r="OYV25" i="7" s="1"/>
  <c r="OYX25" i="7" s="1"/>
  <c r="OYZ25" i="7" s="1"/>
  <c r="OZB25" i="7" s="1"/>
  <c r="OZD25" i="7" s="1"/>
  <c r="OZF25" i="7" s="1"/>
  <c r="OZH25" i="7" s="1"/>
  <c r="OZJ25" i="7" s="1"/>
  <c r="OZL25" i="7" s="1"/>
  <c r="OZN25" i="7" s="1"/>
  <c r="OZP25" i="7" s="1"/>
  <c r="OZR25" i="7" s="1"/>
  <c r="OZT25" i="7" s="1"/>
  <c r="OZV25" i="7" s="1"/>
  <c r="OZX25" i="7" s="1"/>
  <c r="OZZ25" i="7" s="1"/>
  <c r="PAB25" i="7" s="1"/>
  <c r="PAD25" i="7" s="1"/>
  <c r="PAF25" i="7" s="1"/>
  <c r="PAH25" i="7" s="1"/>
  <c r="PAJ25" i="7" s="1"/>
  <c r="PAL25" i="7" s="1"/>
  <c r="PAN25" i="7" s="1"/>
  <c r="PAP25" i="7" s="1"/>
  <c r="PAR25" i="7" s="1"/>
  <c r="PAT25" i="7" s="1"/>
  <c r="PAV25" i="7" s="1"/>
  <c r="PAX25" i="7" s="1"/>
  <c r="PAZ25" i="7" s="1"/>
  <c r="PBB25" i="7" s="1"/>
  <c r="PBD25" i="7" s="1"/>
  <c r="PBF25" i="7" s="1"/>
  <c r="PBH25" i="7" s="1"/>
  <c r="PBJ25" i="7" s="1"/>
  <c r="PBL25" i="7" s="1"/>
  <c r="PBN25" i="7" s="1"/>
  <c r="PBP25" i="7" s="1"/>
  <c r="PBR25" i="7" s="1"/>
  <c r="PBT25" i="7" s="1"/>
  <c r="PBV25" i="7" s="1"/>
  <c r="PBX25" i="7" s="1"/>
  <c r="PBZ25" i="7" s="1"/>
  <c r="PCB25" i="7" s="1"/>
  <c r="PCD25" i="7" s="1"/>
  <c r="PCF25" i="7" s="1"/>
  <c r="PCH25" i="7" s="1"/>
  <c r="PCJ25" i="7" s="1"/>
  <c r="PCL25" i="7" s="1"/>
  <c r="PCN25" i="7" s="1"/>
  <c r="PCP25" i="7" s="1"/>
  <c r="PCR25" i="7" s="1"/>
  <c r="PCT25" i="7" s="1"/>
  <c r="PCV25" i="7" s="1"/>
  <c r="PCX25" i="7" s="1"/>
  <c r="PCZ25" i="7" s="1"/>
  <c r="PDB25" i="7" s="1"/>
  <c r="PDD25" i="7" s="1"/>
  <c r="PDF25" i="7" s="1"/>
  <c r="PDH25" i="7" s="1"/>
  <c r="PDJ25" i="7" s="1"/>
  <c r="PDL25" i="7" s="1"/>
  <c r="PDN25" i="7" s="1"/>
  <c r="PDP25" i="7" s="1"/>
  <c r="PDR25" i="7" s="1"/>
  <c r="PDT25" i="7" s="1"/>
  <c r="PDV25" i="7" s="1"/>
  <c r="PDX25" i="7" s="1"/>
  <c r="PDZ25" i="7" s="1"/>
  <c r="PEB25" i="7" s="1"/>
  <c r="PED25" i="7" s="1"/>
  <c r="PEF25" i="7" s="1"/>
  <c r="PEH25" i="7" s="1"/>
  <c r="PEJ25" i="7" s="1"/>
  <c r="PEL25" i="7" s="1"/>
  <c r="PEN25" i="7" s="1"/>
  <c r="PEP25" i="7" s="1"/>
  <c r="PER25" i="7" s="1"/>
  <c r="PET25" i="7" s="1"/>
  <c r="PEV25" i="7" s="1"/>
  <c r="PEX25" i="7" s="1"/>
  <c r="PEZ25" i="7" s="1"/>
  <c r="PFB25" i="7" s="1"/>
  <c r="PFD25" i="7" s="1"/>
  <c r="PFF25" i="7" s="1"/>
  <c r="PFH25" i="7" s="1"/>
  <c r="PFJ25" i="7" s="1"/>
  <c r="PFL25" i="7" s="1"/>
  <c r="PFN25" i="7" s="1"/>
  <c r="PFP25" i="7" s="1"/>
  <c r="PFR25" i="7" s="1"/>
  <c r="PFT25" i="7" s="1"/>
  <c r="PFV25" i="7" s="1"/>
  <c r="PFX25" i="7" s="1"/>
  <c r="PFZ25" i="7" s="1"/>
  <c r="PGB25" i="7" s="1"/>
  <c r="PGD25" i="7" s="1"/>
  <c r="PGF25" i="7" s="1"/>
  <c r="PGH25" i="7" s="1"/>
  <c r="PGJ25" i="7" s="1"/>
  <c r="PGL25" i="7" s="1"/>
  <c r="PGN25" i="7" s="1"/>
  <c r="PGP25" i="7" s="1"/>
  <c r="PGR25" i="7" s="1"/>
  <c r="PGT25" i="7" s="1"/>
  <c r="PGV25" i="7" s="1"/>
  <c r="PGX25" i="7" s="1"/>
  <c r="PGZ25" i="7" s="1"/>
  <c r="PHB25" i="7" s="1"/>
  <c r="PHD25" i="7" s="1"/>
  <c r="PHF25" i="7" s="1"/>
  <c r="PHH25" i="7" s="1"/>
  <c r="PHJ25" i="7" s="1"/>
  <c r="PHL25" i="7" s="1"/>
  <c r="PHN25" i="7" s="1"/>
  <c r="PHP25" i="7" s="1"/>
  <c r="PHR25" i="7" s="1"/>
  <c r="PHT25" i="7" s="1"/>
  <c r="PHV25" i="7" s="1"/>
  <c r="PHX25" i="7" s="1"/>
  <c r="PHZ25" i="7" s="1"/>
  <c r="PIB25" i="7" s="1"/>
  <c r="PID25" i="7" s="1"/>
  <c r="PIF25" i="7" s="1"/>
  <c r="PIH25" i="7" s="1"/>
  <c r="PIJ25" i="7" s="1"/>
  <c r="PIL25" i="7" s="1"/>
  <c r="PIN25" i="7" s="1"/>
  <c r="PIP25" i="7" s="1"/>
  <c r="PIR25" i="7" s="1"/>
  <c r="PIT25" i="7" s="1"/>
  <c r="PIV25" i="7" s="1"/>
  <c r="PIX25" i="7" s="1"/>
  <c r="PIZ25" i="7" s="1"/>
  <c r="PJB25" i="7" s="1"/>
  <c r="PJD25" i="7" s="1"/>
  <c r="PJF25" i="7" s="1"/>
  <c r="PJH25" i="7" s="1"/>
  <c r="PJJ25" i="7" s="1"/>
  <c r="PJL25" i="7" s="1"/>
  <c r="PJN25" i="7" s="1"/>
  <c r="PJP25" i="7" s="1"/>
  <c r="PJR25" i="7" s="1"/>
  <c r="PJT25" i="7" s="1"/>
  <c r="PJV25" i="7" s="1"/>
  <c r="PJX25" i="7" s="1"/>
  <c r="PJZ25" i="7" s="1"/>
  <c r="PKB25" i="7" s="1"/>
  <c r="PKD25" i="7" s="1"/>
  <c r="PKF25" i="7" s="1"/>
  <c r="PKH25" i="7" s="1"/>
  <c r="PKJ25" i="7" s="1"/>
  <c r="PKL25" i="7" s="1"/>
  <c r="PKN25" i="7" s="1"/>
  <c r="PKP25" i="7" s="1"/>
  <c r="PKR25" i="7" s="1"/>
  <c r="PKT25" i="7" s="1"/>
  <c r="PKV25" i="7" s="1"/>
  <c r="PKX25" i="7" s="1"/>
  <c r="PKZ25" i="7" s="1"/>
  <c r="PLB25" i="7" s="1"/>
  <c r="PLD25" i="7" s="1"/>
  <c r="PLF25" i="7" s="1"/>
  <c r="PLH25" i="7" s="1"/>
  <c r="PLJ25" i="7" s="1"/>
  <c r="PLL25" i="7" s="1"/>
  <c r="PLN25" i="7" s="1"/>
  <c r="PLP25" i="7" s="1"/>
  <c r="PLR25" i="7" s="1"/>
  <c r="PLT25" i="7" s="1"/>
  <c r="PLV25" i="7" s="1"/>
  <c r="PLX25" i="7" s="1"/>
  <c r="PLZ25" i="7" s="1"/>
  <c r="PMB25" i="7" s="1"/>
  <c r="PMD25" i="7" s="1"/>
  <c r="PMF25" i="7" s="1"/>
  <c r="PMH25" i="7" s="1"/>
  <c r="PMJ25" i="7" s="1"/>
  <c r="PML25" i="7" s="1"/>
  <c r="PMN25" i="7" s="1"/>
  <c r="PMP25" i="7" s="1"/>
  <c r="PMR25" i="7" s="1"/>
  <c r="PMT25" i="7" s="1"/>
  <c r="PMV25" i="7" s="1"/>
  <c r="PMX25" i="7" s="1"/>
  <c r="PMZ25" i="7" s="1"/>
  <c r="PNB25" i="7" s="1"/>
  <c r="PND25" i="7" s="1"/>
  <c r="PNF25" i="7" s="1"/>
  <c r="PNH25" i="7" s="1"/>
  <c r="PNJ25" i="7" s="1"/>
  <c r="PNL25" i="7" s="1"/>
  <c r="PNN25" i="7" s="1"/>
  <c r="PNP25" i="7" s="1"/>
  <c r="PNR25" i="7" s="1"/>
  <c r="PNT25" i="7" s="1"/>
  <c r="PNV25" i="7" s="1"/>
  <c r="PNX25" i="7" s="1"/>
  <c r="PNZ25" i="7" s="1"/>
  <c r="POB25" i="7" s="1"/>
  <c r="POD25" i="7" s="1"/>
  <c r="POF25" i="7" s="1"/>
  <c r="POH25" i="7" s="1"/>
  <c r="POJ25" i="7" s="1"/>
  <c r="POL25" i="7" s="1"/>
  <c r="PON25" i="7" s="1"/>
  <c r="POP25" i="7" s="1"/>
  <c r="POR25" i="7" s="1"/>
  <c r="POT25" i="7" s="1"/>
  <c r="POV25" i="7" s="1"/>
  <c r="POX25" i="7" s="1"/>
  <c r="POZ25" i="7" s="1"/>
  <c r="PPB25" i="7" s="1"/>
  <c r="PPD25" i="7" s="1"/>
  <c r="PPF25" i="7" s="1"/>
  <c r="PPH25" i="7" s="1"/>
  <c r="PPJ25" i="7" s="1"/>
  <c r="PPL25" i="7" s="1"/>
  <c r="PPN25" i="7" s="1"/>
  <c r="PPP25" i="7" s="1"/>
  <c r="PPR25" i="7" s="1"/>
  <c r="PPT25" i="7" s="1"/>
  <c r="PPV25" i="7" s="1"/>
  <c r="PPX25" i="7" s="1"/>
  <c r="PPZ25" i="7" s="1"/>
  <c r="PQB25" i="7" s="1"/>
  <c r="PQD25" i="7" s="1"/>
  <c r="PQF25" i="7" s="1"/>
  <c r="PQH25" i="7" s="1"/>
  <c r="PQJ25" i="7" s="1"/>
  <c r="PQL25" i="7" s="1"/>
  <c r="PQN25" i="7" s="1"/>
  <c r="PQP25" i="7" s="1"/>
  <c r="PQR25" i="7" s="1"/>
  <c r="PQT25" i="7" s="1"/>
  <c r="PQV25" i="7" s="1"/>
  <c r="PQX25" i="7" s="1"/>
  <c r="PQZ25" i="7" s="1"/>
  <c r="PRB25" i="7" s="1"/>
  <c r="PRD25" i="7" s="1"/>
  <c r="PRF25" i="7" s="1"/>
  <c r="PRH25" i="7" s="1"/>
  <c r="PRJ25" i="7" s="1"/>
  <c r="PRL25" i="7" s="1"/>
  <c r="PRN25" i="7" s="1"/>
  <c r="PRP25" i="7" s="1"/>
  <c r="PRR25" i="7" s="1"/>
  <c r="PRT25" i="7" s="1"/>
  <c r="PRV25" i="7" s="1"/>
  <c r="PRX25" i="7" s="1"/>
  <c r="PRZ25" i="7" s="1"/>
  <c r="PSB25" i="7" s="1"/>
  <c r="PSD25" i="7" s="1"/>
  <c r="PSF25" i="7" s="1"/>
  <c r="PSH25" i="7" s="1"/>
  <c r="PSJ25" i="7" s="1"/>
  <c r="PSL25" i="7" s="1"/>
  <c r="PSN25" i="7" s="1"/>
  <c r="PSP25" i="7" s="1"/>
  <c r="PSR25" i="7" s="1"/>
  <c r="PST25" i="7" s="1"/>
  <c r="PSV25" i="7" s="1"/>
  <c r="PSX25" i="7" s="1"/>
  <c r="PSZ25" i="7" s="1"/>
  <c r="PTB25" i="7" s="1"/>
  <c r="PTD25" i="7" s="1"/>
  <c r="PTF25" i="7" s="1"/>
  <c r="PTH25" i="7" s="1"/>
  <c r="PTJ25" i="7" s="1"/>
  <c r="PTL25" i="7" s="1"/>
  <c r="PTN25" i="7" s="1"/>
  <c r="PTP25" i="7" s="1"/>
  <c r="PTR25" i="7" s="1"/>
  <c r="PTT25" i="7" s="1"/>
  <c r="PTV25" i="7" s="1"/>
  <c r="PTX25" i="7" s="1"/>
  <c r="PTZ25" i="7" s="1"/>
  <c r="PUB25" i="7" s="1"/>
  <c r="PUD25" i="7" s="1"/>
  <c r="PUF25" i="7" s="1"/>
  <c r="PUH25" i="7" s="1"/>
  <c r="PUJ25" i="7" s="1"/>
  <c r="PUL25" i="7" s="1"/>
  <c r="PUN25" i="7" s="1"/>
  <c r="PUP25" i="7" s="1"/>
  <c r="PUR25" i="7" s="1"/>
  <c r="PUT25" i="7" s="1"/>
  <c r="PUV25" i="7" s="1"/>
  <c r="PUX25" i="7" s="1"/>
  <c r="PUZ25" i="7" s="1"/>
  <c r="PVB25" i="7" s="1"/>
  <c r="PVD25" i="7" s="1"/>
  <c r="PVF25" i="7" s="1"/>
  <c r="PVH25" i="7" s="1"/>
  <c r="PVJ25" i="7" s="1"/>
  <c r="PVL25" i="7" s="1"/>
  <c r="PVN25" i="7" s="1"/>
  <c r="PVP25" i="7" s="1"/>
  <c r="PVR25" i="7" s="1"/>
  <c r="PVT25" i="7" s="1"/>
  <c r="PVV25" i="7" s="1"/>
  <c r="PVX25" i="7" s="1"/>
  <c r="PVZ25" i="7" s="1"/>
  <c r="PWB25" i="7" s="1"/>
  <c r="PWD25" i="7" s="1"/>
  <c r="PWF25" i="7" s="1"/>
  <c r="PWH25" i="7" s="1"/>
  <c r="PWJ25" i="7" s="1"/>
  <c r="PWL25" i="7" s="1"/>
  <c r="PWN25" i="7" s="1"/>
  <c r="PWP25" i="7" s="1"/>
  <c r="PWR25" i="7" s="1"/>
  <c r="PWT25" i="7" s="1"/>
  <c r="PWV25" i="7" s="1"/>
  <c r="PWX25" i="7" s="1"/>
  <c r="PWZ25" i="7" s="1"/>
  <c r="PXB25" i="7" s="1"/>
  <c r="PXD25" i="7" s="1"/>
  <c r="PXF25" i="7" s="1"/>
  <c r="PXH25" i="7" s="1"/>
  <c r="PXJ25" i="7" s="1"/>
  <c r="PXL25" i="7" s="1"/>
  <c r="PXN25" i="7" s="1"/>
  <c r="PXP25" i="7" s="1"/>
  <c r="PXR25" i="7" s="1"/>
  <c r="PXT25" i="7" s="1"/>
  <c r="PXV25" i="7" s="1"/>
  <c r="PXX25" i="7" s="1"/>
  <c r="PXZ25" i="7" s="1"/>
  <c r="PYB25" i="7" s="1"/>
  <c r="PYD25" i="7" s="1"/>
  <c r="PYF25" i="7" s="1"/>
  <c r="PYH25" i="7" s="1"/>
  <c r="PYJ25" i="7" s="1"/>
  <c r="PYL25" i="7" s="1"/>
  <c r="PYN25" i="7" s="1"/>
  <c r="PYP25" i="7" s="1"/>
  <c r="PYR25" i="7" s="1"/>
  <c r="PYT25" i="7" s="1"/>
  <c r="PYV25" i="7" s="1"/>
  <c r="PYX25" i="7" s="1"/>
  <c r="PYZ25" i="7" s="1"/>
  <c r="PZB25" i="7" s="1"/>
  <c r="PZD25" i="7" s="1"/>
  <c r="PZF25" i="7" s="1"/>
  <c r="PZH25" i="7" s="1"/>
  <c r="PZJ25" i="7" s="1"/>
  <c r="PZL25" i="7" s="1"/>
  <c r="PZN25" i="7" s="1"/>
  <c r="PZP25" i="7" s="1"/>
  <c r="PZR25" i="7" s="1"/>
  <c r="PZT25" i="7" s="1"/>
  <c r="PZV25" i="7" s="1"/>
  <c r="PZX25" i="7" s="1"/>
  <c r="PZZ25" i="7" s="1"/>
  <c r="QAB25" i="7" s="1"/>
  <c r="QAD25" i="7" s="1"/>
  <c r="QAF25" i="7" s="1"/>
  <c r="QAH25" i="7" s="1"/>
  <c r="QAJ25" i="7" s="1"/>
  <c r="QAL25" i="7" s="1"/>
  <c r="QAN25" i="7" s="1"/>
  <c r="QAP25" i="7" s="1"/>
  <c r="QAR25" i="7" s="1"/>
  <c r="QAT25" i="7" s="1"/>
  <c r="QAV25" i="7" s="1"/>
  <c r="QAX25" i="7" s="1"/>
  <c r="QAZ25" i="7" s="1"/>
  <c r="QBB25" i="7" s="1"/>
  <c r="QBD25" i="7" s="1"/>
  <c r="QBF25" i="7" s="1"/>
  <c r="QBH25" i="7" s="1"/>
  <c r="QBJ25" i="7" s="1"/>
  <c r="QBL25" i="7" s="1"/>
  <c r="QBN25" i="7" s="1"/>
  <c r="QBP25" i="7" s="1"/>
  <c r="QBR25" i="7" s="1"/>
  <c r="QBT25" i="7" s="1"/>
  <c r="QBV25" i="7" s="1"/>
  <c r="QBX25" i="7" s="1"/>
  <c r="QBZ25" i="7" s="1"/>
  <c r="QCB25" i="7" s="1"/>
  <c r="QCD25" i="7" s="1"/>
  <c r="QCF25" i="7" s="1"/>
  <c r="QCH25" i="7" s="1"/>
  <c r="QCJ25" i="7" s="1"/>
  <c r="QCL25" i="7" s="1"/>
  <c r="QCN25" i="7" s="1"/>
  <c r="QCP25" i="7" s="1"/>
  <c r="QCR25" i="7" s="1"/>
  <c r="QCT25" i="7" s="1"/>
  <c r="QCV25" i="7" s="1"/>
  <c r="QCX25" i="7" s="1"/>
  <c r="QCZ25" i="7" s="1"/>
  <c r="QDB25" i="7" s="1"/>
  <c r="QDD25" i="7" s="1"/>
  <c r="QDF25" i="7" s="1"/>
  <c r="QDH25" i="7" s="1"/>
  <c r="QDJ25" i="7" s="1"/>
  <c r="QDL25" i="7" s="1"/>
  <c r="QDN25" i="7" s="1"/>
  <c r="QDP25" i="7" s="1"/>
  <c r="QDR25" i="7" s="1"/>
  <c r="QDT25" i="7" s="1"/>
  <c r="QDV25" i="7" s="1"/>
  <c r="QDX25" i="7" s="1"/>
  <c r="QDZ25" i="7" s="1"/>
  <c r="QEB25" i="7" s="1"/>
  <c r="QED25" i="7" s="1"/>
  <c r="QEF25" i="7" s="1"/>
  <c r="QEH25" i="7" s="1"/>
  <c r="QEJ25" i="7" s="1"/>
  <c r="QEL25" i="7" s="1"/>
  <c r="QEN25" i="7" s="1"/>
  <c r="QEP25" i="7" s="1"/>
  <c r="QER25" i="7" s="1"/>
  <c r="QET25" i="7" s="1"/>
  <c r="QEV25" i="7" s="1"/>
  <c r="QEX25" i="7" s="1"/>
  <c r="QEZ25" i="7" s="1"/>
  <c r="QFB25" i="7" s="1"/>
  <c r="QFD25" i="7" s="1"/>
  <c r="QFF25" i="7" s="1"/>
  <c r="QFH25" i="7" s="1"/>
  <c r="QFJ25" i="7" s="1"/>
  <c r="QFL25" i="7" s="1"/>
  <c r="QFN25" i="7" s="1"/>
  <c r="QFP25" i="7" s="1"/>
  <c r="QFR25" i="7" s="1"/>
  <c r="QFT25" i="7" s="1"/>
  <c r="QFV25" i="7" s="1"/>
  <c r="QFX25" i="7" s="1"/>
  <c r="QFZ25" i="7" s="1"/>
  <c r="QGB25" i="7" s="1"/>
  <c r="QGD25" i="7" s="1"/>
  <c r="QGF25" i="7" s="1"/>
  <c r="QGH25" i="7" s="1"/>
  <c r="QGJ25" i="7" s="1"/>
  <c r="QGL25" i="7" s="1"/>
  <c r="QGN25" i="7" s="1"/>
  <c r="QGP25" i="7" s="1"/>
  <c r="QGR25" i="7" s="1"/>
  <c r="QGT25" i="7" s="1"/>
  <c r="QGV25" i="7" s="1"/>
  <c r="QGX25" i="7" s="1"/>
  <c r="QGZ25" i="7" s="1"/>
  <c r="QHB25" i="7" s="1"/>
  <c r="QHD25" i="7" s="1"/>
  <c r="QHF25" i="7" s="1"/>
  <c r="QHH25" i="7" s="1"/>
  <c r="QHJ25" i="7" s="1"/>
  <c r="QHL25" i="7" s="1"/>
  <c r="QHN25" i="7" s="1"/>
  <c r="QHP25" i="7" s="1"/>
  <c r="QHR25" i="7" s="1"/>
  <c r="QHT25" i="7" s="1"/>
  <c r="QHV25" i="7" s="1"/>
  <c r="QHX25" i="7" s="1"/>
  <c r="QHZ25" i="7" s="1"/>
  <c r="QIB25" i="7" s="1"/>
  <c r="QID25" i="7" s="1"/>
  <c r="QIF25" i="7" s="1"/>
  <c r="QIH25" i="7" s="1"/>
  <c r="QIJ25" i="7" s="1"/>
  <c r="QIL25" i="7" s="1"/>
  <c r="QIN25" i="7" s="1"/>
  <c r="QIP25" i="7" s="1"/>
  <c r="QIR25" i="7" s="1"/>
  <c r="QIT25" i="7" s="1"/>
  <c r="QIV25" i="7" s="1"/>
  <c r="QIX25" i="7" s="1"/>
  <c r="QIZ25" i="7" s="1"/>
  <c r="QJB25" i="7" s="1"/>
  <c r="QJD25" i="7" s="1"/>
  <c r="QJF25" i="7" s="1"/>
  <c r="QJH25" i="7" s="1"/>
  <c r="QJJ25" i="7" s="1"/>
  <c r="QJL25" i="7" s="1"/>
  <c r="QJN25" i="7" s="1"/>
  <c r="QJP25" i="7" s="1"/>
  <c r="QJR25" i="7" s="1"/>
  <c r="QJT25" i="7" s="1"/>
  <c r="QJV25" i="7" s="1"/>
  <c r="QJX25" i="7" s="1"/>
  <c r="QJZ25" i="7" s="1"/>
  <c r="QKB25" i="7" s="1"/>
  <c r="QKD25" i="7" s="1"/>
  <c r="QKF25" i="7" s="1"/>
  <c r="QKH25" i="7" s="1"/>
  <c r="QKJ25" i="7" s="1"/>
  <c r="QKL25" i="7" s="1"/>
  <c r="QKN25" i="7" s="1"/>
  <c r="QKP25" i="7" s="1"/>
  <c r="QKR25" i="7" s="1"/>
  <c r="QKT25" i="7" s="1"/>
  <c r="QKV25" i="7" s="1"/>
  <c r="QKX25" i="7" s="1"/>
  <c r="QKZ25" i="7" s="1"/>
  <c r="QLB25" i="7" s="1"/>
  <c r="QLD25" i="7" s="1"/>
  <c r="QLF25" i="7" s="1"/>
  <c r="QLH25" i="7" s="1"/>
  <c r="QLJ25" i="7" s="1"/>
  <c r="QLL25" i="7" s="1"/>
  <c r="QLN25" i="7" s="1"/>
  <c r="QLP25" i="7" s="1"/>
  <c r="QLR25" i="7" s="1"/>
  <c r="QLT25" i="7" s="1"/>
  <c r="QLV25" i="7" s="1"/>
  <c r="QLX25" i="7" s="1"/>
  <c r="QLZ25" i="7" s="1"/>
  <c r="QMB25" i="7" s="1"/>
  <c r="QMD25" i="7" s="1"/>
  <c r="QMF25" i="7" s="1"/>
  <c r="QMH25" i="7" s="1"/>
  <c r="QMJ25" i="7" s="1"/>
  <c r="QML25" i="7" s="1"/>
  <c r="QMN25" i="7" s="1"/>
  <c r="QMP25" i="7" s="1"/>
  <c r="QMR25" i="7" s="1"/>
  <c r="QMT25" i="7" s="1"/>
  <c r="QMV25" i="7" s="1"/>
  <c r="QMX25" i="7" s="1"/>
  <c r="QMZ25" i="7" s="1"/>
  <c r="QNB25" i="7" s="1"/>
  <c r="QND25" i="7" s="1"/>
  <c r="QNF25" i="7" s="1"/>
  <c r="QNH25" i="7" s="1"/>
  <c r="QNJ25" i="7" s="1"/>
  <c r="QNL25" i="7" s="1"/>
  <c r="QNN25" i="7" s="1"/>
  <c r="QNP25" i="7" s="1"/>
  <c r="QNR25" i="7" s="1"/>
  <c r="QNT25" i="7" s="1"/>
  <c r="QNV25" i="7" s="1"/>
  <c r="QNX25" i="7" s="1"/>
  <c r="QNZ25" i="7" s="1"/>
  <c r="QOB25" i="7" s="1"/>
  <c r="QOD25" i="7" s="1"/>
  <c r="QOF25" i="7" s="1"/>
  <c r="QOH25" i="7" s="1"/>
  <c r="QOJ25" i="7" s="1"/>
  <c r="QOL25" i="7" s="1"/>
  <c r="QON25" i="7" s="1"/>
  <c r="QOP25" i="7" s="1"/>
  <c r="QOR25" i="7" s="1"/>
  <c r="QOT25" i="7" s="1"/>
  <c r="QOV25" i="7" s="1"/>
  <c r="QOX25" i="7" s="1"/>
  <c r="QOZ25" i="7" s="1"/>
  <c r="QPB25" i="7" s="1"/>
  <c r="QPD25" i="7" s="1"/>
  <c r="QPF25" i="7" s="1"/>
  <c r="QPH25" i="7" s="1"/>
  <c r="QPJ25" i="7" s="1"/>
  <c r="QPL25" i="7" s="1"/>
  <c r="QPN25" i="7" s="1"/>
  <c r="QPP25" i="7" s="1"/>
  <c r="QPR25" i="7" s="1"/>
  <c r="QPT25" i="7" s="1"/>
  <c r="QPV25" i="7" s="1"/>
  <c r="QPX25" i="7" s="1"/>
  <c r="QPZ25" i="7" s="1"/>
  <c r="QQB25" i="7" s="1"/>
  <c r="QQD25" i="7" s="1"/>
  <c r="QQF25" i="7" s="1"/>
  <c r="QQH25" i="7" s="1"/>
  <c r="QQJ25" i="7" s="1"/>
  <c r="QQL25" i="7" s="1"/>
  <c r="QQN25" i="7" s="1"/>
  <c r="QQP25" i="7" s="1"/>
  <c r="QQR25" i="7" s="1"/>
  <c r="QQT25" i="7" s="1"/>
  <c r="QQV25" i="7" s="1"/>
  <c r="QQX25" i="7" s="1"/>
  <c r="QQZ25" i="7" s="1"/>
  <c r="QRB25" i="7" s="1"/>
  <c r="QRD25" i="7" s="1"/>
  <c r="QRF25" i="7" s="1"/>
  <c r="QRH25" i="7" s="1"/>
  <c r="QRJ25" i="7" s="1"/>
  <c r="QRL25" i="7" s="1"/>
  <c r="QRN25" i="7" s="1"/>
  <c r="QRP25" i="7" s="1"/>
  <c r="QRR25" i="7" s="1"/>
  <c r="QRT25" i="7" s="1"/>
  <c r="QRV25" i="7" s="1"/>
  <c r="QRX25" i="7" s="1"/>
  <c r="QRZ25" i="7" s="1"/>
  <c r="QSB25" i="7" s="1"/>
  <c r="QSD25" i="7" s="1"/>
  <c r="QSF25" i="7" s="1"/>
  <c r="QSH25" i="7" s="1"/>
  <c r="QSJ25" i="7" s="1"/>
  <c r="QSL25" i="7" s="1"/>
  <c r="QSN25" i="7" s="1"/>
  <c r="QSP25" i="7" s="1"/>
  <c r="QSR25" i="7" s="1"/>
  <c r="QST25" i="7" s="1"/>
  <c r="QSV25" i="7" s="1"/>
  <c r="QSX25" i="7" s="1"/>
  <c r="QSZ25" i="7" s="1"/>
  <c r="QTB25" i="7" s="1"/>
  <c r="QTD25" i="7" s="1"/>
  <c r="QTF25" i="7" s="1"/>
  <c r="QTH25" i="7" s="1"/>
  <c r="QTJ25" i="7" s="1"/>
  <c r="QTL25" i="7" s="1"/>
  <c r="QTN25" i="7" s="1"/>
  <c r="QTP25" i="7" s="1"/>
  <c r="QTR25" i="7" s="1"/>
  <c r="QTT25" i="7" s="1"/>
  <c r="QTV25" i="7" s="1"/>
  <c r="QTX25" i="7" s="1"/>
  <c r="QTZ25" i="7" s="1"/>
  <c r="QUB25" i="7" s="1"/>
  <c r="QUD25" i="7" s="1"/>
  <c r="QUF25" i="7" s="1"/>
  <c r="QUH25" i="7" s="1"/>
  <c r="QUJ25" i="7" s="1"/>
  <c r="QUL25" i="7" s="1"/>
  <c r="QUN25" i="7" s="1"/>
  <c r="QUP25" i="7" s="1"/>
  <c r="QUR25" i="7" s="1"/>
  <c r="QUT25" i="7" s="1"/>
  <c r="QUV25" i="7" s="1"/>
  <c r="QUX25" i="7" s="1"/>
  <c r="QUZ25" i="7" s="1"/>
  <c r="QVB25" i="7" s="1"/>
  <c r="QVD25" i="7" s="1"/>
  <c r="QVF25" i="7" s="1"/>
  <c r="QVH25" i="7" s="1"/>
  <c r="QVJ25" i="7" s="1"/>
  <c r="QVL25" i="7" s="1"/>
  <c r="QVN25" i="7" s="1"/>
  <c r="QVP25" i="7" s="1"/>
  <c r="QVR25" i="7" s="1"/>
  <c r="QVT25" i="7" s="1"/>
  <c r="QVV25" i="7" s="1"/>
  <c r="QVX25" i="7" s="1"/>
  <c r="QVZ25" i="7" s="1"/>
  <c r="QWB25" i="7" s="1"/>
  <c r="QWD25" i="7" s="1"/>
  <c r="QWF25" i="7" s="1"/>
  <c r="QWH25" i="7" s="1"/>
  <c r="QWJ25" i="7" s="1"/>
  <c r="QWL25" i="7" s="1"/>
  <c r="QWN25" i="7" s="1"/>
  <c r="QWP25" i="7" s="1"/>
  <c r="QWR25" i="7" s="1"/>
  <c r="QWT25" i="7" s="1"/>
  <c r="QWV25" i="7" s="1"/>
  <c r="QWX25" i="7" s="1"/>
  <c r="QWZ25" i="7" s="1"/>
  <c r="QXB25" i="7" s="1"/>
  <c r="QXD25" i="7" s="1"/>
  <c r="QXF25" i="7" s="1"/>
  <c r="QXH25" i="7" s="1"/>
  <c r="QXJ25" i="7" s="1"/>
  <c r="QXL25" i="7" s="1"/>
  <c r="QXN25" i="7" s="1"/>
  <c r="QXP25" i="7" s="1"/>
  <c r="QXR25" i="7" s="1"/>
  <c r="QXT25" i="7" s="1"/>
  <c r="QXV25" i="7" s="1"/>
  <c r="QXX25" i="7" s="1"/>
  <c r="QXZ25" i="7" s="1"/>
  <c r="QYB25" i="7" s="1"/>
  <c r="QYD25" i="7" s="1"/>
  <c r="QYF25" i="7" s="1"/>
  <c r="QYH25" i="7" s="1"/>
  <c r="QYJ25" i="7" s="1"/>
  <c r="QYL25" i="7" s="1"/>
  <c r="QYN25" i="7" s="1"/>
  <c r="QYP25" i="7" s="1"/>
  <c r="QYR25" i="7" s="1"/>
  <c r="QYT25" i="7" s="1"/>
  <c r="QYV25" i="7" s="1"/>
  <c r="QYX25" i="7" s="1"/>
  <c r="QYZ25" i="7" s="1"/>
  <c r="QZB25" i="7" s="1"/>
  <c r="QZD25" i="7" s="1"/>
  <c r="QZF25" i="7" s="1"/>
  <c r="QZH25" i="7" s="1"/>
  <c r="QZJ25" i="7" s="1"/>
  <c r="QZL25" i="7" s="1"/>
  <c r="QZN25" i="7" s="1"/>
  <c r="QZP25" i="7" s="1"/>
  <c r="QZR25" i="7" s="1"/>
  <c r="QZT25" i="7" s="1"/>
  <c r="QZV25" i="7" s="1"/>
  <c r="QZX25" i="7" s="1"/>
  <c r="QZZ25" i="7" s="1"/>
  <c r="RAB25" i="7" s="1"/>
  <c r="RAD25" i="7" s="1"/>
  <c r="RAF25" i="7" s="1"/>
  <c r="RAH25" i="7" s="1"/>
  <c r="RAJ25" i="7" s="1"/>
  <c r="RAL25" i="7" s="1"/>
  <c r="RAN25" i="7" s="1"/>
  <c r="RAP25" i="7" s="1"/>
  <c r="RAR25" i="7" s="1"/>
  <c r="RAT25" i="7" s="1"/>
  <c r="RAV25" i="7" s="1"/>
  <c r="RAX25" i="7" s="1"/>
  <c r="RAZ25" i="7" s="1"/>
  <c r="RBB25" i="7" s="1"/>
  <c r="RBD25" i="7" s="1"/>
  <c r="RBF25" i="7" s="1"/>
  <c r="RBH25" i="7" s="1"/>
  <c r="RBJ25" i="7" s="1"/>
  <c r="RBL25" i="7" s="1"/>
  <c r="RBN25" i="7" s="1"/>
  <c r="RBP25" i="7" s="1"/>
  <c r="RBR25" i="7" s="1"/>
  <c r="RBT25" i="7" s="1"/>
  <c r="RBV25" i="7" s="1"/>
  <c r="RBX25" i="7" s="1"/>
  <c r="RBZ25" i="7" s="1"/>
  <c r="RCB25" i="7" s="1"/>
  <c r="RCD25" i="7" s="1"/>
  <c r="RCF25" i="7" s="1"/>
  <c r="RCH25" i="7" s="1"/>
  <c r="RCJ25" i="7" s="1"/>
  <c r="RCL25" i="7" s="1"/>
  <c r="RCN25" i="7" s="1"/>
  <c r="RCP25" i="7" s="1"/>
  <c r="RCR25" i="7" s="1"/>
  <c r="RCT25" i="7" s="1"/>
  <c r="RCV25" i="7" s="1"/>
  <c r="RCX25" i="7" s="1"/>
  <c r="RCZ25" i="7" s="1"/>
  <c r="RDB25" i="7" s="1"/>
  <c r="RDD25" i="7" s="1"/>
  <c r="RDF25" i="7" s="1"/>
  <c r="RDH25" i="7" s="1"/>
  <c r="RDJ25" i="7" s="1"/>
  <c r="RDL25" i="7" s="1"/>
  <c r="RDN25" i="7" s="1"/>
  <c r="RDP25" i="7" s="1"/>
  <c r="RDR25" i="7" s="1"/>
  <c r="RDT25" i="7" s="1"/>
  <c r="RDV25" i="7" s="1"/>
  <c r="RDX25" i="7" s="1"/>
  <c r="RDZ25" i="7" s="1"/>
  <c r="REB25" i="7" s="1"/>
  <c r="RED25" i="7" s="1"/>
  <c r="REF25" i="7" s="1"/>
  <c r="REH25" i="7" s="1"/>
  <c r="REJ25" i="7" s="1"/>
  <c r="REL25" i="7" s="1"/>
  <c r="REN25" i="7" s="1"/>
  <c r="REP25" i="7" s="1"/>
  <c r="RER25" i="7" s="1"/>
  <c r="RET25" i="7" s="1"/>
  <c r="REV25" i="7" s="1"/>
  <c r="REX25" i="7" s="1"/>
  <c r="REZ25" i="7" s="1"/>
  <c r="RFB25" i="7" s="1"/>
  <c r="RFD25" i="7" s="1"/>
  <c r="RFF25" i="7" s="1"/>
  <c r="RFH25" i="7" s="1"/>
  <c r="RFJ25" i="7" s="1"/>
  <c r="RFL25" i="7" s="1"/>
  <c r="RFN25" i="7" s="1"/>
  <c r="RFP25" i="7" s="1"/>
  <c r="RFR25" i="7" s="1"/>
  <c r="RFT25" i="7" s="1"/>
  <c r="RFV25" i="7" s="1"/>
  <c r="RFX25" i="7" s="1"/>
  <c r="RFZ25" i="7" s="1"/>
  <c r="RGB25" i="7" s="1"/>
  <c r="RGD25" i="7" s="1"/>
  <c r="RGF25" i="7" s="1"/>
  <c r="RGH25" i="7" s="1"/>
  <c r="RGJ25" i="7" s="1"/>
  <c r="RGL25" i="7" s="1"/>
  <c r="RGN25" i="7" s="1"/>
  <c r="RGP25" i="7" s="1"/>
  <c r="RGR25" i="7" s="1"/>
  <c r="RGT25" i="7" s="1"/>
  <c r="RGV25" i="7" s="1"/>
  <c r="RGX25" i="7" s="1"/>
  <c r="RGZ25" i="7" s="1"/>
  <c r="RHB25" i="7" s="1"/>
  <c r="RHD25" i="7" s="1"/>
  <c r="RHF25" i="7" s="1"/>
  <c r="RHH25" i="7" s="1"/>
  <c r="RHJ25" i="7" s="1"/>
  <c r="RHL25" i="7" s="1"/>
  <c r="RHN25" i="7" s="1"/>
  <c r="RHP25" i="7" s="1"/>
  <c r="RHR25" i="7" s="1"/>
  <c r="RHT25" i="7" s="1"/>
  <c r="RHV25" i="7" s="1"/>
  <c r="RHX25" i="7" s="1"/>
  <c r="RHZ25" i="7" s="1"/>
  <c r="RIB25" i="7" s="1"/>
  <c r="RID25" i="7" s="1"/>
  <c r="RIF25" i="7" s="1"/>
  <c r="RIH25" i="7" s="1"/>
  <c r="RIJ25" i="7" s="1"/>
  <c r="RIL25" i="7" s="1"/>
  <c r="RIN25" i="7" s="1"/>
  <c r="RIP25" i="7" s="1"/>
  <c r="RIR25" i="7" s="1"/>
  <c r="RIT25" i="7" s="1"/>
  <c r="RIV25" i="7" s="1"/>
  <c r="RIX25" i="7" s="1"/>
  <c r="RIZ25" i="7" s="1"/>
  <c r="RJB25" i="7" s="1"/>
  <c r="RJD25" i="7" s="1"/>
  <c r="RJF25" i="7" s="1"/>
  <c r="RJH25" i="7" s="1"/>
  <c r="RJJ25" i="7" s="1"/>
  <c r="RJL25" i="7" s="1"/>
  <c r="RJN25" i="7" s="1"/>
  <c r="RJP25" i="7" s="1"/>
  <c r="RJR25" i="7" s="1"/>
  <c r="RJT25" i="7" s="1"/>
  <c r="RJV25" i="7" s="1"/>
  <c r="RJX25" i="7" s="1"/>
  <c r="RJZ25" i="7" s="1"/>
  <c r="RKB25" i="7" s="1"/>
  <c r="RKD25" i="7" s="1"/>
  <c r="RKF25" i="7" s="1"/>
  <c r="RKH25" i="7" s="1"/>
  <c r="RKJ25" i="7" s="1"/>
  <c r="RKL25" i="7" s="1"/>
  <c r="RKN25" i="7" s="1"/>
  <c r="RKP25" i="7" s="1"/>
  <c r="RKR25" i="7" s="1"/>
  <c r="RKT25" i="7" s="1"/>
  <c r="RKV25" i="7" s="1"/>
  <c r="RKX25" i="7" s="1"/>
  <c r="RKZ25" i="7" s="1"/>
  <c r="RLB25" i="7" s="1"/>
  <c r="RLD25" i="7" s="1"/>
  <c r="RLF25" i="7" s="1"/>
  <c r="RLH25" i="7" s="1"/>
  <c r="RLJ25" i="7" s="1"/>
  <c r="RLL25" i="7" s="1"/>
  <c r="RLN25" i="7" s="1"/>
  <c r="RLP25" i="7" s="1"/>
  <c r="RLR25" i="7" s="1"/>
  <c r="RLT25" i="7" s="1"/>
  <c r="RLV25" i="7" s="1"/>
  <c r="RLX25" i="7" s="1"/>
  <c r="RLZ25" i="7" s="1"/>
  <c r="RMB25" i="7" s="1"/>
  <c r="RMD25" i="7" s="1"/>
  <c r="RMF25" i="7" s="1"/>
  <c r="RMH25" i="7" s="1"/>
  <c r="RMJ25" i="7" s="1"/>
  <c r="RML25" i="7" s="1"/>
  <c r="RMN25" i="7" s="1"/>
  <c r="RMP25" i="7" s="1"/>
  <c r="RMR25" i="7" s="1"/>
  <c r="RMT25" i="7" s="1"/>
  <c r="RMV25" i="7" s="1"/>
  <c r="RMX25" i="7" s="1"/>
  <c r="RMZ25" i="7" s="1"/>
  <c r="RNB25" i="7" s="1"/>
  <c r="RND25" i="7" s="1"/>
  <c r="RNF25" i="7" s="1"/>
  <c r="RNH25" i="7" s="1"/>
  <c r="RNJ25" i="7" s="1"/>
  <c r="RNL25" i="7" s="1"/>
  <c r="RNN25" i="7" s="1"/>
  <c r="RNP25" i="7" s="1"/>
  <c r="RNR25" i="7" s="1"/>
  <c r="RNT25" i="7" s="1"/>
  <c r="RNV25" i="7" s="1"/>
  <c r="RNX25" i="7" s="1"/>
  <c r="RNZ25" i="7" s="1"/>
  <c r="ROB25" i="7" s="1"/>
  <c r="ROD25" i="7" s="1"/>
  <c r="ROF25" i="7" s="1"/>
  <c r="ROH25" i="7" s="1"/>
  <c r="ROJ25" i="7" s="1"/>
  <c r="ROL25" i="7" s="1"/>
  <c r="RON25" i="7" s="1"/>
  <c r="ROP25" i="7" s="1"/>
  <c r="ROR25" i="7" s="1"/>
  <c r="ROT25" i="7" s="1"/>
  <c r="ROV25" i="7" s="1"/>
  <c r="ROX25" i="7" s="1"/>
  <c r="ROZ25" i="7" s="1"/>
  <c r="RPB25" i="7" s="1"/>
  <c r="RPD25" i="7" s="1"/>
  <c r="RPF25" i="7" s="1"/>
  <c r="RPH25" i="7" s="1"/>
  <c r="RPJ25" i="7" s="1"/>
  <c r="RPL25" i="7" s="1"/>
  <c r="RPN25" i="7" s="1"/>
  <c r="RPP25" i="7" s="1"/>
  <c r="RPR25" i="7" s="1"/>
  <c r="RPT25" i="7" s="1"/>
  <c r="RPV25" i="7" s="1"/>
  <c r="RPX25" i="7" s="1"/>
  <c r="RPZ25" i="7" s="1"/>
  <c r="RQB25" i="7" s="1"/>
  <c r="RQD25" i="7" s="1"/>
  <c r="RQF25" i="7" s="1"/>
  <c r="RQH25" i="7" s="1"/>
  <c r="RQJ25" i="7" s="1"/>
  <c r="RQL25" i="7" s="1"/>
  <c r="RQN25" i="7" s="1"/>
  <c r="RQP25" i="7" s="1"/>
  <c r="RQR25" i="7" s="1"/>
  <c r="RQT25" i="7" s="1"/>
  <c r="RQV25" i="7" s="1"/>
  <c r="RQX25" i="7" s="1"/>
  <c r="RQZ25" i="7" s="1"/>
  <c r="RRB25" i="7" s="1"/>
  <c r="RRD25" i="7" s="1"/>
  <c r="RRF25" i="7" s="1"/>
  <c r="RRH25" i="7" s="1"/>
  <c r="RRJ25" i="7" s="1"/>
  <c r="RRL25" i="7" s="1"/>
  <c r="RRN25" i="7" s="1"/>
  <c r="RRP25" i="7" s="1"/>
  <c r="RRR25" i="7" s="1"/>
  <c r="RRT25" i="7" s="1"/>
  <c r="RRV25" i="7" s="1"/>
  <c r="RRX25" i="7" s="1"/>
  <c r="RRZ25" i="7" s="1"/>
  <c r="RSB25" i="7" s="1"/>
  <c r="RSD25" i="7" s="1"/>
  <c r="RSF25" i="7" s="1"/>
  <c r="RSH25" i="7" s="1"/>
  <c r="RSJ25" i="7" s="1"/>
  <c r="RSL25" i="7" s="1"/>
  <c r="RSN25" i="7" s="1"/>
  <c r="RSP25" i="7" s="1"/>
  <c r="RSR25" i="7" s="1"/>
  <c r="RST25" i="7" s="1"/>
  <c r="RSV25" i="7" s="1"/>
  <c r="RSX25" i="7" s="1"/>
  <c r="RSZ25" i="7" s="1"/>
  <c r="RTB25" i="7" s="1"/>
  <c r="RTD25" i="7" s="1"/>
  <c r="RTF25" i="7" s="1"/>
  <c r="RTH25" i="7" s="1"/>
  <c r="RTJ25" i="7" s="1"/>
  <c r="RTL25" i="7" s="1"/>
  <c r="RTN25" i="7" s="1"/>
  <c r="RTP25" i="7" s="1"/>
  <c r="RTR25" i="7" s="1"/>
  <c r="RTT25" i="7" s="1"/>
  <c r="RTV25" i="7" s="1"/>
  <c r="RTX25" i="7" s="1"/>
  <c r="RTZ25" i="7" s="1"/>
  <c r="RUB25" i="7" s="1"/>
  <c r="RUD25" i="7" s="1"/>
  <c r="RUF25" i="7" s="1"/>
  <c r="RUH25" i="7" s="1"/>
  <c r="RUJ25" i="7" s="1"/>
  <c r="RUL25" i="7" s="1"/>
  <c r="RUN25" i="7" s="1"/>
  <c r="RUP25" i="7" s="1"/>
  <c r="RUR25" i="7" s="1"/>
  <c r="RUT25" i="7" s="1"/>
  <c r="RUV25" i="7" s="1"/>
  <c r="RUX25" i="7" s="1"/>
  <c r="RUZ25" i="7" s="1"/>
  <c r="RVB25" i="7" s="1"/>
  <c r="RVD25" i="7" s="1"/>
  <c r="RVF25" i="7" s="1"/>
  <c r="RVH25" i="7" s="1"/>
  <c r="RVJ25" i="7" s="1"/>
  <c r="RVL25" i="7" s="1"/>
  <c r="RVN25" i="7" s="1"/>
  <c r="RVP25" i="7" s="1"/>
  <c r="RVR25" i="7" s="1"/>
  <c r="RVT25" i="7" s="1"/>
  <c r="RVV25" i="7" s="1"/>
  <c r="RVX25" i="7" s="1"/>
  <c r="RVZ25" i="7" s="1"/>
  <c r="RWB25" i="7" s="1"/>
  <c r="RWD25" i="7" s="1"/>
  <c r="RWF25" i="7" s="1"/>
  <c r="RWH25" i="7" s="1"/>
  <c r="RWJ25" i="7" s="1"/>
  <c r="RWL25" i="7" s="1"/>
  <c r="RWN25" i="7" s="1"/>
  <c r="RWP25" i="7" s="1"/>
  <c r="RWR25" i="7" s="1"/>
  <c r="RWT25" i="7" s="1"/>
  <c r="RWV25" i="7" s="1"/>
  <c r="RWX25" i="7" s="1"/>
  <c r="RWZ25" i="7" s="1"/>
  <c r="RXB25" i="7" s="1"/>
  <c r="RXD25" i="7" s="1"/>
  <c r="RXF25" i="7" s="1"/>
  <c r="RXH25" i="7" s="1"/>
  <c r="RXJ25" i="7" s="1"/>
  <c r="RXL25" i="7" s="1"/>
  <c r="RXN25" i="7" s="1"/>
  <c r="RXP25" i="7" s="1"/>
  <c r="RXR25" i="7" s="1"/>
  <c r="RXT25" i="7" s="1"/>
  <c r="RXV25" i="7" s="1"/>
  <c r="RXX25" i="7" s="1"/>
  <c r="RXZ25" i="7" s="1"/>
  <c r="RYB25" i="7" s="1"/>
  <c r="RYD25" i="7" s="1"/>
  <c r="RYF25" i="7" s="1"/>
  <c r="RYH25" i="7" s="1"/>
  <c r="RYJ25" i="7" s="1"/>
  <c r="RYL25" i="7" s="1"/>
  <c r="RYN25" i="7" s="1"/>
  <c r="RYP25" i="7" s="1"/>
  <c r="RYR25" i="7" s="1"/>
  <c r="RYT25" i="7" s="1"/>
  <c r="RYV25" i="7" s="1"/>
  <c r="RYX25" i="7" s="1"/>
  <c r="RYZ25" i="7" s="1"/>
  <c r="RZB25" i="7" s="1"/>
  <c r="RZD25" i="7" s="1"/>
  <c r="RZF25" i="7" s="1"/>
  <c r="RZH25" i="7" s="1"/>
  <c r="RZJ25" i="7" s="1"/>
  <c r="RZL25" i="7" s="1"/>
  <c r="RZN25" i="7" s="1"/>
  <c r="RZP25" i="7" s="1"/>
  <c r="RZR25" i="7" s="1"/>
  <c r="RZT25" i="7" s="1"/>
  <c r="RZV25" i="7" s="1"/>
  <c r="RZX25" i="7" s="1"/>
  <c r="RZZ25" i="7" s="1"/>
  <c r="SAB25" i="7" s="1"/>
  <c r="SAD25" i="7" s="1"/>
  <c r="SAF25" i="7" s="1"/>
  <c r="SAH25" i="7" s="1"/>
  <c r="SAJ25" i="7" s="1"/>
  <c r="SAL25" i="7" s="1"/>
  <c r="SAN25" i="7" s="1"/>
  <c r="SAP25" i="7" s="1"/>
  <c r="SAR25" i="7" s="1"/>
  <c r="SAT25" i="7" s="1"/>
  <c r="SAV25" i="7" s="1"/>
  <c r="SAX25" i="7" s="1"/>
  <c r="SAZ25" i="7" s="1"/>
  <c r="SBB25" i="7" s="1"/>
  <c r="SBD25" i="7" s="1"/>
  <c r="SBF25" i="7" s="1"/>
  <c r="SBH25" i="7" s="1"/>
  <c r="SBJ25" i="7" s="1"/>
  <c r="SBL25" i="7" s="1"/>
  <c r="SBN25" i="7" s="1"/>
  <c r="SBP25" i="7" s="1"/>
  <c r="SBR25" i="7" s="1"/>
  <c r="SBT25" i="7" s="1"/>
  <c r="SBV25" i="7" s="1"/>
  <c r="SBX25" i="7" s="1"/>
  <c r="SBZ25" i="7" s="1"/>
  <c r="SCB25" i="7" s="1"/>
  <c r="SCD25" i="7" s="1"/>
  <c r="SCF25" i="7" s="1"/>
  <c r="SCH25" i="7" s="1"/>
  <c r="SCJ25" i="7" s="1"/>
  <c r="SCL25" i="7" s="1"/>
  <c r="SCN25" i="7" s="1"/>
  <c r="SCP25" i="7" s="1"/>
  <c r="SCR25" i="7" s="1"/>
  <c r="SCT25" i="7" s="1"/>
  <c r="SCV25" i="7" s="1"/>
  <c r="SCX25" i="7" s="1"/>
  <c r="SCZ25" i="7" s="1"/>
  <c r="SDB25" i="7" s="1"/>
  <c r="SDD25" i="7" s="1"/>
  <c r="SDF25" i="7" s="1"/>
  <c r="SDH25" i="7" s="1"/>
  <c r="SDJ25" i="7" s="1"/>
  <c r="SDL25" i="7" s="1"/>
  <c r="SDN25" i="7" s="1"/>
  <c r="SDP25" i="7" s="1"/>
  <c r="SDR25" i="7" s="1"/>
  <c r="SDT25" i="7" s="1"/>
  <c r="SDV25" i="7" s="1"/>
  <c r="SDX25" i="7" s="1"/>
  <c r="SDZ25" i="7" s="1"/>
  <c r="SEB25" i="7" s="1"/>
  <c r="SED25" i="7" s="1"/>
  <c r="SEF25" i="7" s="1"/>
  <c r="SEH25" i="7" s="1"/>
  <c r="SEJ25" i="7" s="1"/>
  <c r="SEL25" i="7" s="1"/>
  <c r="SEN25" i="7" s="1"/>
  <c r="SEP25" i="7" s="1"/>
  <c r="SER25" i="7" s="1"/>
  <c r="SET25" i="7" s="1"/>
  <c r="SEV25" i="7" s="1"/>
  <c r="SEX25" i="7" s="1"/>
  <c r="SEZ25" i="7" s="1"/>
  <c r="SFB25" i="7" s="1"/>
  <c r="SFD25" i="7" s="1"/>
  <c r="SFF25" i="7" s="1"/>
  <c r="SFH25" i="7" s="1"/>
  <c r="SFJ25" i="7" s="1"/>
  <c r="SFL25" i="7" s="1"/>
  <c r="SFN25" i="7" s="1"/>
  <c r="SFP25" i="7" s="1"/>
  <c r="SFR25" i="7" s="1"/>
  <c r="SFT25" i="7" s="1"/>
  <c r="SFV25" i="7" s="1"/>
  <c r="SFX25" i="7" s="1"/>
  <c r="SFZ25" i="7" s="1"/>
  <c r="SGB25" i="7" s="1"/>
  <c r="SGD25" i="7" s="1"/>
  <c r="SGF25" i="7" s="1"/>
  <c r="SGH25" i="7" s="1"/>
  <c r="SGJ25" i="7" s="1"/>
  <c r="SGL25" i="7" s="1"/>
  <c r="SGN25" i="7" s="1"/>
  <c r="SGP25" i="7" s="1"/>
  <c r="SGR25" i="7" s="1"/>
  <c r="SGT25" i="7" s="1"/>
  <c r="SGV25" i="7" s="1"/>
  <c r="SGX25" i="7" s="1"/>
  <c r="SGZ25" i="7" s="1"/>
  <c r="SHB25" i="7" s="1"/>
  <c r="SHD25" i="7" s="1"/>
  <c r="SHF25" i="7" s="1"/>
  <c r="SHH25" i="7" s="1"/>
  <c r="SHJ25" i="7" s="1"/>
  <c r="SHL25" i="7" s="1"/>
  <c r="SHN25" i="7" s="1"/>
  <c r="SHP25" i="7" s="1"/>
  <c r="SHR25" i="7" s="1"/>
  <c r="SHT25" i="7" s="1"/>
  <c r="SHV25" i="7" s="1"/>
  <c r="SHX25" i="7" s="1"/>
  <c r="SHZ25" i="7" s="1"/>
  <c r="SIB25" i="7" s="1"/>
  <c r="SID25" i="7" s="1"/>
  <c r="SIF25" i="7" s="1"/>
  <c r="SIH25" i="7" s="1"/>
  <c r="SIJ25" i="7" s="1"/>
  <c r="SIL25" i="7" s="1"/>
  <c r="SIN25" i="7" s="1"/>
  <c r="SIP25" i="7" s="1"/>
  <c r="SIR25" i="7" s="1"/>
  <c r="SIT25" i="7" s="1"/>
  <c r="SIV25" i="7" s="1"/>
  <c r="SIX25" i="7" s="1"/>
  <c r="SIZ25" i="7" s="1"/>
  <c r="SJB25" i="7" s="1"/>
  <c r="SJD25" i="7" s="1"/>
  <c r="SJF25" i="7" s="1"/>
  <c r="SJH25" i="7" s="1"/>
  <c r="SJJ25" i="7" s="1"/>
  <c r="SJL25" i="7" s="1"/>
  <c r="SJN25" i="7" s="1"/>
  <c r="SJP25" i="7" s="1"/>
  <c r="SJR25" i="7" s="1"/>
  <c r="SJT25" i="7" s="1"/>
  <c r="SJV25" i="7" s="1"/>
  <c r="SJX25" i="7" s="1"/>
  <c r="SJZ25" i="7" s="1"/>
  <c r="SKB25" i="7" s="1"/>
  <c r="SKD25" i="7" s="1"/>
  <c r="SKF25" i="7" s="1"/>
  <c r="SKH25" i="7" s="1"/>
  <c r="SKJ25" i="7" s="1"/>
  <c r="SKL25" i="7" s="1"/>
  <c r="SKN25" i="7" s="1"/>
  <c r="SKP25" i="7" s="1"/>
  <c r="SKR25" i="7" s="1"/>
  <c r="SKT25" i="7" s="1"/>
  <c r="SKV25" i="7" s="1"/>
  <c r="SKX25" i="7" s="1"/>
  <c r="SKZ25" i="7" s="1"/>
  <c r="SLB25" i="7" s="1"/>
  <c r="SLD25" i="7" s="1"/>
  <c r="SLF25" i="7" s="1"/>
  <c r="SLH25" i="7" s="1"/>
  <c r="SLJ25" i="7" s="1"/>
  <c r="SLL25" i="7" s="1"/>
  <c r="SLN25" i="7" s="1"/>
  <c r="SLP25" i="7" s="1"/>
  <c r="SLR25" i="7" s="1"/>
  <c r="SLT25" i="7" s="1"/>
  <c r="SLV25" i="7" s="1"/>
  <c r="SLX25" i="7" s="1"/>
  <c r="SLZ25" i="7" s="1"/>
  <c r="SMB25" i="7" s="1"/>
  <c r="SMD25" i="7" s="1"/>
  <c r="SMF25" i="7" s="1"/>
  <c r="SMH25" i="7" s="1"/>
  <c r="SMJ25" i="7" s="1"/>
  <c r="SML25" i="7" s="1"/>
  <c r="SMN25" i="7" s="1"/>
  <c r="SMP25" i="7" s="1"/>
  <c r="SMR25" i="7" s="1"/>
  <c r="SMT25" i="7" s="1"/>
  <c r="SMV25" i="7" s="1"/>
  <c r="SMX25" i="7" s="1"/>
  <c r="SMZ25" i="7" s="1"/>
  <c r="SNB25" i="7" s="1"/>
  <c r="SND25" i="7" s="1"/>
  <c r="SNF25" i="7" s="1"/>
  <c r="SNH25" i="7" s="1"/>
  <c r="SNJ25" i="7" s="1"/>
  <c r="SNL25" i="7" s="1"/>
  <c r="SNN25" i="7" s="1"/>
  <c r="SNP25" i="7" s="1"/>
  <c r="SNR25" i="7" s="1"/>
  <c r="SNT25" i="7" s="1"/>
  <c r="SNV25" i="7" s="1"/>
  <c r="SNX25" i="7" s="1"/>
  <c r="SNZ25" i="7" s="1"/>
  <c r="SOB25" i="7" s="1"/>
  <c r="SOD25" i="7" s="1"/>
  <c r="SOF25" i="7" s="1"/>
  <c r="SOH25" i="7" s="1"/>
  <c r="SOJ25" i="7" s="1"/>
  <c r="SOL25" i="7" s="1"/>
  <c r="SON25" i="7" s="1"/>
  <c r="SOP25" i="7" s="1"/>
  <c r="SOR25" i="7" s="1"/>
  <c r="SOT25" i="7" s="1"/>
  <c r="SOV25" i="7" s="1"/>
  <c r="SOX25" i="7" s="1"/>
  <c r="SOZ25" i="7" s="1"/>
  <c r="SPB25" i="7" s="1"/>
  <c r="SPD25" i="7" s="1"/>
  <c r="SPF25" i="7" s="1"/>
  <c r="SPH25" i="7" s="1"/>
  <c r="SPJ25" i="7" s="1"/>
  <c r="SPL25" i="7" s="1"/>
  <c r="SPN25" i="7" s="1"/>
  <c r="SPP25" i="7" s="1"/>
  <c r="SPR25" i="7" s="1"/>
  <c r="SPT25" i="7" s="1"/>
  <c r="SPV25" i="7" s="1"/>
  <c r="SPX25" i="7" s="1"/>
  <c r="SPZ25" i="7" s="1"/>
  <c r="SQB25" i="7" s="1"/>
  <c r="SQD25" i="7" s="1"/>
  <c r="SQF25" i="7" s="1"/>
  <c r="SQH25" i="7" s="1"/>
  <c r="SQJ25" i="7" s="1"/>
  <c r="SQL25" i="7" s="1"/>
  <c r="SQN25" i="7" s="1"/>
  <c r="SQP25" i="7" s="1"/>
  <c r="SQR25" i="7" s="1"/>
  <c r="SQT25" i="7" s="1"/>
  <c r="SQV25" i="7" s="1"/>
  <c r="SQX25" i="7" s="1"/>
  <c r="SQZ25" i="7" s="1"/>
  <c r="SRB25" i="7" s="1"/>
  <c r="SRD25" i="7" s="1"/>
  <c r="SRF25" i="7" s="1"/>
  <c r="SRH25" i="7" s="1"/>
  <c r="SRJ25" i="7" s="1"/>
  <c r="SRL25" i="7" s="1"/>
  <c r="SRN25" i="7" s="1"/>
  <c r="SRP25" i="7" s="1"/>
  <c r="SRR25" i="7" s="1"/>
  <c r="SRT25" i="7" s="1"/>
  <c r="SRV25" i="7" s="1"/>
  <c r="SRX25" i="7" s="1"/>
  <c r="SRZ25" i="7" s="1"/>
  <c r="SSB25" i="7" s="1"/>
  <c r="SSD25" i="7" s="1"/>
  <c r="SSF25" i="7" s="1"/>
  <c r="SSH25" i="7" s="1"/>
  <c r="SSJ25" i="7" s="1"/>
  <c r="SSL25" i="7" s="1"/>
  <c r="SSN25" i="7" s="1"/>
  <c r="SSP25" i="7" s="1"/>
  <c r="SSR25" i="7" s="1"/>
  <c r="SST25" i="7" s="1"/>
  <c r="SSV25" i="7" s="1"/>
  <c r="SSX25" i="7" s="1"/>
  <c r="SSZ25" i="7" s="1"/>
  <c r="STB25" i="7" s="1"/>
  <c r="STD25" i="7" s="1"/>
  <c r="STF25" i="7" s="1"/>
  <c r="STH25" i="7" s="1"/>
  <c r="STJ25" i="7" s="1"/>
  <c r="STL25" i="7" s="1"/>
  <c r="STN25" i="7" s="1"/>
  <c r="STP25" i="7" s="1"/>
  <c r="STR25" i="7" s="1"/>
  <c r="STT25" i="7" s="1"/>
  <c r="STV25" i="7" s="1"/>
  <c r="STX25" i="7" s="1"/>
  <c r="STZ25" i="7" s="1"/>
  <c r="SUB25" i="7" s="1"/>
  <c r="SUD25" i="7" s="1"/>
  <c r="SUF25" i="7" s="1"/>
  <c r="SUH25" i="7" s="1"/>
  <c r="SUJ25" i="7" s="1"/>
  <c r="SUL25" i="7" s="1"/>
  <c r="SUN25" i="7" s="1"/>
  <c r="SUP25" i="7" s="1"/>
  <c r="SUR25" i="7" s="1"/>
  <c r="SUT25" i="7" s="1"/>
  <c r="SUV25" i="7" s="1"/>
  <c r="SUX25" i="7" s="1"/>
  <c r="SUZ25" i="7" s="1"/>
  <c r="SVB25" i="7" s="1"/>
  <c r="SVD25" i="7" s="1"/>
  <c r="SVF25" i="7" s="1"/>
  <c r="SVH25" i="7" s="1"/>
  <c r="SVJ25" i="7" s="1"/>
  <c r="SVL25" i="7" s="1"/>
  <c r="SVN25" i="7" s="1"/>
  <c r="SVP25" i="7" s="1"/>
  <c r="SVR25" i="7" s="1"/>
  <c r="SVT25" i="7" s="1"/>
  <c r="SVV25" i="7" s="1"/>
  <c r="SVX25" i="7" s="1"/>
  <c r="SVZ25" i="7" s="1"/>
  <c r="SWB25" i="7" s="1"/>
  <c r="SWD25" i="7" s="1"/>
  <c r="SWF25" i="7" s="1"/>
  <c r="SWH25" i="7" s="1"/>
  <c r="SWJ25" i="7" s="1"/>
  <c r="SWL25" i="7" s="1"/>
  <c r="SWN25" i="7" s="1"/>
  <c r="SWP25" i="7" s="1"/>
  <c r="SWR25" i="7" s="1"/>
  <c r="SWT25" i="7" s="1"/>
  <c r="SWV25" i="7" s="1"/>
  <c r="SWX25" i="7" s="1"/>
  <c r="SWZ25" i="7" s="1"/>
  <c r="SXB25" i="7" s="1"/>
  <c r="SXD25" i="7" s="1"/>
  <c r="SXF25" i="7" s="1"/>
  <c r="SXH25" i="7" s="1"/>
  <c r="SXJ25" i="7" s="1"/>
  <c r="SXL25" i="7" s="1"/>
  <c r="SXN25" i="7" s="1"/>
  <c r="SXP25" i="7" s="1"/>
  <c r="SXR25" i="7" s="1"/>
  <c r="SXT25" i="7" s="1"/>
  <c r="SXV25" i="7" s="1"/>
  <c r="SXX25" i="7" s="1"/>
  <c r="SXZ25" i="7" s="1"/>
  <c r="SYB25" i="7" s="1"/>
  <c r="SYD25" i="7" s="1"/>
  <c r="SYF25" i="7" s="1"/>
  <c r="SYH25" i="7" s="1"/>
  <c r="SYJ25" i="7" s="1"/>
  <c r="SYL25" i="7" s="1"/>
  <c r="SYN25" i="7" s="1"/>
  <c r="SYP25" i="7" s="1"/>
  <c r="SYR25" i="7" s="1"/>
  <c r="SYT25" i="7" s="1"/>
  <c r="SYV25" i="7" s="1"/>
  <c r="SYX25" i="7" s="1"/>
  <c r="SYZ25" i="7" s="1"/>
  <c r="SZB25" i="7" s="1"/>
  <c r="SZD25" i="7" s="1"/>
  <c r="SZF25" i="7" s="1"/>
  <c r="SZH25" i="7" s="1"/>
  <c r="SZJ25" i="7" s="1"/>
  <c r="SZL25" i="7" s="1"/>
  <c r="SZN25" i="7" s="1"/>
  <c r="SZP25" i="7" s="1"/>
  <c r="SZR25" i="7" s="1"/>
  <c r="SZT25" i="7" s="1"/>
  <c r="SZV25" i="7" s="1"/>
  <c r="SZX25" i="7" s="1"/>
  <c r="SZZ25" i="7" s="1"/>
  <c r="TAB25" i="7" s="1"/>
  <c r="TAD25" i="7" s="1"/>
  <c r="TAF25" i="7" s="1"/>
  <c r="TAH25" i="7" s="1"/>
  <c r="TAJ25" i="7" s="1"/>
  <c r="TAL25" i="7" s="1"/>
  <c r="TAN25" i="7" s="1"/>
  <c r="TAP25" i="7" s="1"/>
  <c r="TAR25" i="7" s="1"/>
  <c r="TAT25" i="7" s="1"/>
  <c r="TAV25" i="7" s="1"/>
  <c r="TAX25" i="7" s="1"/>
  <c r="TAZ25" i="7" s="1"/>
  <c r="TBB25" i="7" s="1"/>
  <c r="TBD25" i="7" s="1"/>
  <c r="TBF25" i="7" s="1"/>
  <c r="TBH25" i="7" s="1"/>
  <c r="TBJ25" i="7" s="1"/>
  <c r="TBL25" i="7" s="1"/>
  <c r="TBN25" i="7" s="1"/>
  <c r="TBP25" i="7" s="1"/>
  <c r="TBR25" i="7" s="1"/>
  <c r="TBT25" i="7" s="1"/>
  <c r="TBV25" i="7" s="1"/>
  <c r="TBX25" i="7" s="1"/>
  <c r="TBZ25" i="7" s="1"/>
  <c r="TCB25" i="7" s="1"/>
  <c r="TCD25" i="7" s="1"/>
  <c r="TCF25" i="7" s="1"/>
  <c r="TCH25" i="7" s="1"/>
  <c r="TCJ25" i="7" s="1"/>
  <c r="TCL25" i="7" s="1"/>
  <c r="TCN25" i="7" s="1"/>
  <c r="TCP25" i="7" s="1"/>
  <c r="TCR25" i="7" s="1"/>
  <c r="TCT25" i="7" s="1"/>
  <c r="TCV25" i="7" s="1"/>
  <c r="TCX25" i="7" s="1"/>
  <c r="TCZ25" i="7" s="1"/>
  <c r="TDB25" i="7" s="1"/>
  <c r="TDD25" i="7" s="1"/>
  <c r="TDF25" i="7" s="1"/>
  <c r="TDH25" i="7" s="1"/>
  <c r="TDJ25" i="7" s="1"/>
  <c r="TDL25" i="7" s="1"/>
  <c r="TDN25" i="7" s="1"/>
  <c r="TDP25" i="7" s="1"/>
  <c r="TDR25" i="7" s="1"/>
  <c r="TDT25" i="7" s="1"/>
  <c r="TDV25" i="7" s="1"/>
  <c r="TDX25" i="7" s="1"/>
  <c r="TDZ25" i="7" s="1"/>
  <c r="TEB25" i="7" s="1"/>
  <c r="TED25" i="7" s="1"/>
  <c r="TEF25" i="7" s="1"/>
  <c r="TEH25" i="7" s="1"/>
  <c r="TEJ25" i="7" s="1"/>
  <c r="TEL25" i="7" s="1"/>
  <c r="TEN25" i="7" s="1"/>
  <c r="TEP25" i="7" s="1"/>
  <c r="TER25" i="7" s="1"/>
  <c r="TET25" i="7" s="1"/>
  <c r="TEV25" i="7" s="1"/>
  <c r="TEX25" i="7" s="1"/>
  <c r="TEZ25" i="7" s="1"/>
  <c r="TFB25" i="7" s="1"/>
  <c r="TFD25" i="7" s="1"/>
  <c r="TFF25" i="7" s="1"/>
  <c r="TFH25" i="7" s="1"/>
  <c r="TFJ25" i="7" s="1"/>
  <c r="TFL25" i="7" s="1"/>
  <c r="TFN25" i="7" s="1"/>
  <c r="TFP25" i="7" s="1"/>
  <c r="TFR25" i="7" s="1"/>
  <c r="TFT25" i="7" s="1"/>
  <c r="TFV25" i="7" s="1"/>
  <c r="TFX25" i="7" s="1"/>
  <c r="TFZ25" i="7" s="1"/>
  <c r="TGB25" i="7" s="1"/>
  <c r="TGD25" i="7" s="1"/>
  <c r="TGF25" i="7" s="1"/>
  <c r="TGH25" i="7" s="1"/>
  <c r="TGJ25" i="7" s="1"/>
  <c r="TGL25" i="7" s="1"/>
  <c r="TGN25" i="7" s="1"/>
  <c r="TGP25" i="7" s="1"/>
  <c r="TGR25" i="7" s="1"/>
  <c r="TGT25" i="7" s="1"/>
  <c r="TGV25" i="7" s="1"/>
  <c r="TGX25" i="7" s="1"/>
  <c r="TGZ25" i="7" s="1"/>
  <c r="THB25" i="7" s="1"/>
  <c r="THD25" i="7" s="1"/>
  <c r="THF25" i="7" s="1"/>
  <c r="THH25" i="7" s="1"/>
  <c r="THJ25" i="7" s="1"/>
  <c r="THL25" i="7" s="1"/>
  <c r="THN25" i="7" s="1"/>
  <c r="THP25" i="7" s="1"/>
  <c r="THR25" i="7" s="1"/>
  <c r="THT25" i="7" s="1"/>
  <c r="THV25" i="7" s="1"/>
  <c r="THX25" i="7" s="1"/>
  <c r="THZ25" i="7" s="1"/>
  <c r="TIB25" i="7" s="1"/>
  <c r="TID25" i="7" s="1"/>
  <c r="TIF25" i="7" s="1"/>
  <c r="TIH25" i="7" s="1"/>
  <c r="TIJ25" i="7" s="1"/>
  <c r="TIL25" i="7" s="1"/>
  <c r="TIN25" i="7" s="1"/>
  <c r="TIP25" i="7" s="1"/>
  <c r="TIR25" i="7" s="1"/>
  <c r="TIT25" i="7" s="1"/>
  <c r="TIV25" i="7" s="1"/>
  <c r="TIX25" i="7" s="1"/>
  <c r="TIZ25" i="7" s="1"/>
  <c r="TJB25" i="7" s="1"/>
  <c r="TJD25" i="7" s="1"/>
  <c r="TJF25" i="7" s="1"/>
  <c r="TJH25" i="7" s="1"/>
  <c r="TJJ25" i="7" s="1"/>
  <c r="TJL25" i="7" s="1"/>
  <c r="TJN25" i="7" s="1"/>
  <c r="TJP25" i="7" s="1"/>
  <c r="TJR25" i="7" s="1"/>
  <c r="TJT25" i="7" s="1"/>
  <c r="TJV25" i="7" s="1"/>
  <c r="TJX25" i="7" s="1"/>
  <c r="TJZ25" i="7" s="1"/>
  <c r="TKB25" i="7" s="1"/>
  <c r="TKD25" i="7" s="1"/>
  <c r="TKF25" i="7" s="1"/>
  <c r="TKH25" i="7" s="1"/>
  <c r="TKJ25" i="7" s="1"/>
  <c r="TKL25" i="7" s="1"/>
  <c r="TKN25" i="7" s="1"/>
  <c r="TKP25" i="7" s="1"/>
  <c r="TKR25" i="7" s="1"/>
  <c r="TKT25" i="7" s="1"/>
  <c r="TKV25" i="7" s="1"/>
  <c r="TKX25" i="7" s="1"/>
  <c r="TKZ25" i="7" s="1"/>
  <c r="TLB25" i="7" s="1"/>
  <c r="TLD25" i="7" s="1"/>
  <c r="TLF25" i="7" s="1"/>
  <c r="TLH25" i="7" s="1"/>
  <c r="TLJ25" i="7" s="1"/>
  <c r="TLL25" i="7" s="1"/>
  <c r="TLN25" i="7" s="1"/>
  <c r="TLP25" i="7" s="1"/>
  <c r="TLR25" i="7" s="1"/>
  <c r="TLT25" i="7" s="1"/>
  <c r="TLV25" i="7" s="1"/>
  <c r="TLX25" i="7" s="1"/>
  <c r="TLZ25" i="7" s="1"/>
  <c r="TMB25" i="7" s="1"/>
  <c r="TMD25" i="7" s="1"/>
  <c r="TMF25" i="7" s="1"/>
  <c r="TMH25" i="7" s="1"/>
  <c r="TMJ25" i="7" s="1"/>
  <c r="TML25" i="7" s="1"/>
  <c r="TMN25" i="7" s="1"/>
  <c r="TMP25" i="7" s="1"/>
  <c r="TMR25" i="7" s="1"/>
  <c r="TMT25" i="7" s="1"/>
  <c r="TMV25" i="7" s="1"/>
  <c r="TMX25" i="7" s="1"/>
  <c r="TMZ25" i="7" s="1"/>
  <c r="TNB25" i="7" s="1"/>
  <c r="TND25" i="7" s="1"/>
  <c r="TNF25" i="7" s="1"/>
  <c r="TNH25" i="7" s="1"/>
  <c r="TNJ25" i="7" s="1"/>
  <c r="TNL25" i="7" s="1"/>
  <c r="TNN25" i="7" s="1"/>
  <c r="TNP25" i="7" s="1"/>
  <c r="TNR25" i="7" s="1"/>
  <c r="TNT25" i="7" s="1"/>
  <c r="TNV25" i="7" s="1"/>
  <c r="TNX25" i="7" s="1"/>
  <c r="TNZ25" i="7" s="1"/>
  <c r="TOB25" i="7" s="1"/>
  <c r="TOD25" i="7" s="1"/>
  <c r="TOF25" i="7" s="1"/>
  <c r="TOH25" i="7" s="1"/>
  <c r="TOJ25" i="7" s="1"/>
  <c r="TOL25" i="7" s="1"/>
  <c r="TON25" i="7" s="1"/>
  <c r="TOP25" i="7" s="1"/>
  <c r="TOR25" i="7" s="1"/>
  <c r="TOT25" i="7" s="1"/>
  <c r="TOV25" i="7" s="1"/>
  <c r="TOX25" i="7" s="1"/>
  <c r="TOZ25" i="7" s="1"/>
  <c r="TPB25" i="7" s="1"/>
  <c r="TPD25" i="7" s="1"/>
  <c r="TPF25" i="7" s="1"/>
  <c r="TPH25" i="7" s="1"/>
  <c r="TPJ25" i="7" s="1"/>
  <c r="TPL25" i="7" s="1"/>
  <c r="TPN25" i="7" s="1"/>
  <c r="TPP25" i="7" s="1"/>
  <c r="TPR25" i="7" s="1"/>
  <c r="TPT25" i="7" s="1"/>
  <c r="TPV25" i="7" s="1"/>
  <c r="TPX25" i="7" s="1"/>
  <c r="TPZ25" i="7" s="1"/>
  <c r="TQB25" i="7" s="1"/>
  <c r="TQD25" i="7" s="1"/>
  <c r="TQF25" i="7" s="1"/>
  <c r="TQH25" i="7" s="1"/>
  <c r="TQJ25" i="7" s="1"/>
  <c r="TQL25" i="7" s="1"/>
  <c r="TQN25" i="7" s="1"/>
  <c r="TQP25" i="7" s="1"/>
  <c r="TQR25" i="7" s="1"/>
  <c r="TQT25" i="7" s="1"/>
  <c r="TQV25" i="7" s="1"/>
  <c r="TQX25" i="7" s="1"/>
  <c r="TQZ25" i="7" s="1"/>
  <c r="TRB25" i="7" s="1"/>
  <c r="TRD25" i="7" s="1"/>
  <c r="TRF25" i="7" s="1"/>
  <c r="TRH25" i="7" s="1"/>
  <c r="TRJ25" i="7" s="1"/>
  <c r="TRL25" i="7" s="1"/>
  <c r="TRN25" i="7" s="1"/>
  <c r="TRP25" i="7" s="1"/>
  <c r="TRR25" i="7" s="1"/>
  <c r="TRT25" i="7" s="1"/>
  <c r="TRV25" i="7" s="1"/>
  <c r="TRX25" i="7" s="1"/>
  <c r="TRZ25" i="7" s="1"/>
  <c r="TSB25" i="7" s="1"/>
  <c r="TSD25" i="7" s="1"/>
  <c r="TSF25" i="7" s="1"/>
  <c r="TSH25" i="7" s="1"/>
  <c r="TSJ25" i="7" s="1"/>
  <c r="TSL25" i="7" s="1"/>
  <c r="TSN25" i="7" s="1"/>
  <c r="TSP25" i="7" s="1"/>
  <c r="TSR25" i="7" s="1"/>
  <c r="TST25" i="7" s="1"/>
  <c r="TSV25" i="7" s="1"/>
  <c r="TSX25" i="7" s="1"/>
  <c r="TSZ25" i="7" s="1"/>
  <c r="TTB25" i="7" s="1"/>
  <c r="TTD25" i="7" s="1"/>
  <c r="TTF25" i="7" s="1"/>
  <c r="TTH25" i="7" s="1"/>
  <c r="TTJ25" i="7" s="1"/>
  <c r="TTL25" i="7" s="1"/>
  <c r="TTN25" i="7" s="1"/>
  <c r="TTP25" i="7" s="1"/>
  <c r="TTR25" i="7" s="1"/>
  <c r="TTT25" i="7" s="1"/>
  <c r="TTV25" i="7" s="1"/>
  <c r="TTX25" i="7" s="1"/>
  <c r="TTZ25" i="7" s="1"/>
  <c r="TUB25" i="7" s="1"/>
  <c r="TUD25" i="7" s="1"/>
  <c r="TUF25" i="7" s="1"/>
  <c r="TUH25" i="7" s="1"/>
  <c r="TUJ25" i="7" s="1"/>
  <c r="TUL25" i="7" s="1"/>
  <c r="TUN25" i="7" s="1"/>
  <c r="TUP25" i="7" s="1"/>
  <c r="TUR25" i="7" s="1"/>
  <c r="TUT25" i="7" s="1"/>
  <c r="TUV25" i="7" s="1"/>
  <c r="TUX25" i="7" s="1"/>
  <c r="TUZ25" i="7" s="1"/>
  <c r="TVB25" i="7" s="1"/>
  <c r="TVD25" i="7" s="1"/>
  <c r="TVF25" i="7" s="1"/>
  <c r="TVH25" i="7" s="1"/>
  <c r="TVJ25" i="7" s="1"/>
  <c r="TVL25" i="7" s="1"/>
  <c r="TVN25" i="7" s="1"/>
  <c r="TVP25" i="7" s="1"/>
  <c r="TVR25" i="7" s="1"/>
  <c r="TVT25" i="7" s="1"/>
  <c r="TVV25" i="7" s="1"/>
  <c r="TVX25" i="7" s="1"/>
  <c r="TVZ25" i="7" s="1"/>
  <c r="TWB25" i="7" s="1"/>
  <c r="TWD25" i="7" s="1"/>
  <c r="TWF25" i="7" s="1"/>
  <c r="TWH25" i="7" s="1"/>
  <c r="TWJ25" i="7" s="1"/>
  <c r="TWL25" i="7" s="1"/>
  <c r="TWN25" i="7" s="1"/>
  <c r="TWP25" i="7" s="1"/>
  <c r="TWR25" i="7" s="1"/>
  <c r="TWT25" i="7" s="1"/>
  <c r="TWV25" i="7" s="1"/>
  <c r="TWX25" i="7" s="1"/>
  <c r="TWZ25" i="7" s="1"/>
  <c r="TXB25" i="7" s="1"/>
  <c r="TXD25" i="7" s="1"/>
  <c r="TXF25" i="7" s="1"/>
  <c r="TXH25" i="7" s="1"/>
  <c r="TXJ25" i="7" s="1"/>
  <c r="TXL25" i="7" s="1"/>
  <c r="TXN25" i="7" s="1"/>
  <c r="TXP25" i="7" s="1"/>
  <c r="TXR25" i="7" s="1"/>
  <c r="TXT25" i="7" s="1"/>
  <c r="TXV25" i="7" s="1"/>
  <c r="TXX25" i="7" s="1"/>
  <c r="TXZ25" i="7" s="1"/>
  <c r="TYB25" i="7" s="1"/>
  <c r="TYD25" i="7" s="1"/>
  <c r="TYF25" i="7" s="1"/>
  <c r="TYH25" i="7" s="1"/>
  <c r="TYJ25" i="7" s="1"/>
  <c r="TYL25" i="7" s="1"/>
  <c r="TYN25" i="7" s="1"/>
  <c r="TYP25" i="7" s="1"/>
  <c r="TYR25" i="7" s="1"/>
  <c r="TYT25" i="7" s="1"/>
  <c r="TYV25" i="7" s="1"/>
  <c r="TYX25" i="7" s="1"/>
  <c r="TYZ25" i="7" s="1"/>
  <c r="TZB25" i="7" s="1"/>
  <c r="TZD25" i="7" s="1"/>
  <c r="TZF25" i="7" s="1"/>
  <c r="TZH25" i="7" s="1"/>
  <c r="TZJ25" i="7" s="1"/>
  <c r="TZL25" i="7" s="1"/>
  <c r="TZN25" i="7" s="1"/>
  <c r="TZP25" i="7" s="1"/>
  <c r="TZR25" i="7" s="1"/>
  <c r="TZT25" i="7" s="1"/>
  <c r="TZV25" i="7" s="1"/>
  <c r="TZX25" i="7" s="1"/>
  <c r="TZZ25" i="7" s="1"/>
  <c r="UAB25" i="7" s="1"/>
  <c r="UAD25" i="7" s="1"/>
  <c r="UAF25" i="7" s="1"/>
  <c r="UAH25" i="7" s="1"/>
  <c r="UAJ25" i="7" s="1"/>
  <c r="UAL25" i="7" s="1"/>
  <c r="UAN25" i="7" s="1"/>
  <c r="UAP25" i="7" s="1"/>
  <c r="UAR25" i="7" s="1"/>
  <c r="UAT25" i="7" s="1"/>
  <c r="UAV25" i="7" s="1"/>
  <c r="UAX25" i="7" s="1"/>
  <c r="UAZ25" i="7" s="1"/>
  <c r="UBB25" i="7" s="1"/>
  <c r="UBD25" i="7" s="1"/>
  <c r="UBF25" i="7" s="1"/>
  <c r="UBH25" i="7" s="1"/>
  <c r="UBJ25" i="7" s="1"/>
  <c r="UBL25" i="7" s="1"/>
  <c r="UBN25" i="7" s="1"/>
  <c r="UBP25" i="7" s="1"/>
  <c r="UBR25" i="7" s="1"/>
  <c r="UBT25" i="7" s="1"/>
  <c r="UBV25" i="7" s="1"/>
  <c r="UBX25" i="7" s="1"/>
  <c r="UBZ25" i="7" s="1"/>
  <c r="UCB25" i="7" s="1"/>
  <c r="UCD25" i="7" s="1"/>
  <c r="UCF25" i="7" s="1"/>
  <c r="UCH25" i="7" s="1"/>
  <c r="UCJ25" i="7" s="1"/>
  <c r="UCL25" i="7" s="1"/>
  <c r="UCN25" i="7" s="1"/>
  <c r="UCP25" i="7" s="1"/>
  <c r="UCR25" i="7" s="1"/>
  <c r="UCT25" i="7" s="1"/>
  <c r="UCV25" i="7" s="1"/>
  <c r="UCX25" i="7" s="1"/>
  <c r="UCZ25" i="7" s="1"/>
  <c r="UDB25" i="7" s="1"/>
  <c r="UDD25" i="7" s="1"/>
  <c r="UDF25" i="7" s="1"/>
  <c r="UDH25" i="7" s="1"/>
  <c r="UDJ25" i="7" s="1"/>
  <c r="UDL25" i="7" s="1"/>
  <c r="UDN25" i="7" s="1"/>
  <c r="UDP25" i="7" s="1"/>
  <c r="UDR25" i="7" s="1"/>
  <c r="UDT25" i="7" s="1"/>
  <c r="UDV25" i="7" s="1"/>
  <c r="UDX25" i="7" s="1"/>
  <c r="UDZ25" i="7" s="1"/>
  <c r="UEB25" i="7" s="1"/>
  <c r="UED25" i="7" s="1"/>
  <c r="UEF25" i="7" s="1"/>
  <c r="UEH25" i="7" s="1"/>
  <c r="UEJ25" i="7" s="1"/>
  <c r="UEL25" i="7" s="1"/>
  <c r="UEN25" i="7" s="1"/>
  <c r="UEP25" i="7" s="1"/>
  <c r="UER25" i="7" s="1"/>
  <c r="UET25" i="7" s="1"/>
  <c r="UEV25" i="7" s="1"/>
  <c r="UEX25" i="7" s="1"/>
  <c r="UEZ25" i="7" s="1"/>
  <c r="UFB25" i="7" s="1"/>
  <c r="UFD25" i="7" s="1"/>
  <c r="UFF25" i="7" s="1"/>
  <c r="UFH25" i="7" s="1"/>
  <c r="UFJ25" i="7" s="1"/>
  <c r="UFL25" i="7" s="1"/>
  <c r="UFN25" i="7" s="1"/>
  <c r="UFP25" i="7" s="1"/>
  <c r="UFR25" i="7" s="1"/>
  <c r="UFT25" i="7" s="1"/>
  <c r="UFV25" i="7" s="1"/>
  <c r="UFX25" i="7" s="1"/>
  <c r="UFZ25" i="7" s="1"/>
  <c r="UGB25" i="7" s="1"/>
  <c r="UGD25" i="7" s="1"/>
  <c r="UGF25" i="7" s="1"/>
  <c r="UGH25" i="7" s="1"/>
  <c r="UGJ25" i="7" s="1"/>
  <c r="UGL25" i="7" s="1"/>
  <c r="UGN25" i="7" s="1"/>
  <c r="UGP25" i="7" s="1"/>
  <c r="UGR25" i="7" s="1"/>
  <c r="UGT25" i="7" s="1"/>
  <c r="UGV25" i="7" s="1"/>
  <c r="UGX25" i="7" s="1"/>
  <c r="UGZ25" i="7" s="1"/>
  <c r="UHB25" i="7" s="1"/>
  <c r="UHD25" i="7" s="1"/>
  <c r="UHF25" i="7" s="1"/>
  <c r="UHH25" i="7" s="1"/>
  <c r="UHJ25" i="7" s="1"/>
  <c r="UHL25" i="7" s="1"/>
  <c r="UHN25" i="7" s="1"/>
  <c r="UHP25" i="7" s="1"/>
  <c r="UHR25" i="7" s="1"/>
  <c r="UHT25" i="7" s="1"/>
  <c r="UHV25" i="7" s="1"/>
  <c r="UHX25" i="7" s="1"/>
  <c r="UHZ25" i="7" s="1"/>
  <c r="UIB25" i="7" s="1"/>
  <c r="UID25" i="7" s="1"/>
  <c r="UIF25" i="7" s="1"/>
  <c r="UIH25" i="7" s="1"/>
  <c r="UIJ25" i="7" s="1"/>
  <c r="UIL25" i="7" s="1"/>
  <c r="UIN25" i="7" s="1"/>
  <c r="UIP25" i="7" s="1"/>
  <c r="UIR25" i="7" s="1"/>
  <c r="UIT25" i="7" s="1"/>
  <c r="UIV25" i="7" s="1"/>
  <c r="UIX25" i="7" s="1"/>
  <c r="UIZ25" i="7" s="1"/>
  <c r="UJB25" i="7" s="1"/>
  <c r="UJD25" i="7" s="1"/>
  <c r="UJF25" i="7" s="1"/>
  <c r="UJH25" i="7" s="1"/>
  <c r="UJJ25" i="7" s="1"/>
  <c r="UJL25" i="7" s="1"/>
  <c r="UJN25" i="7" s="1"/>
  <c r="UJP25" i="7" s="1"/>
  <c r="UJR25" i="7" s="1"/>
  <c r="UJT25" i="7" s="1"/>
  <c r="UJV25" i="7" s="1"/>
  <c r="UJX25" i="7" s="1"/>
  <c r="UJZ25" i="7" s="1"/>
  <c r="UKB25" i="7" s="1"/>
  <c r="UKD25" i="7" s="1"/>
  <c r="UKF25" i="7" s="1"/>
  <c r="UKH25" i="7" s="1"/>
  <c r="UKJ25" i="7" s="1"/>
  <c r="UKL25" i="7" s="1"/>
  <c r="UKN25" i="7" s="1"/>
  <c r="UKP25" i="7" s="1"/>
  <c r="UKR25" i="7" s="1"/>
  <c r="UKT25" i="7" s="1"/>
  <c r="UKV25" i="7" s="1"/>
  <c r="UKX25" i="7" s="1"/>
  <c r="UKZ25" i="7" s="1"/>
  <c r="ULB25" i="7" s="1"/>
  <c r="ULD25" i="7" s="1"/>
  <c r="ULF25" i="7" s="1"/>
  <c r="ULH25" i="7" s="1"/>
  <c r="ULJ25" i="7" s="1"/>
  <c r="ULL25" i="7" s="1"/>
  <c r="ULN25" i="7" s="1"/>
  <c r="ULP25" i="7" s="1"/>
  <c r="ULR25" i="7" s="1"/>
  <c r="ULT25" i="7" s="1"/>
  <c r="ULV25" i="7" s="1"/>
  <c r="ULX25" i="7" s="1"/>
  <c r="ULZ25" i="7" s="1"/>
  <c r="UMB25" i="7" s="1"/>
  <c r="UMD25" i="7" s="1"/>
  <c r="UMF25" i="7" s="1"/>
  <c r="UMH25" i="7" s="1"/>
  <c r="UMJ25" i="7" s="1"/>
  <c r="UML25" i="7" s="1"/>
  <c r="UMN25" i="7" s="1"/>
  <c r="UMP25" i="7" s="1"/>
  <c r="UMR25" i="7" s="1"/>
  <c r="UMT25" i="7" s="1"/>
  <c r="UMV25" i="7" s="1"/>
  <c r="UMX25" i="7" s="1"/>
  <c r="UMZ25" i="7" s="1"/>
  <c r="UNB25" i="7" s="1"/>
  <c r="UND25" i="7" s="1"/>
  <c r="UNF25" i="7" s="1"/>
  <c r="UNH25" i="7" s="1"/>
  <c r="UNJ25" i="7" s="1"/>
  <c r="UNL25" i="7" s="1"/>
  <c r="UNN25" i="7" s="1"/>
  <c r="UNP25" i="7" s="1"/>
  <c r="UNR25" i="7" s="1"/>
  <c r="UNT25" i="7" s="1"/>
  <c r="UNV25" i="7" s="1"/>
  <c r="UNX25" i="7" s="1"/>
  <c r="UNZ25" i="7" s="1"/>
  <c r="UOB25" i="7" s="1"/>
  <c r="UOD25" i="7" s="1"/>
  <c r="UOF25" i="7" s="1"/>
  <c r="UOH25" i="7" s="1"/>
  <c r="UOJ25" i="7" s="1"/>
  <c r="UOL25" i="7" s="1"/>
  <c r="UON25" i="7" s="1"/>
  <c r="UOP25" i="7" s="1"/>
  <c r="UOR25" i="7" s="1"/>
  <c r="UOT25" i="7" s="1"/>
  <c r="UOV25" i="7" s="1"/>
  <c r="UOX25" i="7" s="1"/>
  <c r="UOZ25" i="7" s="1"/>
  <c r="UPB25" i="7" s="1"/>
  <c r="UPD25" i="7" s="1"/>
  <c r="UPF25" i="7" s="1"/>
  <c r="UPH25" i="7" s="1"/>
  <c r="UPJ25" i="7" s="1"/>
  <c r="UPL25" i="7" s="1"/>
  <c r="UPN25" i="7" s="1"/>
  <c r="UPP25" i="7" s="1"/>
  <c r="UPR25" i="7" s="1"/>
  <c r="UPT25" i="7" s="1"/>
  <c r="UPV25" i="7" s="1"/>
  <c r="UPX25" i="7" s="1"/>
  <c r="UPZ25" i="7" s="1"/>
  <c r="UQB25" i="7" s="1"/>
  <c r="UQD25" i="7" s="1"/>
  <c r="UQF25" i="7" s="1"/>
  <c r="UQH25" i="7" s="1"/>
  <c r="UQJ25" i="7" s="1"/>
  <c r="UQL25" i="7" s="1"/>
  <c r="UQN25" i="7" s="1"/>
  <c r="UQP25" i="7" s="1"/>
  <c r="UQR25" i="7" s="1"/>
  <c r="UQT25" i="7" s="1"/>
  <c r="UQV25" i="7" s="1"/>
  <c r="UQX25" i="7" s="1"/>
  <c r="UQZ25" i="7" s="1"/>
  <c r="URB25" i="7" s="1"/>
  <c r="URD25" i="7" s="1"/>
  <c r="URF25" i="7" s="1"/>
  <c r="URH25" i="7" s="1"/>
  <c r="URJ25" i="7" s="1"/>
  <c r="URL25" i="7" s="1"/>
  <c r="URN25" i="7" s="1"/>
  <c r="URP25" i="7" s="1"/>
  <c r="URR25" i="7" s="1"/>
  <c r="URT25" i="7" s="1"/>
  <c r="URV25" i="7" s="1"/>
  <c r="URX25" i="7" s="1"/>
  <c r="URZ25" i="7" s="1"/>
  <c r="USB25" i="7" s="1"/>
  <c r="USD25" i="7" s="1"/>
  <c r="USF25" i="7" s="1"/>
  <c r="USH25" i="7" s="1"/>
  <c r="USJ25" i="7" s="1"/>
  <c r="USL25" i="7" s="1"/>
  <c r="USN25" i="7" s="1"/>
  <c r="USP25" i="7" s="1"/>
  <c r="USR25" i="7" s="1"/>
  <c r="UST25" i="7" s="1"/>
  <c r="USV25" i="7" s="1"/>
  <c r="USX25" i="7" s="1"/>
  <c r="USZ25" i="7" s="1"/>
  <c r="UTB25" i="7" s="1"/>
  <c r="UTD25" i="7" s="1"/>
  <c r="UTF25" i="7" s="1"/>
  <c r="UTH25" i="7" s="1"/>
  <c r="UTJ25" i="7" s="1"/>
  <c r="UTL25" i="7" s="1"/>
  <c r="UTN25" i="7" s="1"/>
  <c r="UTP25" i="7" s="1"/>
  <c r="UTR25" i="7" s="1"/>
  <c r="UTT25" i="7" s="1"/>
  <c r="UTV25" i="7" s="1"/>
  <c r="UTX25" i="7" s="1"/>
  <c r="UTZ25" i="7" s="1"/>
  <c r="UUB25" i="7" s="1"/>
  <c r="UUD25" i="7" s="1"/>
  <c r="UUF25" i="7" s="1"/>
  <c r="UUH25" i="7" s="1"/>
  <c r="UUJ25" i="7" s="1"/>
  <c r="UUL25" i="7" s="1"/>
  <c r="UUN25" i="7" s="1"/>
  <c r="UUP25" i="7" s="1"/>
  <c r="UUR25" i="7" s="1"/>
  <c r="UUT25" i="7" s="1"/>
  <c r="UUV25" i="7" s="1"/>
  <c r="UUX25" i="7" s="1"/>
  <c r="UUZ25" i="7" s="1"/>
  <c r="UVB25" i="7" s="1"/>
  <c r="UVD25" i="7" s="1"/>
  <c r="UVF25" i="7" s="1"/>
  <c r="UVH25" i="7" s="1"/>
  <c r="UVJ25" i="7" s="1"/>
  <c r="UVL25" i="7" s="1"/>
  <c r="UVN25" i="7" s="1"/>
  <c r="UVP25" i="7" s="1"/>
  <c r="UVR25" i="7" s="1"/>
  <c r="UVT25" i="7" s="1"/>
  <c r="UVV25" i="7" s="1"/>
  <c r="UVX25" i="7" s="1"/>
  <c r="UVZ25" i="7" s="1"/>
  <c r="UWB25" i="7" s="1"/>
  <c r="UWD25" i="7" s="1"/>
  <c r="UWF25" i="7" s="1"/>
  <c r="UWH25" i="7" s="1"/>
  <c r="UWJ25" i="7" s="1"/>
  <c r="UWL25" i="7" s="1"/>
  <c r="UWN25" i="7" s="1"/>
  <c r="UWP25" i="7" s="1"/>
  <c r="UWR25" i="7" s="1"/>
  <c r="UWT25" i="7" s="1"/>
  <c r="UWV25" i="7" s="1"/>
  <c r="UWX25" i="7" s="1"/>
  <c r="UWZ25" i="7" s="1"/>
  <c r="UXB25" i="7" s="1"/>
  <c r="UXD25" i="7" s="1"/>
  <c r="UXF25" i="7" s="1"/>
  <c r="UXH25" i="7" s="1"/>
  <c r="UXJ25" i="7" s="1"/>
  <c r="UXL25" i="7" s="1"/>
  <c r="UXN25" i="7" s="1"/>
  <c r="UXP25" i="7" s="1"/>
  <c r="UXR25" i="7" s="1"/>
  <c r="UXT25" i="7" s="1"/>
  <c r="UXV25" i="7" s="1"/>
  <c r="UXX25" i="7" s="1"/>
  <c r="UXZ25" i="7" s="1"/>
  <c r="UYB25" i="7" s="1"/>
  <c r="UYD25" i="7" s="1"/>
  <c r="UYF25" i="7" s="1"/>
  <c r="UYH25" i="7" s="1"/>
  <c r="UYJ25" i="7" s="1"/>
  <c r="UYL25" i="7" s="1"/>
  <c r="UYN25" i="7" s="1"/>
  <c r="UYP25" i="7" s="1"/>
  <c r="UYR25" i="7" s="1"/>
  <c r="UYT25" i="7" s="1"/>
  <c r="UYV25" i="7" s="1"/>
  <c r="UYX25" i="7" s="1"/>
  <c r="UYZ25" i="7" s="1"/>
  <c r="UZB25" i="7" s="1"/>
  <c r="UZD25" i="7" s="1"/>
  <c r="UZF25" i="7" s="1"/>
  <c r="UZH25" i="7" s="1"/>
  <c r="UZJ25" i="7" s="1"/>
  <c r="UZL25" i="7" s="1"/>
  <c r="UZN25" i="7" s="1"/>
  <c r="UZP25" i="7" s="1"/>
  <c r="UZR25" i="7" s="1"/>
  <c r="UZT25" i="7" s="1"/>
  <c r="UZV25" i="7" s="1"/>
  <c r="UZX25" i="7" s="1"/>
  <c r="UZZ25" i="7" s="1"/>
  <c r="VAB25" i="7" s="1"/>
  <c r="VAD25" i="7" s="1"/>
  <c r="VAF25" i="7" s="1"/>
  <c r="VAH25" i="7" s="1"/>
  <c r="VAJ25" i="7" s="1"/>
  <c r="VAL25" i="7" s="1"/>
  <c r="VAN25" i="7" s="1"/>
  <c r="VAP25" i="7" s="1"/>
  <c r="VAR25" i="7" s="1"/>
  <c r="VAT25" i="7" s="1"/>
  <c r="VAV25" i="7" s="1"/>
  <c r="VAX25" i="7" s="1"/>
  <c r="VAZ25" i="7" s="1"/>
  <c r="VBB25" i="7" s="1"/>
  <c r="VBD25" i="7" s="1"/>
  <c r="VBF25" i="7" s="1"/>
  <c r="VBH25" i="7" s="1"/>
  <c r="VBJ25" i="7" s="1"/>
  <c r="VBL25" i="7" s="1"/>
  <c r="VBN25" i="7" s="1"/>
  <c r="VBP25" i="7" s="1"/>
  <c r="VBR25" i="7" s="1"/>
  <c r="VBT25" i="7" s="1"/>
  <c r="VBV25" i="7" s="1"/>
  <c r="VBX25" i="7" s="1"/>
  <c r="VBZ25" i="7" s="1"/>
  <c r="VCB25" i="7" s="1"/>
  <c r="VCD25" i="7" s="1"/>
  <c r="VCF25" i="7" s="1"/>
  <c r="VCH25" i="7" s="1"/>
  <c r="VCJ25" i="7" s="1"/>
  <c r="VCL25" i="7" s="1"/>
  <c r="VCN25" i="7" s="1"/>
  <c r="VCP25" i="7" s="1"/>
  <c r="VCR25" i="7" s="1"/>
  <c r="VCT25" i="7" s="1"/>
  <c r="VCV25" i="7" s="1"/>
  <c r="VCX25" i="7" s="1"/>
  <c r="VCZ25" i="7" s="1"/>
  <c r="VDB25" i="7" s="1"/>
  <c r="VDD25" i="7" s="1"/>
  <c r="VDF25" i="7" s="1"/>
  <c r="VDH25" i="7" s="1"/>
  <c r="VDJ25" i="7" s="1"/>
  <c r="VDL25" i="7" s="1"/>
  <c r="VDN25" i="7" s="1"/>
  <c r="VDP25" i="7" s="1"/>
  <c r="VDR25" i="7" s="1"/>
  <c r="VDT25" i="7" s="1"/>
  <c r="VDV25" i="7" s="1"/>
  <c r="VDX25" i="7" s="1"/>
  <c r="VDZ25" i="7" s="1"/>
  <c r="VEB25" i="7" s="1"/>
  <c r="VED25" i="7" s="1"/>
  <c r="VEF25" i="7" s="1"/>
  <c r="VEH25" i="7" s="1"/>
  <c r="VEJ25" i="7" s="1"/>
  <c r="VEL25" i="7" s="1"/>
  <c r="VEN25" i="7" s="1"/>
  <c r="VEP25" i="7" s="1"/>
  <c r="VER25" i="7" s="1"/>
  <c r="VET25" i="7" s="1"/>
  <c r="VEV25" i="7" s="1"/>
  <c r="VEX25" i="7" s="1"/>
  <c r="VEZ25" i="7" s="1"/>
  <c r="VFB25" i="7" s="1"/>
  <c r="VFD25" i="7" s="1"/>
  <c r="VFF25" i="7" s="1"/>
  <c r="VFH25" i="7" s="1"/>
  <c r="VFJ25" i="7" s="1"/>
  <c r="VFL25" i="7" s="1"/>
  <c r="VFN25" i="7" s="1"/>
  <c r="VFP25" i="7" s="1"/>
  <c r="VFR25" i="7" s="1"/>
  <c r="VFT25" i="7" s="1"/>
  <c r="VFV25" i="7" s="1"/>
  <c r="VFX25" i="7" s="1"/>
  <c r="VFZ25" i="7" s="1"/>
  <c r="VGB25" i="7" s="1"/>
  <c r="VGD25" i="7" s="1"/>
  <c r="VGF25" i="7" s="1"/>
  <c r="VGH25" i="7" s="1"/>
  <c r="VGJ25" i="7" s="1"/>
  <c r="VGL25" i="7" s="1"/>
  <c r="VGN25" i="7" s="1"/>
  <c r="VGP25" i="7" s="1"/>
  <c r="VGR25" i="7" s="1"/>
  <c r="VGT25" i="7" s="1"/>
  <c r="VGV25" i="7" s="1"/>
  <c r="VGX25" i="7" s="1"/>
  <c r="VGZ25" i="7" s="1"/>
  <c r="VHB25" i="7" s="1"/>
  <c r="VHD25" i="7" s="1"/>
  <c r="VHF25" i="7" s="1"/>
  <c r="VHH25" i="7" s="1"/>
  <c r="VHJ25" i="7" s="1"/>
  <c r="VHL25" i="7" s="1"/>
  <c r="VHN25" i="7" s="1"/>
  <c r="VHP25" i="7" s="1"/>
  <c r="VHR25" i="7" s="1"/>
  <c r="VHT25" i="7" s="1"/>
  <c r="VHV25" i="7" s="1"/>
  <c r="VHX25" i="7" s="1"/>
  <c r="VHZ25" i="7" s="1"/>
  <c r="VIB25" i="7" s="1"/>
  <c r="VID25" i="7" s="1"/>
  <c r="VIF25" i="7" s="1"/>
  <c r="VIH25" i="7" s="1"/>
  <c r="VIJ25" i="7" s="1"/>
  <c r="VIL25" i="7" s="1"/>
  <c r="VIN25" i="7" s="1"/>
  <c r="VIP25" i="7" s="1"/>
  <c r="VIR25" i="7" s="1"/>
  <c r="VIT25" i="7" s="1"/>
  <c r="VIV25" i="7" s="1"/>
  <c r="VIX25" i="7" s="1"/>
  <c r="VIZ25" i="7" s="1"/>
  <c r="VJB25" i="7" s="1"/>
  <c r="VJD25" i="7" s="1"/>
  <c r="VJF25" i="7" s="1"/>
  <c r="VJH25" i="7" s="1"/>
  <c r="VJJ25" i="7" s="1"/>
  <c r="VJL25" i="7" s="1"/>
  <c r="VJN25" i="7" s="1"/>
  <c r="VJP25" i="7" s="1"/>
  <c r="VJR25" i="7" s="1"/>
  <c r="VJT25" i="7" s="1"/>
  <c r="VJV25" i="7" s="1"/>
  <c r="VJX25" i="7" s="1"/>
  <c r="VJZ25" i="7" s="1"/>
  <c r="VKB25" i="7" s="1"/>
  <c r="VKD25" i="7" s="1"/>
  <c r="VKF25" i="7" s="1"/>
  <c r="VKH25" i="7" s="1"/>
  <c r="VKJ25" i="7" s="1"/>
  <c r="VKL25" i="7" s="1"/>
  <c r="VKN25" i="7" s="1"/>
  <c r="VKP25" i="7" s="1"/>
  <c r="VKR25" i="7" s="1"/>
  <c r="VKT25" i="7" s="1"/>
  <c r="VKV25" i="7" s="1"/>
  <c r="VKX25" i="7" s="1"/>
  <c r="VKZ25" i="7" s="1"/>
  <c r="VLB25" i="7" s="1"/>
  <c r="VLD25" i="7" s="1"/>
  <c r="VLF25" i="7" s="1"/>
  <c r="VLH25" i="7" s="1"/>
  <c r="VLJ25" i="7" s="1"/>
  <c r="VLL25" i="7" s="1"/>
  <c r="VLN25" i="7" s="1"/>
  <c r="VLP25" i="7" s="1"/>
  <c r="VLR25" i="7" s="1"/>
  <c r="VLT25" i="7" s="1"/>
  <c r="VLV25" i="7" s="1"/>
  <c r="VLX25" i="7" s="1"/>
  <c r="VLZ25" i="7" s="1"/>
  <c r="VMB25" i="7" s="1"/>
  <c r="VMD25" i="7" s="1"/>
  <c r="VMF25" i="7" s="1"/>
  <c r="VMH25" i="7" s="1"/>
  <c r="VMJ25" i="7" s="1"/>
  <c r="VML25" i="7" s="1"/>
  <c r="VMN25" i="7" s="1"/>
  <c r="VMP25" i="7" s="1"/>
  <c r="VMR25" i="7" s="1"/>
  <c r="VMT25" i="7" s="1"/>
  <c r="VMV25" i="7" s="1"/>
  <c r="VMX25" i="7" s="1"/>
  <c r="VMZ25" i="7" s="1"/>
  <c r="VNB25" i="7" s="1"/>
  <c r="VND25" i="7" s="1"/>
  <c r="VNF25" i="7" s="1"/>
  <c r="VNH25" i="7" s="1"/>
  <c r="VNJ25" i="7" s="1"/>
  <c r="VNL25" i="7" s="1"/>
  <c r="VNN25" i="7" s="1"/>
  <c r="VNP25" i="7" s="1"/>
  <c r="VNR25" i="7" s="1"/>
  <c r="VNT25" i="7" s="1"/>
  <c r="VNV25" i="7" s="1"/>
  <c r="VNX25" i="7" s="1"/>
  <c r="VNZ25" i="7" s="1"/>
  <c r="VOB25" i="7" s="1"/>
  <c r="VOD25" i="7" s="1"/>
  <c r="VOF25" i="7" s="1"/>
  <c r="VOH25" i="7" s="1"/>
  <c r="VOJ25" i="7" s="1"/>
  <c r="VOL25" i="7" s="1"/>
  <c r="VON25" i="7" s="1"/>
  <c r="VOP25" i="7" s="1"/>
  <c r="VOR25" i="7" s="1"/>
  <c r="VOT25" i="7" s="1"/>
  <c r="VOV25" i="7" s="1"/>
  <c r="VOX25" i="7" s="1"/>
  <c r="VOZ25" i="7" s="1"/>
  <c r="VPB25" i="7" s="1"/>
  <c r="VPD25" i="7" s="1"/>
  <c r="VPF25" i="7" s="1"/>
  <c r="VPH25" i="7" s="1"/>
  <c r="VPJ25" i="7" s="1"/>
  <c r="VPL25" i="7" s="1"/>
  <c r="VPN25" i="7" s="1"/>
  <c r="VPP25" i="7" s="1"/>
  <c r="VPR25" i="7" s="1"/>
  <c r="VPT25" i="7" s="1"/>
  <c r="VPV25" i="7" s="1"/>
  <c r="VPX25" i="7" s="1"/>
  <c r="VPZ25" i="7" s="1"/>
  <c r="VQB25" i="7" s="1"/>
  <c r="VQD25" i="7" s="1"/>
  <c r="VQF25" i="7" s="1"/>
  <c r="VQH25" i="7" s="1"/>
  <c r="VQJ25" i="7" s="1"/>
  <c r="VQL25" i="7" s="1"/>
  <c r="VQN25" i="7" s="1"/>
  <c r="VQP25" i="7" s="1"/>
  <c r="VQR25" i="7" s="1"/>
  <c r="VQT25" i="7" s="1"/>
  <c r="VQV25" i="7" s="1"/>
  <c r="VQX25" i="7" s="1"/>
  <c r="VQZ25" i="7" s="1"/>
  <c r="VRB25" i="7" s="1"/>
  <c r="VRD25" i="7" s="1"/>
  <c r="VRF25" i="7" s="1"/>
  <c r="VRH25" i="7" s="1"/>
  <c r="VRJ25" i="7" s="1"/>
  <c r="VRL25" i="7" s="1"/>
  <c r="VRN25" i="7" s="1"/>
  <c r="VRP25" i="7" s="1"/>
  <c r="VRR25" i="7" s="1"/>
  <c r="VRT25" i="7" s="1"/>
  <c r="VRV25" i="7" s="1"/>
  <c r="VRX25" i="7" s="1"/>
  <c r="VRZ25" i="7" s="1"/>
  <c r="VSB25" i="7" s="1"/>
  <c r="VSD25" i="7" s="1"/>
  <c r="VSF25" i="7" s="1"/>
  <c r="VSH25" i="7" s="1"/>
  <c r="VSJ25" i="7" s="1"/>
  <c r="VSL25" i="7" s="1"/>
  <c r="VSN25" i="7" s="1"/>
  <c r="VSP25" i="7" s="1"/>
  <c r="VSR25" i="7" s="1"/>
  <c r="VST25" i="7" s="1"/>
  <c r="VSV25" i="7" s="1"/>
  <c r="VSX25" i="7" s="1"/>
  <c r="VSZ25" i="7" s="1"/>
  <c r="VTB25" i="7" s="1"/>
  <c r="VTD25" i="7" s="1"/>
  <c r="VTF25" i="7" s="1"/>
  <c r="VTH25" i="7" s="1"/>
  <c r="VTJ25" i="7" s="1"/>
  <c r="VTL25" i="7" s="1"/>
  <c r="VTN25" i="7" s="1"/>
  <c r="VTP25" i="7" s="1"/>
  <c r="VTR25" i="7" s="1"/>
  <c r="VTT25" i="7" s="1"/>
  <c r="VTV25" i="7" s="1"/>
  <c r="VTX25" i="7" s="1"/>
  <c r="VTZ25" i="7" s="1"/>
  <c r="VUB25" i="7" s="1"/>
  <c r="VUD25" i="7" s="1"/>
  <c r="VUF25" i="7" s="1"/>
  <c r="VUH25" i="7" s="1"/>
  <c r="VUJ25" i="7" s="1"/>
  <c r="VUL25" i="7" s="1"/>
  <c r="VUN25" i="7" s="1"/>
  <c r="VUP25" i="7" s="1"/>
  <c r="VUR25" i="7" s="1"/>
  <c r="VUT25" i="7" s="1"/>
  <c r="VUV25" i="7" s="1"/>
  <c r="VUX25" i="7" s="1"/>
  <c r="VUZ25" i="7" s="1"/>
  <c r="VVB25" i="7" s="1"/>
  <c r="VVD25" i="7" s="1"/>
  <c r="VVF25" i="7" s="1"/>
  <c r="VVH25" i="7" s="1"/>
  <c r="VVJ25" i="7" s="1"/>
  <c r="VVL25" i="7" s="1"/>
  <c r="VVN25" i="7" s="1"/>
  <c r="VVP25" i="7" s="1"/>
  <c r="VVR25" i="7" s="1"/>
  <c r="VVT25" i="7" s="1"/>
  <c r="VVV25" i="7" s="1"/>
  <c r="VVX25" i="7" s="1"/>
  <c r="VVZ25" i="7" s="1"/>
  <c r="VWB25" i="7" s="1"/>
  <c r="VWD25" i="7" s="1"/>
  <c r="VWF25" i="7" s="1"/>
  <c r="VWH25" i="7" s="1"/>
  <c r="VWJ25" i="7" s="1"/>
  <c r="VWL25" i="7" s="1"/>
  <c r="VWN25" i="7" s="1"/>
  <c r="VWP25" i="7" s="1"/>
  <c r="VWR25" i="7" s="1"/>
  <c r="VWT25" i="7" s="1"/>
  <c r="VWV25" i="7" s="1"/>
  <c r="VWX25" i="7" s="1"/>
  <c r="VWZ25" i="7" s="1"/>
  <c r="VXB25" i="7" s="1"/>
  <c r="VXD25" i="7" s="1"/>
  <c r="VXF25" i="7" s="1"/>
  <c r="VXH25" i="7" s="1"/>
  <c r="VXJ25" i="7" s="1"/>
  <c r="VXL25" i="7" s="1"/>
  <c r="VXN25" i="7" s="1"/>
  <c r="VXP25" i="7" s="1"/>
  <c r="VXR25" i="7" s="1"/>
  <c r="VXT25" i="7" s="1"/>
  <c r="VXV25" i="7" s="1"/>
  <c r="VXX25" i="7" s="1"/>
  <c r="VXZ25" i="7" s="1"/>
  <c r="VYB25" i="7" s="1"/>
  <c r="VYD25" i="7" s="1"/>
  <c r="VYF25" i="7" s="1"/>
  <c r="VYH25" i="7" s="1"/>
  <c r="VYJ25" i="7" s="1"/>
  <c r="VYL25" i="7" s="1"/>
  <c r="VYN25" i="7" s="1"/>
  <c r="VYP25" i="7" s="1"/>
  <c r="VYR25" i="7" s="1"/>
  <c r="VYT25" i="7" s="1"/>
  <c r="VYV25" i="7" s="1"/>
  <c r="VYX25" i="7" s="1"/>
  <c r="VYZ25" i="7" s="1"/>
  <c r="VZB25" i="7" s="1"/>
  <c r="VZD25" i="7" s="1"/>
  <c r="VZF25" i="7" s="1"/>
  <c r="VZH25" i="7" s="1"/>
  <c r="VZJ25" i="7" s="1"/>
  <c r="VZL25" i="7" s="1"/>
  <c r="VZN25" i="7" s="1"/>
  <c r="VZP25" i="7" s="1"/>
  <c r="VZR25" i="7" s="1"/>
  <c r="VZT25" i="7" s="1"/>
  <c r="VZV25" i="7" s="1"/>
  <c r="VZX25" i="7" s="1"/>
  <c r="VZZ25" i="7" s="1"/>
  <c r="WAB25" i="7" s="1"/>
  <c r="WAD25" i="7" s="1"/>
  <c r="WAF25" i="7" s="1"/>
  <c r="WAH25" i="7" s="1"/>
  <c r="WAJ25" i="7" s="1"/>
  <c r="WAL25" i="7" s="1"/>
  <c r="WAN25" i="7" s="1"/>
  <c r="WAP25" i="7" s="1"/>
  <c r="WAR25" i="7" s="1"/>
  <c r="WAT25" i="7" s="1"/>
  <c r="WAV25" i="7" s="1"/>
  <c r="WAX25" i="7" s="1"/>
  <c r="WAZ25" i="7" s="1"/>
  <c r="WBB25" i="7" s="1"/>
  <c r="WBD25" i="7" s="1"/>
  <c r="WBF25" i="7" s="1"/>
  <c r="WBH25" i="7" s="1"/>
  <c r="WBJ25" i="7" s="1"/>
  <c r="WBL25" i="7" s="1"/>
  <c r="WBN25" i="7" s="1"/>
  <c r="WBP25" i="7" s="1"/>
  <c r="WBR25" i="7" s="1"/>
  <c r="WBT25" i="7" s="1"/>
  <c r="WBV25" i="7" s="1"/>
  <c r="WBX25" i="7" s="1"/>
  <c r="WBZ25" i="7" s="1"/>
  <c r="WCB25" i="7" s="1"/>
  <c r="WCD25" i="7" s="1"/>
  <c r="WCF25" i="7" s="1"/>
  <c r="WCH25" i="7" s="1"/>
  <c r="WCJ25" i="7" s="1"/>
  <c r="WCL25" i="7" s="1"/>
  <c r="WCN25" i="7" s="1"/>
  <c r="WCP25" i="7" s="1"/>
  <c r="WCR25" i="7" s="1"/>
  <c r="WCT25" i="7" s="1"/>
  <c r="WCV25" i="7" s="1"/>
  <c r="WCX25" i="7" s="1"/>
  <c r="WCZ25" i="7" s="1"/>
  <c r="WDB25" i="7" s="1"/>
  <c r="WDD25" i="7" s="1"/>
  <c r="WDF25" i="7" s="1"/>
  <c r="WDH25" i="7" s="1"/>
  <c r="WDJ25" i="7" s="1"/>
  <c r="WDL25" i="7" s="1"/>
  <c r="WDN25" i="7" s="1"/>
  <c r="WDP25" i="7" s="1"/>
  <c r="WDR25" i="7" s="1"/>
  <c r="WDT25" i="7" s="1"/>
  <c r="WDV25" i="7" s="1"/>
  <c r="WDX25" i="7" s="1"/>
  <c r="WDZ25" i="7" s="1"/>
  <c r="WEB25" i="7" s="1"/>
  <c r="WED25" i="7" s="1"/>
  <c r="WEF25" i="7" s="1"/>
  <c r="WEH25" i="7" s="1"/>
  <c r="WEJ25" i="7" s="1"/>
  <c r="WEL25" i="7" s="1"/>
  <c r="WEN25" i="7" s="1"/>
  <c r="WEP25" i="7" s="1"/>
  <c r="WER25" i="7" s="1"/>
  <c r="WET25" i="7" s="1"/>
  <c r="WEV25" i="7" s="1"/>
  <c r="WEX25" i="7" s="1"/>
  <c r="WEZ25" i="7" s="1"/>
  <c r="WFB25" i="7" s="1"/>
  <c r="WFD25" i="7" s="1"/>
  <c r="WFF25" i="7" s="1"/>
  <c r="WFH25" i="7" s="1"/>
  <c r="WFJ25" i="7" s="1"/>
  <c r="WFL25" i="7" s="1"/>
  <c r="WFN25" i="7" s="1"/>
  <c r="WFP25" i="7" s="1"/>
  <c r="WFR25" i="7" s="1"/>
  <c r="WFT25" i="7" s="1"/>
  <c r="WFV25" i="7" s="1"/>
  <c r="WFX25" i="7" s="1"/>
  <c r="WFZ25" i="7" s="1"/>
  <c r="WGB25" i="7" s="1"/>
  <c r="WGD25" i="7" s="1"/>
  <c r="WGF25" i="7" s="1"/>
  <c r="WGH25" i="7" s="1"/>
  <c r="WGJ25" i="7" s="1"/>
  <c r="WGL25" i="7" s="1"/>
  <c r="WGN25" i="7" s="1"/>
  <c r="WGP25" i="7" s="1"/>
  <c r="WGR25" i="7" s="1"/>
  <c r="WGT25" i="7" s="1"/>
  <c r="WGV25" i="7" s="1"/>
  <c r="WGX25" i="7" s="1"/>
  <c r="WGZ25" i="7" s="1"/>
  <c r="WHB25" i="7" s="1"/>
  <c r="WHD25" i="7" s="1"/>
  <c r="WHF25" i="7" s="1"/>
  <c r="WHH25" i="7" s="1"/>
  <c r="WHJ25" i="7" s="1"/>
  <c r="WHL25" i="7" s="1"/>
  <c r="WHN25" i="7" s="1"/>
  <c r="WHP25" i="7" s="1"/>
  <c r="WHR25" i="7" s="1"/>
  <c r="WHT25" i="7" s="1"/>
  <c r="WHV25" i="7" s="1"/>
  <c r="WHX25" i="7" s="1"/>
  <c r="WHZ25" i="7" s="1"/>
  <c r="WIB25" i="7" s="1"/>
  <c r="WID25" i="7" s="1"/>
  <c r="WIF25" i="7" s="1"/>
  <c r="WIH25" i="7" s="1"/>
  <c r="WIJ25" i="7" s="1"/>
  <c r="WIL25" i="7" s="1"/>
  <c r="WIN25" i="7" s="1"/>
  <c r="WIP25" i="7" s="1"/>
  <c r="WIR25" i="7" s="1"/>
  <c r="WIT25" i="7" s="1"/>
  <c r="WIV25" i="7" s="1"/>
  <c r="WIX25" i="7" s="1"/>
  <c r="WIZ25" i="7" s="1"/>
  <c r="WJB25" i="7" s="1"/>
  <c r="WJD25" i="7" s="1"/>
  <c r="WJF25" i="7" s="1"/>
  <c r="WJH25" i="7" s="1"/>
  <c r="WJJ25" i="7" s="1"/>
  <c r="WJL25" i="7" s="1"/>
  <c r="WJN25" i="7" s="1"/>
  <c r="WJP25" i="7" s="1"/>
  <c r="WJR25" i="7" s="1"/>
  <c r="WJT25" i="7" s="1"/>
  <c r="WJV25" i="7" s="1"/>
  <c r="WJX25" i="7" s="1"/>
  <c r="WJZ25" i="7" s="1"/>
  <c r="WKB25" i="7" s="1"/>
  <c r="WKD25" i="7" s="1"/>
  <c r="WKF25" i="7" s="1"/>
  <c r="WKH25" i="7" s="1"/>
  <c r="WKJ25" i="7" s="1"/>
  <c r="WKL25" i="7" s="1"/>
  <c r="WKN25" i="7" s="1"/>
  <c r="WKP25" i="7" s="1"/>
  <c r="WKR25" i="7" s="1"/>
  <c r="WKT25" i="7" s="1"/>
  <c r="WKV25" i="7" s="1"/>
  <c r="WKX25" i="7" s="1"/>
  <c r="WKZ25" i="7" s="1"/>
  <c r="WLB25" i="7" s="1"/>
  <c r="WLD25" i="7" s="1"/>
  <c r="WLF25" i="7" s="1"/>
  <c r="WLH25" i="7" s="1"/>
  <c r="WLJ25" i="7" s="1"/>
  <c r="WLL25" i="7" s="1"/>
  <c r="WLN25" i="7" s="1"/>
  <c r="WLP25" i="7" s="1"/>
  <c r="WLR25" i="7" s="1"/>
  <c r="WLT25" i="7" s="1"/>
  <c r="WLV25" i="7" s="1"/>
  <c r="WLX25" i="7" s="1"/>
  <c r="WLZ25" i="7" s="1"/>
  <c r="WMB25" i="7" s="1"/>
  <c r="WMD25" i="7" s="1"/>
  <c r="WMF25" i="7" s="1"/>
  <c r="WMH25" i="7" s="1"/>
  <c r="WMJ25" i="7" s="1"/>
  <c r="WML25" i="7" s="1"/>
  <c r="WMN25" i="7" s="1"/>
  <c r="WMP25" i="7" s="1"/>
  <c r="WMR25" i="7" s="1"/>
  <c r="WMT25" i="7" s="1"/>
  <c r="WMV25" i="7" s="1"/>
  <c r="WMX25" i="7" s="1"/>
  <c r="WMZ25" i="7" s="1"/>
  <c r="WNB25" i="7" s="1"/>
  <c r="WND25" i="7" s="1"/>
  <c r="WNF25" i="7" s="1"/>
  <c r="WNH25" i="7" s="1"/>
  <c r="WNJ25" i="7" s="1"/>
  <c r="WNL25" i="7" s="1"/>
  <c r="WNN25" i="7" s="1"/>
  <c r="WNP25" i="7" s="1"/>
  <c r="WNR25" i="7" s="1"/>
  <c r="WNT25" i="7" s="1"/>
  <c r="WNV25" i="7" s="1"/>
  <c r="WNX25" i="7" s="1"/>
  <c r="WNZ25" i="7" s="1"/>
  <c r="WOB25" i="7" s="1"/>
  <c r="WOD25" i="7" s="1"/>
  <c r="WOF25" i="7" s="1"/>
  <c r="WOH25" i="7" s="1"/>
  <c r="WOJ25" i="7" s="1"/>
  <c r="WOL25" i="7" s="1"/>
  <c r="WON25" i="7" s="1"/>
  <c r="WOP25" i="7" s="1"/>
  <c r="WOR25" i="7" s="1"/>
  <c r="WOT25" i="7" s="1"/>
  <c r="WOV25" i="7" s="1"/>
  <c r="WOX25" i="7" s="1"/>
  <c r="WOZ25" i="7" s="1"/>
  <c r="WPB25" i="7" s="1"/>
  <c r="WPD25" i="7" s="1"/>
  <c r="WPF25" i="7" s="1"/>
  <c r="WPH25" i="7" s="1"/>
  <c r="WPJ25" i="7" s="1"/>
  <c r="WPL25" i="7" s="1"/>
  <c r="WPN25" i="7" s="1"/>
  <c r="WPP25" i="7" s="1"/>
  <c r="WPR25" i="7" s="1"/>
  <c r="WPT25" i="7" s="1"/>
  <c r="WPV25" i="7" s="1"/>
  <c r="WPX25" i="7" s="1"/>
  <c r="WPZ25" i="7" s="1"/>
  <c r="WQB25" i="7" s="1"/>
  <c r="WQD25" i="7" s="1"/>
  <c r="WQF25" i="7" s="1"/>
  <c r="WQH25" i="7" s="1"/>
  <c r="WQJ25" i="7" s="1"/>
  <c r="WQL25" i="7" s="1"/>
  <c r="WQN25" i="7" s="1"/>
  <c r="WQP25" i="7" s="1"/>
  <c r="WQR25" i="7" s="1"/>
  <c r="WQT25" i="7" s="1"/>
  <c r="WQV25" i="7" s="1"/>
  <c r="WQX25" i="7" s="1"/>
  <c r="WQZ25" i="7" s="1"/>
  <c r="WRB25" i="7" s="1"/>
  <c r="WRD25" i="7" s="1"/>
  <c r="WRF25" i="7" s="1"/>
  <c r="WRH25" i="7" s="1"/>
  <c r="WRJ25" i="7" s="1"/>
  <c r="WRL25" i="7" s="1"/>
  <c r="WRN25" i="7" s="1"/>
  <c r="WRP25" i="7" s="1"/>
  <c r="WRR25" i="7" s="1"/>
  <c r="WRT25" i="7" s="1"/>
  <c r="WRV25" i="7" s="1"/>
  <c r="WRX25" i="7" s="1"/>
  <c r="WRZ25" i="7" s="1"/>
  <c r="WSB25" i="7" s="1"/>
  <c r="WSD25" i="7" s="1"/>
  <c r="WSF25" i="7" s="1"/>
  <c r="WSH25" i="7" s="1"/>
  <c r="WSJ25" i="7" s="1"/>
  <c r="WSL25" i="7" s="1"/>
  <c r="WSN25" i="7" s="1"/>
  <c r="WSP25" i="7" s="1"/>
  <c r="WSR25" i="7" s="1"/>
  <c r="WST25" i="7" s="1"/>
  <c r="WSV25" i="7" s="1"/>
  <c r="WSX25" i="7" s="1"/>
  <c r="WSZ25" i="7" s="1"/>
  <c r="WTB25" i="7" s="1"/>
  <c r="WTD25" i="7" s="1"/>
  <c r="WTF25" i="7" s="1"/>
  <c r="WTH25" i="7" s="1"/>
  <c r="WTJ25" i="7" s="1"/>
  <c r="WTL25" i="7" s="1"/>
  <c r="WTN25" i="7" s="1"/>
  <c r="WTP25" i="7" s="1"/>
  <c r="WTR25" i="7" s="1"/>
  <c r="WTT25" i="7" s="1"/>
  <c r="WTV25" i="7" s="1"/>
  <c r="WTX25" i="7" s="1"/>
  <c r="WTZ25" i="7" s="1"/>
  <c r="WUB25" i="7" s="1"/>
  <c r="WUD25" i="7" s="1"/>
  <c r="WUF25" i="7" s="1"/>
  <c r="WUH25" i="7" s="1"/>
  <c r="WUJ25" i="7" s="1"/>
  <c r="WUL25" i="7" s="1"/>
  <c r="WUN25" i="7" s="1"/>
  <c r="WUP25" i="7" s="1"/>
  <c r="WUR25" i="7" s="1"/>
  <c r="WUT25" i="7" s="1"/>
  <c r="WUV25" i="7" s="1"/>
  <c r="WUX25" i="7" s="1"/>
  <c r="WUZ25" i="7" s="1"/>
  <c r="WVB25" i="7" s="1"/>
  <c r="WVD25" i="7" s="1"/>
  <c r="WVF25" i="7" s="1"/>
  <c r="WVH25" i="7" s="1"/>
  <c r="WVJ25" i="7" s="1"/>
  <c r="WVL25" i="7" s="1"/>
  <c r="WVN25" i="7" s="1"/>
  <c r="WVP25" i="7" s="1"/>
  <c r="WVR25" i="7" s="1"/>
  <c r="WVT25" i="7" s="1"/>
  <c r="WVV25" i="7" s="1"/>
  <c r="WVX25" i="7" s="1"/>
  <c r="WVZ25" i="7" s="1"/>
  <c r="WWB25" i="7" s="1"/>
  <c r="WWD25" i="7" s="1"/>
  <c r="WWF25" i="7" s="1"/>
  <c r="WWH25" i="7" s="1"/>
  <c r="WWJ25" i="7" s="1"/>
  <c r="WWL25" i="7" s="1"/>
  <c r="WWN25" i="7" s="1"/>
  <c r="WWP25" i="7" s="1"/>
  <c r="WWR25" i="7" s="1"/>
  <c r="WWT25" i="7" s="1"/>
  <c r="WWV25" i="7" s="1"/>
  <c r="WWX25" i="7" s="1"/>
  <c r="WWZ25" i="7" s="1"/>
  <c r="WXB25" i="7" s="1"/>
  <c r="WXD25" i="7" s="1"/>
  <c r="WXF25" i="7" s="1"/>
  <c r="WXH25" i="7" s="1"/>
  <c r="WXJ25" i="7" s="1"/>
  <c r="WXL25" i="7" s="1"/>
  <c r="WXN25" i="7" s="1"/>
  <c r="WXP25" i="7" s="1"/>
  <c r="WXR25" i="7" s="1"/>
  <c r="WXT25" i="7" s="1"/>
  <c r="WXV25" i="7" s="1"/>
  <c r="WXX25" i="7" s="1"/>
  <c r="WXZ25" i="7" s="1"/>
  <c r="WYB25" i="7" s="1"/>
  <c r="WYD25" i="7" s="1"/>
  <c r="WYF25" i="7" s="1"/>
  <c r="WYH25" i="7" s="1"/>
  <c r="WYJ25" i="7" s="1"/>
  <c r="WYL25" i="7" s="1"/>
  <c r="WYN25" i="7" s="1"/>
  <c r="WYP25" i="7" s="1"/>
  <c r="WYR25" i="7" s="1"/>
  <c r="WYT25" i="7" s="1"/>
  <c r="WYV25" i="7" s="1"/>
  <c r="WYX25" i="7" s="1"/>
  <c r="WYZ25" i="7" s="1"/>
  <c r="WZB25" i="7" s="1"/>
  <c r="WZD25" i="7" s="1"/>
  <c r="WZF25" i="7" s="1"/>
  <c r="WZH25" i="7" s="1"/>
  <c r="WZJ25" i="7" s="1"/>
  <c r="WZL25" i="7" s="1"/>
  <c r="WZN25" i="7" s="1"/>
  <c r="WZP25" i="7" s="1"/>
  <c r="WZR25" i="7" s="1"/>
  <c r="WZT25" i="7" s="1"/>
  <c r="WZV25" i="7" s="1"/>
  <c r="WZX25" i="7" s="1"/>
  <c r="WZZ25" i="7" s="1"/>
  <c r="XAB25" i="7" s="1"/>
  <c r="XAD25" i="7" s="1"/>
  <c r="XAF25" i="7" s="1"/>
  <c r="XAH25" i="7" s="1"/>
  <c r="XAJ25" i="7" s="1"/>
  <c r="XAL25" i="7" s="1"/>
  <c r="XAN25" i="7" s="1"/>
  <c r="XAP25" i="7" s="1"/>
  <c r="XAR25" i="7" s="1"/>
  <c r="XAT25" i="7" s="1"/>
  <c r="XAV25" i="7" s="1"/>
  <c r="XAX25" i="7" s="1"/>
  <c r="XAZ25" i="7" s="1"/>
  <c r="XBB25" i="7" s="1"/>
  <c r="XBD25" i="7" s="1"/>
  <c r="XBF25" i="7" s="1"/>
  <c r="XBH25" i="7" s="1"/>
  <c r="XBJ25" i="7" s="1"/>
  <c r="XBL25" i="7" s="1"/>
  <c r="XBN25" i="7" s="1"/>
  <c r="XBP25" i="7" s="1"/>
  <c r="XBR25" i="7" s="1"/>
  <c r="XBT25" i="7" s="1"/>
  <c r="XBV25" i="7" s="1"/>
  <c r="XBX25" i="7" s="1"/>
  <c r="XBZ25" i="7" s="1"/>
  <c r="XCB25" i="7" s="1"/>
  <c r="XCD25" i="7" s="1"/>
  <c r="XCF25" i="7" s="1"/>
  <c r="XCH25" i="7" s="1"/>
  <c r="XCJ25" i="7" s="1"/>
  <c r="XCL25" i="7" s="1"/>
  <c r="XCN25" i="7" s="1"/>
  <c r="XCP25" i="7" s="1"/>
  <c r="XCR25" i="7" s="1"/>
  <c r="XCT25" i="7" s="1"/>
  <c r="XCV25" i="7" s="1"/>
  <c r="XCX25" i="7" s="1"/>
  <c r="XCZ25" i="7" s="1"/>
  <c r="XDB25" i="7" s="1"/>
  <c r="XDD25" i="7" s="1"/>
  <c r="XDF25" i="7" s="1"/>
  <c r="XDH25" i="7" s="1"/>
  <c r="XDJ25" i="7" s="1"/>
  <c r="XDL25" i="7" s="1"/>
  <c r="XDN25" i="7" s="1"/>
  <c r="XDP25" i="7" s="1"/>
  <c r="XDR25" i="7" s="1"/>
  <c r="XDT25" i="7" s="1"/>
  <c r="XDV25" i="7" s="1"/>
  <c r="XDX25" i="7" s="1"/>
  <c r="XDZ25" i="7" s="1"/>
  <c r="XEB25" i="7" s="1"/>
  <c r="XED25" i="7" s="1"/>
  <c r="XEF25" i="7" s="1"/>
  <c r="XEH25" i="7" s="1"/>
  <c r="XEJ25" i="7" s="1"/>
  <c r="XEL25" i="7" s="1"/>
  <c r="XEN25" i="7" s="1"/>
  <c r="XEP25" i="7" s="1"/>
  <c r="XER25" i="7" s="1"/>
  <c r="XET25" i="7" s="1"/>
  <c r="XEV25" i="7" s="1"/>
  <c r="XEX25" i="7" s="1"/>
  <c r="XEZ25" i="7" s="1"/>
  <c r="XFB25" i="7" s="1"/>
  <c r="XFD25" i="7" s="1"/>
  <c r="AA647" i="3"/>
  <c r="Z646" i="3"/>
  <c r="Z644" i="3"/>
  <c r="Z645" i="3"/>
  <c r="Z643" i="3"/>
  <c r="H647" i="3"/>
  <c r="G646" i="3"/>
  <c r="G644" i="3"/>
  <c r="G645" i="3"/>
  <c r="G643" i="3"/>
  <c r="AA639" i="3"/>
  <c r="Z638" i="3"/>
  <c r="Z637" i="3"/>
  <c r="G638" i="3"/>
  <c r="G637" i="3"/>
  <c r="P622" i="3"/>
  <c r="S622" i="3"/>
  <c r="C622" i="3"/>
  <c r="G650" i="3" s="1"/>
  <c r="AG622" i="3"/>
  <c r="P621" i="3"/>
  <c r="S621" i="3"/>
  <c r="C621" i="3"/>
  <c r="I2" i="4" s="1"/>
  <c r="C620" i="3"/>
  <c r="S620" i="3"/>
  <c r="P620" i="3"/>
  <c r="M565" i="3"/>
  <c r="M920" i="3"/>
  <c r="A3" i="15"/>
  <c r="AN929" i="3"/>
  <c r="AD64" i="15"/>
  <c r="A61" i="15"/>
  <c r="AD67" i="15"/>
  <c r="Y67" i="15"/>
  <c r="T11" i="4"/>
  <c r="H11" i="13" s="1"/>
  <c r="R10" i="4"/>
  <c r="R11" i="4" s="1"/>
  <c r="R88" i="4"/>
  <c r="T25" i="15"/>
  <c r="AI7" i="15" s="1"/>
  <c r="AG428" i="3"/>
  <c r="AG431" i="3"/>
  <c r="B58" i="4"/>
  <c r="C77" i="11"/>
  <c r="C78" i="11"/>
  <c r="D78" i="11" s="1"/>
  <c r="B77" i="11"/>
  <c r="B79" i="11" s="1"/>
  <c r="B78" i="11"/>
  <c r="I95" i="13"/>
  <c r="J95" i="13"/>
  <c r="J78" i="13"/>
  <c r="I78" i="13"/>
  <c r="G78" i="13"/>
  <c r="F78" i="13"/>
  <c r="D78" i="13"/>
  <c r="C78" i="13"/>
  <c r="H77" i="13"/>
  <c r="B77" i="13"/>
  <c r="S67" i="4"/>
  <c r="E67" i="13"/>
  <c r="D78" i="4"/>
  <c r="F78" i="4"/>
  <c r="G78" i="4"/>
  <c r="H78" i="4"/>
  <c r="I78" i="4"/>
  <c r="J78" i="4"/>
  <c r="K78" i="4"/>
  <c r="L78" i="4"/>
  <c r="M78" i="4"/>
  <c r="N78" i="4"/>
  <c r="O78" i="4"/>
  <c r="P78" i="4"/>
  <c r="Q78" i="4"/>
  <c r="S78" i="4"/>
  <c r="E78" i="13" s="1"/>
  <c r="T78" i="4"/>
  <c r="H78" i="13"/>
  <c r="C78" i="4"/>
  <c r="A73" i="13"/>
  <c r="A66" i="13"/>
  <c r="A61" i="13"/>
  <c r="A60" i="13"/>
  <c r="A52" i="13"/>
  <c r="A51" i="13"/>
  <c r="A35" i="13"/>
  <c r="A24" i="13"/>
  <c r="A103" i="13"/>
  <c r="A94" i="13"/>
  <c r="A93" i="13"/>
  <c r="A92" i="13"/>
  <c r="A91" i="13"/>
  <c r="A90" i="13"/>
  <c r="AD68" i="15"/>
  <c r="B5" i="8"/>
  <c r="F5" i="8" s="1"/>
  <c r="B6" i="8"/>
  <c r="F6" i="8" s="1"/>
  <c r="B7" i="8"/>
  <c r="F7" i="8"/>
  <c r="B8" i="8"/>
  <c r="F8" i="8" s="1"/>
  <c r="F9" i="8"/>
  <c r="F10" i="8"/>
  <c r="F12" i="8"/>
  <c r="B13" i="8"/>
  <c r="F13" i="8" s="1"/>
  <c r="B14" i="8"/>
  <c r="F14" i="8" s="1"/>
  <c r="B15" i="8"/>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3" i="13"/>
  <c r="E92" i="13"/>
  <c r="E90" i="13"/>
  <c r="E89" i="13"/>
  <c r="E87" i="13"/>
  <c r="E86" i="13"/>
  <c r="E83" i="13"/>
  <c r="E76" i="13"/>
  <c r="E66" i="13"/>
  <c r="E65" i="13"/>
  <c r="E51" i="13"/>
  <c r="E48" i="13"/>
  <c r="E47" i="13"/>
  <c r="E46" i="13"/>
  <c r="E45" i="13"/>
  <c r="E43" i="13"/>
  <c r="E41" i="13"/>
  <c r="E38" i="13"/>
  <c r="E35" i="13"/>
  <c r="E34" i="13"/>
  <c r="E33" i="13"/>
  <c r="E32" i="13"/>
  <c r="E31" i="13"/>
  <c r="E26" i="13"/>
  <c r="E24" i="13"/>
  <c r="E23" i="13"/>
  <c r="E22" i="13"/>
  <c r="E21" i="13"/>
  <c r="E20" i="13"/>
  <c r="E19" i="13"/>
  <c r="E18" i="13"/>
  <c r="E17" i="13"/>
  <c r="E15" i="13"/>
  <c r="E14" i="13"/>
  <c r="E13"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1" i="13"/>
  <c r="B50" i="13"/>
  <c r="B49" i="13"/>
  <c r="B48" i="13"/>
  <c r="B47" i="13"/>
  <c r="B46" i="13"/>
  <c r="B45" i="13"/>
  <c r="B44" i="13"/>
  <c r="B43" i="13"/>
  <c r="B41" i="13"/>
  <c r="C40" i="4"/>
  <c r="B40" i="13" s="1"/>
  <c r="B39" i="13"/>
  <c r="B38" i="13"/>
  <c r="B35" i="13"/>
  <c r="B34" i="13"/>
  <c r="B33" i="13"/>
  <c r="B32" i="13"/>
  <c r="B31" i="13"/>
  <c r="B30" i="13"/>
  <c r="B28" i="13"/>
  <c r="B26" i="13"/>
  <c r="B24" i="13"/>
  <c r="B23" i="13"/>
  <c r="B22" i="13"/>
  <c r="B21" i="13"/>
  <c r="B20" i="13"/>
  <c r="B19" i="13"/>
  <c r="B18" i="13"/>
  <c r="B17" i="13"/>
  <c r="B5"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63" i="13" s="1"/>
  <c r="F96" i="13" s="1"/>
  <c r="F105" i="13" s="1"/>
  <c r="F107" i="13" s="1"/>
  <c r="F25" i="13"/>
  <c r="F36" i="13"/>
  <c r="D40" i="13"/>
  <c r="C40" i="13"/>
  <c r="J36" i="13"/>
  <c r="I36" i="13"/>
  <c r="G36" i="13"/>
  <c r="D36" i="13"/>
  <c r="C36" i="13"/>
  <c r="J25" i="13"/>
  <c r="I25" i="13"/>
  <c r="I63" i="13" s="1"/>
  <c r="I11" i="13"/>
  <c r="G25" i="13"/>
  <c r="D25" i="13"/>
  <c r="C25" i="13"/>
  <c r="J11" i="13"/>
  <c r="D11" i="13"/>
  <c r="C11" i="13"/>
  <c r="C8" i="13"/>
  <c r="D8" i="13"/>
  <c r="T104" i="4"/>
  <c r="H104" i="13"/>
  <c r="R103" i="4"/>
  <c r="R102" i="4"/>
  <c r="R101" i="4"/>
  <c r="R100" i="4"/>
  <c r="R99" i="4"/>
  <c r="R93" i="4"/>
  <c r="R92" i="4"/>
  <c r="R89" i="4"/>
  <c r="R86" i="4"/>
  <c r="R85" i="4"/>
  <c r="R73" i="4"/>
  <c r="R69" i="4"/>
  <c r="R70" i="4"/>
  <c r="R71" i="4"/>
  <c r="R66" i="4"/>
  <c r="R61" i="4"/>
  <c r="R60" i="4"/>
  <c r="R59" i="4"/>
  <c r="R58" i="4"/>
  <c r="R56" i="4"/>
  <c r="R55" i="4"/>
  <c r="R46" i="4"/>
  <c r="R39" i="4"/>
  <c r="R40" i="4" s="1"/>
  <c r="R38" i="4"/>
  <c r="R33" i="4"/>
  <c r="R32" i="4"/>
  <c r="R26" i="4"/>
  <c r="R24" i="4"/>
  <c r="R23" i="4"/>
  <c r="R22" i="4"/>
  <c r="R21" i="4"/>
  <c r="R20" i="4"/>
  <c r="R19" i="4"/>
  <c r="R25" i="4" s="1"/>
  <c r="R18" i="4"/>
  <c r="R17" i="4"/>
  <c r="R15" i="4"/>
  <c r="R14" i="4"/>
  <c r="R9" i="4"/>
  <c r="R7" i="4"/>
  <c r="R4" i="4"/>
  <c r="B5" i="11"/>
  <c r="C5" i="11"/>
  <c r="B6" i="11"/>
  <c r="C6" i="11"/>
  <c r="D6" i="11" s="1"/>
  <c r="C8" i="11"/>
  <c r="B8" i="11"/>
  <c r="B10" i="11"/>
  <c r="B11" i="11"/>
  <c r="C10" i="11"/>
  <c r="C11" i="11"/>
  <c r="C12" i="11"/>
  <c r="B14" i="11"/>
  <c r="C14" i="11"/>
  <c r="B15" i="11"/>
  <c r="D15" i="11" s="1"/>
  <c r="C15" i="11"/>
  <c r="B16" i="11"/>
  <c r="C16" i="11"/>
  <c r="B18" i="11"/>
  <c r="C18" i="11"/>
  <c r="B19" i="11"/>
  <c r="C19" i="11"/>
  <c r="D19" i="11" s="1"/>
  <c r="B20" i="11"/>
  <c r="C20" i="11"/>
  <c r="B21" i="11"/>
  <c r="C21" i="11"/>
  <c r="D21" i="11" s="1"/>
  <c r="B22" i="11"/>
  <c r="C22" i="11"/>
  <c r="B23" i="11"/>
  <c r="C23" i="11"/>
  <c r="B24" i="11"/>
  <c r="C24" i="11"/>
  <c r="D24" i="11" s="1"/>
  <c r="B25" i="11"/>
  <c r="C25" i="11"/>
  <c r="B27" i="11"/>
  <c r="C27" i="11"/>
  <c r="D27" i="11" s="1"/>
  <c r="B29" i="11"/>
  <c r="B30" i="11"/>
  <c r="B31" i="11"/>
  <c r="B32" i="11"/>
  <c r="B33" i="11"/>
  <c r="B34" i="11"/>
  <c r="B35" i="11"/>
  <c r="D35" i="11" s="1"/>
  <c r="C35" i="11"/>
  <c r="B36" i="11"/>
  <c r="D36" i="11" s="1"/>
  <c r="C29" i="11"/>
  <c r="D29" i="11" s="1"/>
  <c r="C31" i="11"/>
  <c r="C32" i="11"/>
  <c r="C33" i="11"/>
  <c r="D33" i="11"/>
  <c r="C34" i="11"/>
  <c r="C36" i="11"/>
  <c r="B39" i="11"/>
  <c r="C39" i="11"/>
  <c r="C40" i="11"/>
  <c r="B40" i="11"/>
  <c r="B42" i="11"/>
  <c r="C42" i="11"/>
  <c r="B44" i="11"/>
  <c r="C44" i="11"/>
  <c r="B45" i="11"/>
  <c r="C45" i="11"/>
  <c r="B46" i="11"/>
  <c r="B47" i="11"/>
  <c r="B48" i="11"/>
  <c r="B49" i="11"/>
  <c r="B50" i="11"/>
  <c r="B51" i="11"/>
  <c r="B52" i="11"/>
  <c r="C46" i="11"/>
  <c r="C47" i="11"/>
  <c r="D47" i="11" s="1"/>
  <c r="C48" i="11"/>
  <c r="D48" i="11" s="1"/>
  <c r="C49" i="11"/>
  <c r="C50" i="11"/>
  <c r="C51" i="11"/>
  <c r="C52" i="11"/>
  <c r="C53" i="11"/>
  <c r="B56" i="11"/>
  <c r="C56" i="11"/>
  <c r="B57" i="11"/>
  <c r="D57" i="11" s="1"/>
  <c r="C57" i="11"/>
  <c r="B58" i="11"/>
  <c r="C58" i="11"/>
  <c r="B59" i="11"/>
  <c r="D59" i="11" s="1"/>
  <c r="C59" i="11"/>
  <c r="B60" i="11"/>
  <c r="C60" i="11"/>
  <c r="B61" i="11"/>
  <c r="C61" i="11"/>
  <c r="B62" i="11"/>
  <c r="C62" i="11"/>
  <c r="D62" i="11" s="1"/>
  <c r="B66" i="11"/>
  <c r="B68" i="11" s="1"/>
  <c r="C66" i="11"/>
  <c r="D66" i="11" s="1"/>
  <c r="B67" i="11"/>
  <c r="C67" i="11"/>
  <c r="B70" i="11"/>
  <c r="C70" i="11"/>
  <c r="B71" i="11"/>
  <c r="C71" i="11"/>
  <c r="B72" i="11"/>
  <c r="B75" i="11" s="1"/>
  <c r="C72" i="11"/>
  <c r="B73" i="11"/>
  <c r="C73" i="11"/>
  <c r="D73" i="11" s="1"/>
  <c r="B74" i="11"/>
  <c r="D74" i="11" s="1"/>
  <c r="C74" i="11"/>
  <c r="B81" i="11"/>
  <c r="C81" i="11"/>
  <c r="B82" i="11"/>
  <c r="C82" i="11"/>
  <c r="C83" i="11"/>
  <c r="C84" i="11"/>
  <c r="D84" i="11" s="1"/>
  <c r="C85" i="11"/>
  <c r="C86" i="11"/>
  <c r="B86" i="11"/>
  <c r="C87" i="11"/>
  <c r="D87" i="11" s="1"/>
  <c r="C88" i="11"/>
  <c r="C89" i="11"/>
  <c r="C90" i="11"/>
  <c r="C91" i="11"/>
  <c r="C92" i="11"/>
  <c r="C93" i="11"/>
  <c r="C94" i="11"/>
  <c r="C95" i="11"/>
  <c r="D95" i="11" s="1"/>
  <c r="B83" i="11"/>
  <c r="D83" i="11" s="1"/>
  <c r="B84" i="11"/>
  <c r="B85" i="11"/>
  <c r="D85" i="11"/>
  <c r="B87" i="11"/>
  <c r="B88" i="11"/>
  <c r="B89" i="11"/>
  <c r="D89" i="11" s="1"/>
  <c r="B90" i="11"/>
  <c r="B91" i="11"/>
  <c r="B92" i="11"/>
  <c r="B93" i="11"/>
  <c r="D93" i="11"/>
  <c r="B94" i="11"/>
  <c r="B95" i="11"/>
  <c r="B99" i="11"/>
  <c r="D99" i="11" s="1"/>
  <c r="C99" i="11"/>
  <c r="B100" i="11"/>
  <c r="B101" i="11"/>
  <c r="B102" i="11"/>
  <c r="B103" i="11"/>
  <c r="B104" i="11"/>
  <c r="C100" i="11"/>
  <c r="C101" i="11"/>
  <c r="C105" i="11" s="1"/>
  <c r="D105" i="11" s="1"/>
  <c r="C102" i="11"/>
  <c r="C103" i="11"/>
  <c r="D103" i="11"/>
  <c r="C104" i="11"/>
  <c r="A4" i="8"/>
  <c r="B4" i="8"/>
  <c r="F4" i="8"/>
  <c r="C4" i="8"/>
  <c r="H4" i="8"/>
  <c r="A5" i="8"/>
  <c r="C5" i="8"/>
  <c r="H5" i="8"/>
  <c r="A6" i="8"/>
  <c r="C6" i="8"/>
  <c r="H6" i="8"/>
  <c r="A7" i="8"/>
  <c r="C7" i="8"/>
  <c r="H7" i="8"/>
  <c r="A8" i="8"/>
  <c r="C8" i="8"/>
  <c r="H8" i="8"/>
  <c r="A9" i="8"/>
  <c r="A10" i="8"/>
  <c r="A11" i="8"/>
  <c r="A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27" i="7"/>
  <c r="A28" i="7"/>
  <c r="A35" i="7"/>
  <c r="T25" i="4"/>
  <c r="H25" i="13" s="1"/>
  <c r="T36" i="4"/>
  <c r="H36" i="13" s="1"/>
  <c r="T40" i="4"/>
  <c r="H40" i="13"/>
  <c r="T53" i="4"/>
  <c r="H53" i="13" s="1"/>
  <c r="T67" i="4"/>
  <c r="H67" i="13"/>
  <c r="T95" i="4"/>
  <c r="H95" i="13" s="1"/>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614" i="3" s="1"/>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14" i="3" s="1"/>
  <c r="BP601" i="3"/>
  <c r="BP602" i="3"/>
  <c r="BP603" i="3"/>
  <c r="BP604" i="3"/>
  <c r="BP605" i="3"/>
  <c r="BP606" i="3"/>
  <c r="BP607" i="3"/>
  <c r="BP608" i="3"/>
  <c r="BP609" i="3"/>
  <c r="BP610" i="3"/>
  <c r="BP611" i="3"/>
  <c r="BP612" i="3"/>
  <c r="BP613" i="3"/>
  <c r="BP617" i="3"/>
  <c r="BP618" i="3"/>
  <c r="BP621" i="3" s="1"/>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21" i="3" s="1"/>
  <c r="BZ619" i="3"/>
  <c r="BZ620" i="3"/>
  <c r="BZ589" i="3"/>
  <c r="BZ590" i="3"/>
  <c r="BZ614" i="3" s="1"/>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33" i="3" s="1"/>
  <c r="BU624" i="3"/>
  <c r="BU625" i="3"/>
  <c r="BU626" i="3"/>
  <c r="BU627" i="3"/>
  <c r="BU628" i="3"/>
  <c r="BU629" i="3"/>
  <c r="BU630" i="3"/>
  <c r="BU631" i="3"/>
  <c r="BU632" i="3"/>
  <c r="L947" i="3"/>
  <c r="BA621" i="3"/>
  <c r="L949" i="3"/>
  <c r="L950" i="3"/>
  <c r="L951" i="3"/>
  <c r="AD958" i="3"/>
  <c r="AQ878" i="3" s="1"/>
  <c r="AD969" i="3"/>
  <c r="AQ880" i="3" s="1"/>
  <c r="AD971" i="3"/>
  <c r="AQ881" i="3"/>
  <c r="AR589" i="3"/>
  <c r="AT589" i="3" s="1"/>
  <c r="AR590" i="3"/>
  <c r="AT590" i="3" s="1"/>
  <c r="AR591" i="3"/>
  <c r="AT591" i="3"/>
  <c r="AR592" i="3"/>
  <c r="AT592" i="3" s="1"/>
  <c r="AR593" i="3"/>
  <c r="AT593" i="3" s="1"/>
  <c r="AR594" i="3"/>
  <c r="AT594" i="3"/>
  <c r="AR595" i="3"/>
  <c r="AT595" i="3" s="1"/>
  <c r="AR596" i="3"/>
  <c r="AT596" i="3" s="1"/>
  <c r="AR597" i="3"/>
  <c r="AT597" i="3"/>
  <c r="AR598" i="3"/>
  <c r="AT598" i="3" s="1"/>
  <c r="AR599" i="3"/>
  <c r="AT599" i="3" s="1"/>
  <c r="AR600" i="3"/>
  <c r="AT600" i="3"/>
  <c r="AR601" i="3"/>
  <c r="AT601" i="3" s="1"/>
  <c r="AR602" i="3"/>
  <c r="AT602" i="3" s="1"/>
  <c r="AR603" i="3"/>
  <c r="AT603" i="3"/>
  <c r="AR604" i="3"/>
  <c r="AT604" i="3" s="1"/>
  <c r="AR605" i="3"/>
  <c r="AT605" i="3" s="1"/>
  <c r="AR606" i="3"/>
  <c r="AT606" i="3"/>
  <c r="AR607" i="3"/>
  <c r="AT607" i="3" s="1"/>
  <c r="AR608" i="3"/>
  <c r="AT608" i="3" s="1"/>
  <c r="AR609" i="3"/>
  <c r="AT609" i="3"/>
  <c r="AR610" i="3"/>
  <c r="AT610" i="3" s="1"/>
  <c r="AR611" i="3"/>
  <c r="AT611" i="3" s="1"/>
  <c r="AR612" i="3"/>
  <c r="AT612" i="3"/>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c r="C36" i="4"/>
  <c r="C53" i="4"/>
  <c r="B53" i="13" s="1"/>
  <c r="C62" i="4"/>
  <c r="C74" i="4"/>
  <c r="B74" i="13" s="1"/>
  <c r="D74" i="4"/>
  <c r="B74" i="4" s="1"/>
  <c r="C95" i="4"/>
  <c r="C104" i="4"/>
  <c r="B104" i="13" s="1"/>
  <c r="B62" i="13"/>
  <c r="D11" i="4"/>
  <c r="D25" i="4"/>
  <c r="D40" i="4"/>
  <c r="D62" i="4"/>
  <c r="B62" i="4" s="1"/>
  <c r="D67" i="4"/>
  <c r="D104" i="4"/>
  <c r="AG630" i="3"/>
  <c r="AG632" i="3" s="1"/>
  <c r="S25" i="4"/>
  <c r="E25" i="13" s="1"/>
  <c r="S104" i="4"/>
  <c r="E104" i="13" s="1"/>
  <c r="F2" i="4"/>
  <c r="G2" i="4"/>
  <c r="H2" i="4"/>
  <c r="K2" i="4"/>
  <c r="L2" i="4"/>
  <c r="M2" i="4"/>
  <c r="N2" i="4"/>
  <c r="O2" i="4"/>
  <c r="P2" i="4"/>
  <c r="Q2" i="4"/>
  <c r="B4" i="4"/>
  <c r="B7" i="4"/>
  <c r="E8" i="4"/>
  <c r="E12" i="4" s="1"/>
  <c r="F8" i="4"/>
  <c r="G8" i="4"/>
  <c r="G11" i="4"/>
  <c r="G12" i="4"/>
  <c r="H8" i="4"/>
  <c r="H11" i="4"/>
  <c r="H12" i="4" s="1"/>
  <c r="I11" i="4"/>
  <c r="J8" i="4"/>
  <c r="J12" i="4" s="1"/>
  <c r="J11" i="4"/>
  <c r="J25" i="4"/>
  <c r="J36" i="4"/>
  <c r="J40" i="4"/>
  <c r="J62" i="4"/>
  <c r="J67" i="4"/>
  <c r="J74" i="4"/>
  <c r="J95" i="4"/>
  <c r="J104" i="4"/>
  <c r="K8" i="4"/>
  <c r="K11" i="4"/>
  <c r="L8" i="4"/>
  <c r="L12" i="4" s="1"/>
  <c r="L11" i="4"/>
  <c r="M8" i="4"/>
  <c r="M12" i="4" s="1"/>
  <c r="M11" i="4"/>
  <c r="N8" i="4"/>
  <c r="N12" i="4" s="1"/>
  <c r="O8" i="4"/>
  <c r="Q8" i="4"/>
  <c r="Q11" i="4"/>
  <c r="Q63" i="4" s="1"/>
  <c r="Q96" i="4" s="1"/>
  <c r="Q105" i="4" s="1"/>
  <c r="Q25" i="4"/>
  <c r="Q36" i="4"/>
  <c r="Q40" i="4"/>
  <c r="Q53" i="4"/>
  <c r="Q62" i="4"/>
  <c r="Q67" i="4"/>
  <c r="Q74" i="4"/>
  <c r="Q95" i="4"/>
  <c r="Q104" i="4"/>
  <c r="B9" i="4"/>
  <c r="E11" i="4"/>
  <c r="F11" i="4"/>
  <c r="F12" i="4" s="1"/>
  <c r="F25" i="4"/>
  <c r="F36" i="4"/>
  <c r="F40" i="4"/>
  <c r="F53" i="4"/>
  <c r="F62" i="4"/>
  <c r="N11" i="4"/>
  <c r="O11" i="4"/>
  <c r="B13" i="4"/>
  <c r="I13" i="4" s="1"/>
  <c r="R13" i="4" s="1"/>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P36" i="4"/>
  <c r="P40" i="4"/>
  <c r="P53" i="4"/>
  <c r="P62" i="4"/>
  <c r="P67" i="4"/>
  <c r="P74" i="4"/>
  <c r="P95" i="4"/>
  <c r="P104" i="4"/>
  <c r="B26" i="4"/>
  <c r="B29" i="4"/>
  <c r="B31" i="4"/>
  <c r="E31" i="4" s="1"/>
  <c r="R31" i="4" s="1"/>
  <c r="B34" i="4"/>
  <c r="E34" i="4" s="1"/>
  <c r="R34" i="4" s="1"/>
  <c r="G36" i="4"/>
  <c r="G40" i="4"/>
  <c r="G53" i="4"/>
  <c r="G62" i="4"/>
  <c r="G63" i="4"/>
  <c r="G96" i="4" s="1"/>
  <c r="G105" i="4" s="1"/>
  <c r="G67" i="4"/>
  <c r="G74" i="4"/>
  <c r="G95" i="4"/>
  <c r="G104" i="4"/>
  <c r="K36" i="4"/>
  <c r="L36" i="4"/>
  <c r="O36" i="4"/>
  <c r="E40" i="4"/>
  <c r="H40" i="4"/>
  <c r="K40" i="4"/>
  <c r="L40" i="4"/>
  <c r="O40" i="4"/>
  <c r="B43" i="4"/>
  <c r="E43" i="4" s="1"/>
  <c r="B51" i="4"/>
  <c r="J51" i="4"/>
  <c r="J53" i="4" s="1"/>
  <c r="H53" i="4"/>
  <c r="K53" i="4"/>
  <c r="L53" i="4"/>
  <c r="O53" i="4"/>
  <c r="B55" i="4"/>
  <c r="B56" i="4"/>
  <c r="B59" i="4"/>
  <c r="B60" i="4"/>
  <c r="B61" i="4"/>
  <c r="H62" i="4"/>
  <c r="H67" i="4"/>
  <c r="H74" i="4"/>
  <c r="H95" i="4"/>
  <c r="H104" i="4"/>
  <c r="K62" i="4"/>
  <c r="L62" i="4"/>
  <c r="O62" i="4"/>
  <c r="O67" i="4"/>
  <c r="O74" i="4"/>
  <c r="O95" i="4"/>
  <c r="O104" i="4"/>
  <c r="B66" i="4"/>
  <c r="F67" i="4"/>
  <c r="I67" i="4"/>
  <c r="K67" i="4"/>
  <c r="L67" i="4"/>
  <c r="B69" i="4"/>
  <c r="B70" i="4"/>
  <c r="B71" i="4"/>
  <c r="B72" i="4"/>
  <c r="E72" i="4" s="1"/>
  <c r="E74" i="4" s="1"/>
  <c r="B73" i="4"/>
  <c r="F74" i="4"/>
  <c r="I74" i="4"/>
  <c r="K74" i="4"/>
  <c r="L74" i="4"/>
  <c r="B76" i="4"/>
  <c r="E76" i="4" s="1"/>
  <c r="B78" i="4"/>
  <c r="B80" i="4"/>
  <c r="E80" i="4" s="1"/>
  <c r="B82" i="4"/>
  <c r="E82" i="4"/>
  <c r="R82" i="4" s="1"/>
  <c r="B83" i="4"/>
  <c r="E83" i="4" s="1"/>
  <c r="R83" i="4" s="1"/>
  <c r="F95" i="4"/>
  <c r="I95" i="4"/>
  <c r="K95" i="4"/>
  <c r="L95" i="4"/>
  <c r="B99" i="4"/>
  <c r="B100" i="4"/>
  <c r="B101" i="4"/>
  <c r="B102" i="4"/>
  <c r="B103" i="4"/>
  <c r="F104" i="4"/>
  <c r="I104" i="4"/>
  <c r="K104" i="4"/>
  <c r="L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Z650" i="3"/>
  <c r="AN649" i="3"/>
  <c r="AN650" i="3"/>
  <c r="Y71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Y71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1" i="3"/>
  <c r="AI711" i="3" s="1"/>
  <c r="Y712" i="3"/>
  <c r="AI712" i="3" s="1"/>
  <c r="Y713" i="3"/>
  <c r="AI713" i="3"/>
  <c r="Y715" i="3"/>
  <c r="AI715" i="3" s="1"/>
  <c r="Y716" i="3"/>
  <c r="Y717" i="3"/>
  <c r="AI717" i="3" s="1"/>
  <c r="Y718" i="3"/>
  <c r="AI718" i="3"/>
  <c r="Y719" i="3"/>
  <c r="Y720" i="3"/>
  <c r="Y721" i="3"/>
  <c r="Y722" i="3"/>
  <c r="AI722" i="3"/>
  <c r="Y723" i="3"/>
  <c r="Y724" i="3"/>
  <c r="Y725" i="3"/>
  <c r="AI725" i="3" s="1"/>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58" i="11"/>
  <c r="D49" i="11"/>
  <c r="D23" i="11"/>
  <c r="D94" i="11"/>
  <c r="D92" i="11"/>
  <c r="D67" i="11"/>
  <c r="D31" i="11"/>
  <c r="D32" i="11"/>
  <c r="D71" i="11"/>
  <c r="D102" i="11"/>
  <c r="D60" i="11"/>
  <c r="D8" i="11"/>
  <c r="D56" i="11"/>
  <c r="C75" i="11"/>
  <c r="D75" i="11" s="1"/>
  <c r="D61" i="11"/>
  <c r="D10" i="11"/>
  <c r="D90" i="11"/>
  <c r="D44" i="11"/>
  <c r="D70" i="11"/>
  <c r="AG432" i="3"/>
  <c r="AD27" i="15" s="1"/>
  <c r="D100" i="11"/>
  <c r="D82" i="11"/>
  <c r="D46" i="11"/>
  <c r="D12" i="13"/>
  <c r="D5" i="11"/>
  <c r="D14" i="11"/>
  <c r="B11" i="4"/>
  <c r="B105" i="11"/>
  <c r="C79" i="11"/>
  <c r="D81" i="11"/>
  <c r="C41" i="11"/>
  <c r="B37" i="11"/>
  <c r="B36" i="13"/>
  <c r="B25" i="4"/>
  <c r="D22" i="11"/>
  <c r="B12" i="11"/>
  <c r="D12" i="11" s="1"/>
  <c r="AD7" i="15"/>
  <c r="Y7" i="15"/>
  <c r="CJ614" i="3"/>
  <c r="CE614" i="3"/>
  <c r="CO614" i="3"/>
  <c r="CY614" i="3"/>
  <c r="D104" i="11"/>
  <c r="B96" i="11"/>
  <c r="T63" i="4"/>
  <c r="T96" i="4" s="1"/>
  <c r="D11" i="11"/>
  <c r="D47" i="4" l="1"/>
  <c r="B47" i="4" s="1"/>
  <c r="E47" i="4" s="1"/>
  <c r="R47" i="4" s="1"/>
  <c r="E44" i="4"/>
  <c r="R44" i="4" s="1"/>
  <c r="BP635" i="3"/>
  <c r="V950" i="3" s="1"/>
  <c r="AD950" i="3" s="1"/>
  <c r="AT614" i="3"/>
  <c r="X999" i="3" s="1"/>
  <c r="R62" i="4"/>
  <c r="F30" i="8"/>
  <c r="E62" i="4"/>
  <c r="R57" i="4"/>
  <c r="S36" i="4"/>
  <c r="E36" i="13" s="1"/>
  <c r="E29" i="13"/>
  <c r="AC861" i="3"/>
  <c r="AC862" i="3"/>
  <c r="AI721" i="3"/>
  <c r="AI709" i="3"/>
  <c r="Q12" i="4"/>
  <c r="BK621" i="3"/>
  <c r="D51" i="11"/>
  <c r="C30" i="11"/>
  <c r="D30" i="11" s="1"/>
  <c r="S52" i="4"/>
  <c r="E52" i="13" s="1"/>
  <c r="Y35" i="7"/>
  <c r="Y38" i="7" s="1"/>
  <c r="I47" i="7"/>
  <c r="I52" i="7" s="1"/>
  <c r="AU659" i="3"/>
  <c r="AV659" i="3" s="1"/>
  <c r="AI720" i="3"/>
  <c r="O63" i="4"/>
  <c r="O96" i="4" s="1"/>
  <c r="O105" i="4" s="1"/>
  <c r="D36" i="4"/>
  <c r="B36" i="4" s="1"/>
  <c r="O12" i="4"/>
  <c r="D20" i="11"/>
  <c r="AN891" i="3"/>
  <c r="AQ882" i="3" s="1"/>
  <c r="BU621" i="3"/>
  <c r="BF621" i="3"/>
  <c r="D52" i="11"/>
  <c r="AU654" i="3"/>
  <c r="AV654" i="3" s="1"/>
  <c r="BP633" i="3"/>
  <c r="BF614" i="3"/>
  <c r="C68" i="11"/>
  <c r="D68" i="11" s="1"/>
  <c r="AA38" i="7"/>
  <c r="D77" i="11"/>
  <c r="D101" i="11"/>
  <c r="AU653" i="3"/>
  <c r="AV653" i="3" s="1"/>
  <c r="N63" i="4"/>
  <c r="N96" i="4" s="1"/>
  <c r="N105" i="4" s="1"/>
  <c r="M63" i="4"/>
  <c r="M96" i="4" s="1"/>
  <c r="M105" i="4" s="1"/>
  <c r="S40" i="4"/>
  <c r="E40" i="13" s="1"/>
  <c r="D50" i="11"/>
  <c r="B52" i="13"/>
  <c r="K35" i="7"/>
  <c r="K38" i="7" s="1"/>
  <c r="D79" i="11"/>
  <c r="AM905" i="3"/>
  <c r="AI719" i="3"/>
  <c r="T27" i="15"/>
  <c r="R51" i="4"/>
  <c r="B63" i="11"/>
  <c r="AI716" i="3"/>
  <c r="P63" i="4"/>
  <c r="P96" i="4" s="1"/>
  <c r="P105" i="4" s="1"/>
  <c r="L63" i="4"/>
  <c r="L96" i="4" s="1"/>
  <c r="L105" i="4" s="1"/>
  <c r="C96" i="11"/>
  <c r="D96" i="11" s="1"/>
  <c r="D45" i="11"/>
  <c r="D34" i="11"/>
  <c r="D18" i="11"/>
  <c r="C63" i="11"/>
  <c r="AU663" i="3"/>
  <c r="AV663" i="3" s="1"/>
  <c r="DD614" i="3"/>
  <c r="AT237" i="3"/>
  <c r="BB239" i="3" s="1"/>
  <c r="T262" i="3" s="1"/>
  <c r="I96" i="13"/>
  <c r="I105" i="13" s="1"/>
  <c r="I107" i="13" s="1"/>
  <c r="E104" i="4"/>
  <c r="J63" i="13"/>
  <c r="J96" i="13" s="1"/>
  <c r="J105" i="13" s="1"/>
  <c r="J107" i="13" s="1"/>
  <c r="AG38" i="7"/>
  <c r="Y758" i="3"/>
  <c r="AI724" i="3"/>
  <c r="CT614" i="3"/>
  <c r="K63" i="4"/>
  <c r="K96" i="4" s="1"/>
  <c r="K105" i="4" s="1"/>
  <c r="D86" i="11"/>
  <c r="D16" i="11"/>
  <c r="C7" i="11"/>
  <c r="D7" i="11" s="1"/>
  <c r="B6" i="13"/>
  <c r="B29" i="13"/>
  <c r="AC38" i="7"/>
  <c r="E9" i="7"/>
  <c r="I11" i="8"/>
  <c r="I30" i="8" s="1"/>
  <c r="Z789" i="3" s="1"/>
  <c r="AT675" i="3"/>
  <c r="AU670" i="3" s="1"/>
  <c r="AV670" i="3" s="1"/>
  <c r="AI723" i="3"/>
  <c r="AI710" i="3"/>
  <c r="D72" i="11"/>
  <c r="B53" i="11"/>
  <c r="D53" i="11" s="1"/>
  <c r="D42" i="11"/>
  <c r="C37" i="11"/>
  <c r="D37" i="11" s="1"/>
  <c r="D25" i="11"/>
  <c r="AA996" i="3"/>
  <c r="I1003" i="3"/>
  <c r="I999" i="3"/>
  <c r="AO906" i="3" s="1"/>
  <c r="R76" i="4"/>
  <c r="R78" i="4" s="1"/>
  <c r="E78" i="4"/>
  <c r="R43" i="4"/>
  <c r="AX614" i="3"/>
  <c r="X1003" i="3" s="1"/>
  <c r="H96" i="13"/>
  <c r="T105" i="4"/>
  <c r="R80" i="4"/>
  <c r="F63" i="4"/>
  <c r="F96" i="4" s="1"/>
  <c r="F105" i="4" s="1"/>
  <c r="K12" i="4"/>
  <c r="J2" i="4"/>
  <c r="D88" i="11"/>
  <c r="C12" i="13"/>
  <c r="C63" i="13"/>
  <c r="C96" i="13" s="1"/>
  <c r="C105" i="13" s="1"/>
  <c r="H63" i="13"/>
  <c r="Y27" i="15"/>
  <c r="T7" i="15"/>
  <c r="C26" i="11"/>
  <c r="AB48" i="15"/>
  <c r="C54" i="11"/>
  <c r="J63" i="4"/>
  <c r="J96" i="4" s="1"/>
  <c r="J105" i="4" s="1"/>
  <c r="AI27" i="15"/>
  <c r="R72" i="4"/>
  <c r="R74" i="4" s="1"/>
  <c r="H63" i="4"/>
  <c r="H96" i="4" s="1"/>
  <c r="H105" i="4" s="1"/>
  <c r="B95" i="13"/>
  <c r="D40" i="11"/>
  <c r="C12" i="4"/>
  <c r="B12" i="13" s="1"/>
  <c r="C63" i="4"/>
  <c r="B26" i="11"/>
  <c r="B40" i="4"/>
  <c r="BU614" i="3"/>
  <c r="BU635" i="3" s="1"/>
  <c r="BZ633" i="3"/>
  <c r="BZ635" i="3" s="1"/>
  <c r="V951" i="3" s="1"/>
  <c r="AD951" i="3" s="1"/>
  <c r="BK633" i="3"/>
  <c r="BK635" i="3" s="1"/>
  <c r="V949" i="3" s="1"/>
  <c r="AD949" i="3" s="1"/>
  <c r="BF633" i="3"/>
  <c r="BF635" i="3" s="1"/>
  <c r="V948" i="3" s="1"/>
  <c r="AD948" i="3" s="1"/>
  <c r="BA633" i="3"/>
  <c r="BA614" i="3"/>
  <c r="BA635" i="3" s="1"/>
  <c r="V947" i="3" s="1"/>
  <c r="D91" i="11"/>
  <c r="B41" i="11"/>
  <c r="D41" i="11" s="1"/>
  <c r="D39" i="11"/>
  <c r="G63" i="13"/>
  <c r="G96" i="13" s="1"/>
  <c r="G105" i="13" s="1"/>
  <c r="G107" i="13" s="1"/>
  <c r="D63" i="13"/>
  <c r="D96" i="13" s="1"/>
  <c r="D105" i="13" s="1"/>
  <c r="D6" i="4"/>
  <c r="D8" i="4" s="1"/>
  <c r="B6" i="4"/>
  <c r="I6" i="4" s="1"/>
  <c r="R6" i="4" s="1"/>
  <c r="D49" i="4"/>
  <c r="D53" i="4" s="1"/>
  <c r="B53" i="4" s="1"/>
  <c r="S49" i="4"/>
  <c r="B65" i="4"/>
  <c r="E65" i="4" s="1"/>
  <c r="D94" i="4"/>
  <c r="D95" i="4" s="1"/>
  <c r="B95" i="4" s="1"/>
  <c r="S94" i="4"/>
  <c r="M14" i="7"/>
  <c r="K21" i="7"/>
  <c r="K30" i="7" s="1"/>
  <c r="B52" i="4"/>
  <c r="E52" i="4" s="1"/>
  <c r="R52" i="4" s="1"/>
  <c r="B5" i="4"/>
  <c r="I5" i="4" s="1"/>
  <c r="W38" i="7"/>
  <c r="C59" i="7"/>
  <c r="C60" i="7" s="1"/>
  <c r="K47" i="7"/>
  <c r="P734" i="3"/>
  <c r="U38" i="7"/>
  <c r="G36" i="7"/>
  <c r="M36" i="7"/>
  <c r="I21" i="7"/>
  <c r="I30" i="7" s="1"/>
  <c r="G9" i="7"/>
  <c r="I8" i="7"/>
  <c r="Y778" i="3"/>
  <c r="S36" i="7"/>
  <c r="Q36" i="7"/>
  <c r="O36" i="7"/>
  <c r="I36" i="7"/>
  <c r="G21" i="7"/>
  <c r="G30" i="7" s="1"/>
  <c r="E38" i="7"/>
  <c r="S35" i="7"/>
  <c r="Q35" i="7"/>
  <c r="O35" i="7"/>
  <c r="I35" i="7"/>
  <c r="E21" i="7"/>
  <c r="E30" i="7" s="1"/>
  <c r="M35" i="7"/>
  <c r="M38" i="7" s="1"/>
  <c r="G35" i="7"/>
  <c r="G38" i="7" s="1"/>
  <c r="E6" i="7" l="1"/>
  <c r="M922" i="3"/>
  <c r="M923" i="3" s="1"/>
  <c r="AU651" i="3"/>
  <c r="AV651" i="3" s="1"/>
  <c r="AU665" i="3"/>
  <c r="AV665" i="3" s="1"/>
  <c r="AU667" i="3"/>
  <c r="AV667" i="3" s="1"/>
  <c r="AU661" i="3"/>
  <c r="AV661" i="3" s="1"/>
  <c r="AU673" i="3"/>
  <c r="AV673" i="3" s="1"/>
  <c r="AU650" i="3"/>
  <c r="AV650" i="3" s="1"/>
  <c r="AV675" i="3" s="1"/>
  <c r="AD734" i="3" s="1"/>
  <c r="AU671" i="3"/>
  <c r="AV671" i="3" s="1"/>
  <c r="D63" i="11"/>
  <c r="AU662" i="3"/>
  <c r="AV662" i="3" s="1"/>
  <c r="AU658" i="3"/>
  <c r="AV658" i="3" s="1"/>
  <c r="C9" i="11"/>
  <c r="B54" i="11"/>
  <c r="B64" i="11" s="1"/>
  <c r="B97" i="11" s="1"/>
  <c r="B106" i="11" s="1"/>
  <c r="AU669" i="3"/>
  <c r="AV669" i="3" s="1"/>
  <c r="AU666" i="3"/>
  <c r="AV666" i="3" s="1"/>
  <c r="AU656" i="3"/>
  <c r="AV656" i="3" s="1"/>
  <c r="D54" i="11"/>
  <c r="AU652" i="3"/>
  <c r="AV652" i="3" s="1"/>
  <c r="AU655" i="3"/>
  <c r="AV655" i="3" s="1"/>
  <c r="AU660" i="3"/>
  <c r="AV660" i="3" s="1"/>
  <c r="AU674" i="3"/>
  <c r="AV674" i="3" s="1"/>
  <c r="O38" i="7"/>
  <c r="AU672" i="3"/>
  <c r="AV672" i="3" s="1"/>
  <c r="AU664" i="3"/>
  <c r="AV664" i="3" s="1"/>
  <c r="AC863" i="3"/>
  <c r="AU668" i="3"/>
  <c r="AV668" i="3" s="1"/>
  <c r="AU657" i="3"/>
  <c r="AV657" i="3" s="1"/>
  <c r="AD947" i="3"/>
  <c r="AD953" i="3" s="1"/>
  <c r="V952" i="3"/>
  <c r="Y781" i="3"/>
  <c r="Y780" i="3"/>
  <c r="C30" i="8"/>
  <c r="R65" i="4"/>
  <c r="R67" i="4" s="1"/>
  <c r="E67" i="4"/>
  <c r="B63" i="13"/>
  <c r="C96" i="4"/>
  <c r="M21" i="7"/>
  <c r="M30" i="7" s="1"/>
  <c r="O14" i="7"/>
  <c r="S38" i="7"/>
  <c r="AO907" i="3"/>
  <c r="AD1000" i="3" s="1"/>
  <c r="AA1000" i="3"/>
  <c r="C64" i="11"/>
  <c r="D26" i="11"/>
  <c r="Q38" i="7"/>
  <c r="M47" i="7"/>
  <c r="R5" i="4"/>
  <c r="R8" i="4" s="1"/>
  <c r="I8" i="4"/>
  <c r="B94" i="4"/>
  <c r="E94" i="4" s="1"/>
  <c r="E49" i="13"/>
  <c r="S53" i="4"/>
  <c r="D12" i="4"/>
  <c r="D63" i="4"/>
  <c r="D96" i="4" s="1"/>
  <c r="D105" i="4" s="1"/>
  <c r="B8" i="4"/>
  <c r="I38" i="7"/>
  <c r="K8" i="7"/>
  <c r="I9" i="7"/>
  <c r="E94" i="13"/>
  <c r="S95" i="4"/>
  <c r="E95" i="13" s="1"/>
  <c r="B49" i="4"/>
  <c r="E49" i="4" s="1"/>
  <c r="H105" i="13"/>
  <c r="T107" i="4"/>
  <c r="H107" i="13" s="1"/>
  <c r="D9" i="11" l="1"/>
  <c r="C13" i="11"/>
  <c r="D13" i="11" s="1"/>
  <c r="AU675" i="3"/>
  <c r="E7" i="7"/>
  <c r="G6" i="7"/>
  <c r="E53" i="13"/>
  <c r="S63" i="4"/>
  <c r="AD955" i="3"/>
  <c r="AQ877" i="3" s="1"/>
  <c r="AD988" i="3"/>
  <c r="B1014" i="3"/>
  <c r="AD974" i="3"/>
  <c r="AD965" i="3"/>
  <c r="AQ879" i="3" s="1"/>
  <c r="AD991" i="3"/>
  <c r="AD11" i="15"/>
  <c r="AD23" i="15" s="1"/>
  <c r="AD26" i="15" s="1"/>
  <c r="AD28" i="15" s="1"/>
  <c r="AI11" i="15"/>
  <c r="AI23" i="15" s="1"/>
  <c r="AI26" i="15" s="1"/>
  <c r="AI28" i="15" s="1"/>
  <c r="B96" i="13"/>
  <c r="C105" i="4"/>
  <c r="B96" i="4"/>
  <c r="R12" i="4"/>
  <c r="B12" i="4"/>
  <c r="B63" i="4"/>
  <c r="O21" i="7"/>
  <c r="O30" i="7" s="1"/>
  <c r="Q14" i="7"/>
  <c r="AD996" i="3"/>
  <c r="I12" i="4"/>
  <c r="I29" i="4" s="1"/>
  <c r="R49" i="4"/>
  <c r="R53" i="4" s="1"/>
  <c r="E53" i="4"/>
  <c r="M8" i="7"/>
  <c r="K9" i="7"/>
  <c r="R94" i="4"/>
  <c r="R95" i="4" s="1"/>
  <c r="E95" i="4"/>
  <c r="O47" i="7"/>
  <c r="C97" i="11"/>
  <c r="D64" i="11"/>
  <c r="E4" i="7"/>
  <c r="Z798" i="3"/>
  <c r="I6" i="7" l="1"/>
  <c r="G7" i="7"/>
  <c r="B105" i="4"/>
  <c r="AC442" i="3"/>
  <c r="B105" i="13"/>
  <c r="E5" i="7"/>
  <c r="E10" i="7" s="1"/>
  <c r="E32" i="7" s="1"/>
  <c r="G4" i="7"/>
  <c r="Q47" i="7"/>
  <c r="M9" i="7"/>
  <c r="O8" i="7"/>
  <c r="I36" i="4"/>
  <c r="I63" i="4" s="1"/>
  <c r="I96" i="4" s="1"/>
  <c r="I105" i="4" s="1"/>
  <c r="E29" i="4"/>
  <c r="AM826" i="3"/>
  <c r="AM829" i="3"/>
  <c r="AQ885" i="3"/>
  <c r="AQ888" i="3" s="1"/>
  <c r="B1012" i="3" s="1"/>
  <c r="D97" i="11"/>
  <c r="C106" i="11"/>
  <c r="D106" i="11" s="1"/>
  <c r="Q21" i="7"/>
  <c r="Q30" i="7" s="1"/>
  <c r="S14" i="7"/>
  <c r="AD1004" i="3"/>
  <c r="T24" i="15" s="1"/>
  <c r="S96" i="4"/>
  <c r="E63" i="13"/>
  <c r="K6" i="7" l="1"/>
  <c r="I7" i="7"/>
  <c r="R29" i="4"/>
  <c r="R36" i="4" s="1"/>
  <c r="R63" i="4" s="1"/>
  <c r="R96" i="4" s="1"/>
  <c r="R105" i="4" s="1"/>
  <c r="E36" i="4"/>
  <c r="E63" i="4" s="1"/>
  <c r="E96" i="4" s="1"/>
  <c r="E105" i="4" s="1"/>
  <c r="E40" i="7"/>
  <c r="E44" i="7"/>
  <c r="S105" i="4"/>
  <c r="E96" i="13"/>
  <c r="S47" i="7"/>
  <c r="AM834" i="3"/>
  <c r="S21" i="7"/>
  <c r="S30" i="7" s="1"/>
  <c r="U14" i="7"/>
  <c r="AQ886" i="3"/>
  <c r="Q8" i="7"/>
  <c r="O9" i="7"/>
  <c r="G5" i="7"/>
  <c r="I4" i="7"/>
  <c r="G10" i="7"/>
  <c r="G32" i="7" s="1"/>
  <c r="AC441" i="3"/>
  <c r="AB47" i="15"/>
  <c r="AB49" i="15" s="1"/>
  <c r="M6" i="7" l="1"/>
  <c r="K7" i="7"/>
  <c r="E54" i="7"/>
  <c r="E56" i="7" s="1"/>
  <c r="E43" i="7"/>
  <c r="E42" i="7"/>
  <c r="K4" i="7"/>
  <c r="I5" i="7"/>
  <c r="I10" i="7" s="1"/>
  <c r="I32" i="7" s="1"/>
  <c r="U21" i="7"/>
  <c r="U30" i="7" s="1"/>
  <c r="W14" i="7"/>
  <c r="AB54" i="15"/>
  <c r="AB55" i="15" s="1"/>
  <c r="G40" i="7"/>
  <c r="G44" i="7"/>
  <c r="S8" i="7"/>
  <c r="Q9" i="7"/>
  <c r="U47" i="7"/>
  <c r="S107" i="4"/>
  <c r="E105" i="13"/>
  <c r="O6" i="7" l="1"/>
  <c r="M7" i="7"/>
  <c r="W21" i="7"/>
  <c r="W30" i="7" s="1"/>
  <c r="Y14" i="7"/>
  <c r="E107" i="13"/>
  <c r="AC443" i="3"/>
  <c r="I40" i="7"/>
  <c r="I44" i="7"/>
  <c r="U8" i="7"/>
  <c r="S9" i="7"/>
  <c r="W47" i="7"/>
  <c r="G54" i="7"/>
  <c r="G56" i="7" s="1"/>
  <c r="G42" i="7"/>
  <c r="G43" i="7"/>
  <c r="K5" i="7"/>
  <c r="M4" i="7"/>
  <c r="K10" i="7"/>
  <c r="K32" i="7" s="1"/>
  <c r="Q6" i="7" l="1"/>
  <c r="O7" i="7"/>
  <c r="T11" i="15"/>
  <c r="T23" i="15" s="1"/>
  <c r="Y11" i="15"/>
  <c r="Y23" i="15" s="1"/>
  <c r="Y26" i="15" s="1"/>
  <c r="Y28" i="15" s="1"/>
  <c r="O4" i="7"/>
  <c r="M5" i="7"/>
  <c r="M10" i="7" s="1"/>
  <c r="M32" i="7" s="1"/>
  <c r="Y47" i="7"/>
  <c r="Y21" i="7"/>
  <c r="Y30" i="7" s="1"/>
  <c r="AA14" i="7"/>
  <c r="K40" i="7"/>
  <c r="K44" i="7"/>
  <c r="U9" i="7"/>
  <c r="W8" i="7"/>
  <c r="I54" i="7"/>
  <c r="I56" i="7" s="1"/>
  <c r="K56" i="7" s="1"/>
  <c r="I42" i="7"/>
  <c r="I43" i="7"/>
  <c r="S6" i="7" l="1"/>
  <c r="Q7" i="7"/>
  <c r="M40" i="7"/>
  <c r="M44" i="7"/>
  <c r="T26" i="15"/>
  <c r="T28" i="15" s="1"/>
  <c r="T29" i="15" s="1"/>
  <c r="Y64" i="15"/>
  <c r="Y68" i="15" s="1"/>
  <c r="AD38" i="15"/>
  <c r="AD40" i="15" s="1"/>
  <c r="AA21" i="7"/>
  <c r="AA30" i="7" s="1"/>
  <c r="AC14" i="7"/>
  <c r="K49" i="7"/>
  <c r="K43" i="7"/>
  <c r="K42" i="7"/>
  <c r="W9" i="7"/>
  <c r="Y8" i="7"/>
  <c r="Q4" i="7"/>
  <c r="O5" i="7"/>
  <c r="O10" i="7" s="1"/>
  <c r="O32" i="7" s="1"/>
  <c r="AA47" i="7"/>
  <c r="C56" i="7"/>
  <c r="U6" i="7" l="1"/>
  <c r="S7" i="7"/>
  <c r="S4" i="7"/>
  <c r="Q5" i="7"/>
  <c r="Q10" i="7" s="1"/>
  <c r="Q32" i="7" s="1"/>
  <c r="O40" i="7"/>
  <c r="O44" i="7"/>
  <c r="Y9" i="7"/>
  <c r="AA8" i="7"/>
  <c r="Y38" i="15"/>
  <c r="Y40" i="15" s="1"/>
  <c r="Y41" i="15" s="1"/>
  <c r="AB56" i="15" s="1"/>
  <c r="AC47" i="7"/>
  <c r="AC21" i="7"/>
  <c r="AC30" i="7" s="1"/>
  <c r="AE14" i="7"/>
  <c r="K60" i="7"/>
  <c r="K59" i="7"/>
  <c r="K52" i="7"/>
  <c r="K54" i="7" s="1"/>
  <c r="M49" i="7"/>
  <c r="M43" i="7"/>
  <c r="M42" i="7"/>
  <c r="W6" i="7" l="1"/>
  <c r="U7" i="7"/>
  <c r="Q40" i="7"/>
  <c r="Q44" i="7"/>
  <c r="O49" i="7"/>
  <c r="O42" i="7"/>
  <c r="O43" i="7"/>
  <c r="AE47" i="7"/>
  <c r="AB57" i="15"/>
  <c r="AB59" i="15" s="1"/>
  <c r="AB76" i="15" s="1"/>
  <c r="AB77" i="15" s="1"/>
  <c r="M26" i="3"/>
  <c r="P203" i="3" s="1"/>
  <c r="U4" i="7"/>
  <c r="S5" i="7"/>
  <c r="S10" i="7" s="1"/>
  <c r="S32" i="7" s="1"/>
  <c r="M59" i="7"/>
  <c r="M60" i="7"/>
  <c r="M52" i="7"/>
  <c r="M54" i="7" s="1"/>
  <c r="AE21" i="7"/>
  <c r="AE30" i="7" s="1"/>
  <c r="AG14" i="7"/>
  <c r="AG21" i="7" s="1"/>
  <c r="AG30" i="7" s="1"/>
  <c r="AC8" i="7"/>
  <c r="AA9" i="7"/>
  <c r="Y6" i="7" l="1"/>
  <c r="W7" i="7"/>
  <c r="S40" i="7"/>
  <c r="S44" i="7"/>
  <c r="AE8" i="7"/>
  <c r="AC9" i="7"/>
  <c r="AG47" i="7"/>
  <c r="O59" i="7"/>
  <c r="O60" i="7"/>
  <c r="O52" i="7"/>
  <c r="O54" i="7" s="1"/>
  <c r="U5" i="7"/>
  <c r="U10" i="7" s="1"/>
  <c r="U32" i="7" s="1"/>
  <c r="W4" i="7"/>
  <c r="AB86" i="15"/>
  <c r="AB78" i="15"/>
  <c r="AB80" i="15" s="1"/>
  <c r="J81" i="15" s="1"/>
  <c r="AB87" i="15"/>
  <c r="M27" i="3"/>
  <c r="P204" i="3" s="1"/>
  <c r="Q49" i="7"/>
  <c r="Q42" i="7"/>
  <c r="Q43" i="7"/>
  <c r="Y7" i="7" l="1"/>
  <c r="AA6" i="7"/>
  <c r="U40" i="7"/>
  <c r="U44" i="7"/>
  <c r="AG8" i="7"/>
  <c r="AG9" i="7" s="1"/>
  <c r="AE9" i="7"/>
  <c r="W5" i="7"/>
  <c r="W10" i="7" s="1"/>
  <c r="W32" i="7" s="1"/>
  <c r="Y4" i="7"/>
  <c r="Q59" i="7"/>
  <c r="Q60" i="7"/>
  <c r="Q52" i="7"/>
  <c r="Q54" i="7" s="1"/>
  <c r="S49" i="7"/>
  <c r="S43" i="7"/>
  <c r="S42" i="7"/>
  <c r="AA7" i="7" l="1"/>
  <c r="AC6" i="7"/>
  <c r="W40" i="7"/>
  <c r="W44" i="7"/>
  <c r="AA4" i="7"/>
  <c r="Y5" i="7"/>
  <c r="Y10" i="7" s="1"/>
  <c r="Y32" i="7" s="1"/>
  <c r="S59" i="7"/>
  <c r="S60" i="7"/>
  <c r="S52" i="7"/>
  <c r="S54" i="7" s="1"/>
  <c r="U49" i="7"/>
  <c r="U43" i="7"/>
  <c r="U42" i="7"/>
  <c r="AE6" i="7" l="1"/>
  <c r="AC7" i="7"/>
  <c r="AC4" i="7"/>
  <c r="AA5" i="7"/>
  <c r="AA10" i="7" s="1"/>
  <c r="AA32" i="7" s="1"/>
  <c r="U59" i="7"/>
  <c r="U60" i="7"/>
  <c r="U52" i="7"/>
  <c r="U54" i="7" s="1"/>
  <c r="Y40" i="7"/>
  <c r="Y44" i="7"/>
  <c r="W49" i="7"/>
  <c r="W42" i="7"/>
  <c r="W43" i="7"/>
  <c r="AG6" i="7" l="1"/>
  <c r="AG7" i="7" s="1"/>
  <c r="AE7" i="7"/>
  <c r="Y49" i="7"/>
  <c r="Y43" i="7"/>
  <c r="Y42" i="7"/>
  <c r="AA40" i="7"/>
  <c r="AA44" i="7"/>
  <c r="W59" i="7"/>
  <c r="W60" i="7"/>
  <c r="W52" i="7"/>
  <c r="W54" i="7" s="1"/>
  <c r="AE4" i="7"/>
  <c r="AC5" i="7"/>
  <c r="AC10" i="7" s="1"/>
  <c r="AC32" i="7" s="1"/>
  <c r="AC40" i="7" l="1"/>
  <c r="AC44" i="7"/>
  <c r="AG4" i="7"/>
  <c r="AE5" i="7"/>
  <c r="AE10" i="7" s="1"/>
  <c r="AE32" i="7" s="1"/>
  <c r="AA49" i="7"/>
  <c r="AA42" i="7"/>
  <c r="AA43" i="7"/>
  <c r="Y59" i="7"/>
  <c r="Y60" i="7"/>
  <c r="Y52" i="7"/>
  <c r="Y54" i="7" s="1"/>
  <c r="AE40" i="7" l="1"/>
  <c r="AE44" i="7"/>
  <c r="AG5" i="7"/>
  <c r="AG10" i="7"/>
  <c r="AG32" i="7" s="1"/>
  <c r="AA60" i="7"/>
  <c r="AA59" i="7"/>
  <c r="AA52" i="7"/>
  <c r="AA54" i="7" s="1"/>
  <c r="AC49" i="7"/>
  <c r="AC43" i="7"/>
  <c r="AC42" i="7"/>
  <c r="AC60" i="7" l="1"/>
  <c r="AC59" i="7"/>
  <c r="AC52" i="7"/>
  <c r="AC54" i="7" s="1"/>
  <c r="AG40" i="7"/>
  <c r="AG44" i="7"/>
  <c r="AE49" i="7"/>
  <c r="AE43" i="7"/>
  <c r="AE42" i="7"/>
  <c r="AG49" i="7" l="1"/>
  <c r="AG43" i="7"/>
  <c r="AG42" i="7"/>
  <c r="AE60" i="7"/>
  <c r="AE59" i="7"/>
  <c r="AE52" i="7"/>
  <c r="AE54" i="7" s="1"/>
  <c r="AG59" i="7" l="1"/>
  <c r="AG60" i="7"/>
  <c r="AG52" i="7"/>
  <c r="AG54" i="7"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rgb="FF000000"/>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rgb="FF000000"/>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<sst xmlns="http://schemas.openxmlformats.org/spreadsheetml/2006/main" count="3642" uniqueCount="1789">
  <si>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</si>
  <si>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</si>
  <si>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</si>
  <si>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</si>
  <si>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</si>
  <si>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</si>
  <si>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</si>
  <si>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</si>
  <si>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</si>
  <si>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</si>
  <si>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</si>
  <si>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</si>
  <si>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</si>
  <si>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</si>
  <si>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</si>
  <si>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</si>
  <si>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</si>
  <si>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</si>
  <si>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</si>
  <si>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</si>
  <si>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</si>
  <si>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</si>
  <si>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</si>
  <si>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</si>
  <si>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</si>
  <si>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</si>
  <si>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</si>
  <si>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</si>
  <si>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</si>
  <si>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</si>
  <si>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</si>
  <si>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</si>
  <si>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</si>
  <si>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</si>
  <si>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</si>
  <si>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</si>
  <si>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</si>
  <si>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</si>
  <si>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</si>
  <si>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</si>
  <si>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</si>
  <si>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</si>
  <si>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</si>
  <si>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</si>
  <si>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</si>
  <si>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</si>
  <si>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</si>
  <si>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</si>
  <si>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</si>
  <si>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</si>
  <si>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</si>
  <si>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</si>
  <si>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</si>
  <si>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</si>
  <si>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</si>
  <si>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</si>
  <si>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</si>
  <si>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</si>
  <si>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</si>
  <si>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</si>
  <si>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</si>
  <si>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</si>
  <si>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</si>
  <si>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</si>
  <si>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</si>
  <si>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</si>
  <si>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</si>
  <si>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</si>
  <si>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</si>
  <si>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</si>
  <si>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</si>
  <si>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</si>
  <si>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</si>
  <si>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</si>
  <si>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</si>
  <si>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</si>
  <si>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</si>
  <si>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</si>
  <si>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</si>
  <si>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</si>
  <si>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</si>
  <si>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</si>
  <si>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</si>
  <si>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</si>
  <si>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</si>
  <si>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</si>
  <si>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</si>
  <si>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</si>
  <si>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</si>
  <si>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</si>
  <si>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</si>
  <si>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</si>
  <si>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</si>
  <si>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</si>
  <si>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</si>
  <si>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</si>
  <si>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</si>
  <si>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</si>
  <si>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</si>
  <si>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</si>
  <si>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</si>
  <si>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</si>
  <si>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</si>
  <si>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</si>
  <si>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</si>
  <si>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</si>
  <si>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</si>
  <si>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</si>
  <si>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</si>
  <si>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</si>
  <si>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</si>
  <si>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</si>
  <si>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</si>
  <si>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</si>
  <si>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</si>
  <si>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</si>
  <si>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</si>
  <si>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</si>
  <si>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</si>
  <si>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</si>
  <si>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</si>
  <si>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</si>
  <si>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</si>
  <si>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</si>
  <si>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</si>
  <si>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</si>
  <si>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</si>
  <si>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</si>
  <si>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</si>
  <si>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</si>
  <si>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</si>
  <si>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</si>
  <si>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</si>
  <si>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</si>
  <si>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</si>
  <si>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</si>
  <si>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</si>
  <si>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</si>
  <si>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</si>
  <si>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</si>
  <si>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</si>
  <si>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</si>
  <si>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</si>
  <si>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</si>
  <si>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</si>
  <si>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</si>
  <si>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</si>
  <si>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</si>
  <si>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</si>
  <si>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</si>
  <si>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</si>
  <si>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</si>
  <si>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</si>
  <si>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</si>
  <si>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</si>
  <si>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</si>
  <si>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</si>
  <si>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</si>
  <si>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</si>
  <si>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</si>
  <si>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</si>
  <si>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</si>
  <si>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</si>
  <si>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</si>
  <si>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</si>
  <si>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</si>
  <si>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</si>
  <si>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</si>
  <si>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</si>
  <si>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</si>
  <si>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</si>
  <si>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</si>
  <si>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</si>
  <si>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</si>
  <si>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</si>
  <si>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</si>
  <si>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</si>
  <si>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</si>
  <si>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</si>
  <si>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</si>
  <si>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</si>
  <si>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</si>
  <si>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</si>
  <si>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</si>
  <si>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</si>
  <si>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</si>
  <si>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</si>
  <si>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</si>
  <si>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</si>
  <si>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</si>
  <si>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</si>
  <si>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</si>
  <si>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</si>
  <si>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</si>
  <si>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</si>
  <si>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</si>
  <si>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</si>
  <si>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</si>
  <si>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</si>
  <si>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</si>
  <si>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</si>
  <si>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</si>
  <si>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</si>
  <si>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</si>
  <si>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</si>
  <si>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</si>
  <si>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</si>
  <si>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</si>
  <si>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</si>
  <si>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</si>
  <si>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</si>
  <si>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</si>
  <si>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</si>
  <si>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</si>
  <si>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</si>
  <si>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</si>
  <si>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</si>
  <si>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</si>
  <si>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</si>
  <si>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</si>
  <si>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</si>
  <si>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</si>
  <si>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</si>
  <si>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</si>
  <si>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</si>
  <si>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</si>
  <si>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</si>
  <si>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</si>
  <si>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</si>
  <si>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</si>
  <si>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</si>
  <si>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</si>
  <si>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</si>
  <si>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</si>
  <si>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</si>
  <si>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</si>
  <si>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</si>
  <si>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</si>
  <si>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</si>
  <si>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</si>
  <si>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</si>
  <si>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</si>
  <si>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</si>
  <si>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</si>
  <si>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</si>
  <si>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</si>
  <si>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</si>
  <si>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</si>
  <si>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</si>
  <si>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</si>
  <si>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</si>
  <si>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</si>
  <si>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</si>
  <si>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</si>
  <si>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</si>
  <si>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</si>
  <si>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</si>
  <si>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</si>
  <si>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</si>
  <si>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</si>
  <si>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</si>
  <si>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</si>
  <si>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</si>
  <si>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</si>
  <si>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</si>
  <si>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</si>
  <si>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</si>
  <si>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</si>
  <si>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</si>
  <si>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</si>
  <si>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</si>
  <si>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</si>
  <si>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</si>
  <si>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</si>
  <si>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</si>
  <si>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</si>
  <si>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</si>
  <si>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</si>
  <si>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</si>
  <si>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</si>
  <si>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</si>
  <si>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</si>
  <si>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</si>
  <si>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</si>
  <si>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</si>
  <si>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</si>
  <si>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</si>
  <si>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</si>
  <si>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</si>
  <si>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</si>
  <si>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</si>
  <si>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</si>
  <si>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</si>
  <si>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</si>
  <si>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</si>
  <si>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</si>
  <si>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</si>
  <si>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</si>
  <si>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</si>
  <si>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</si>
  <si>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</si>
  <si>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</si>
  <si>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</si>
  <si>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</si>
  <si>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</si>
  <si>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</si>
  <si>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</si>
  <si>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</si>
  <si>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</si>
  <si>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</si>
  <si>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</si>
  <si>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</si>
  <si>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</si>
  <si>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</si>
  <si>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</si>
  <si>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</si>
  <si>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</si>
  <si>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</si>
  <si>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</si>
  <si>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</si>
  <si>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</si>
  <si>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</si>
  <si>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</si>
  <si>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</si>
  <si>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</si>
  <si>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</si>
  <si>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</si>
  <si>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</si>
  <si>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</si>
  <si>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</si>
  <si>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</si>
  <si>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</si>
  <si>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</si>
  <si>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</si>
  <si>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</si>
  <si>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</si>
  <si>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</si>
  <si>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</si>
  <si>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</si>
  <si>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</si>
  <si>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</si>
  <si>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</si>
  <si>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</si>
  <si>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</si>
  <si>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</si>
  <si>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</si>
  <si>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</si>
  <si>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</si>
  <si>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</si>
  <si>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</si>
  <si>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</si>
  <si>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</si>
  <si>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</si>
  <si>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</si>
  <si>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</si>
  <si>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</si>
  <si>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</si>
  <si>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</si>
  <si>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</si>
  <si>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</si>
  <si>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</si>
  <si>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</si>
  <si>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</si>
  <si>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</si>
  <si>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</si>
  <si>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</si>
  <si>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</si>
  <si>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</si>
  <si>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</si>
  <si>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</si>
  <si>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</si>
  <si>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</si>
  <si>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</si>
  <si>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</si>
  <si>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</si>
  <si>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</si>
  <si>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</si>
  <si>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</si>
  <si>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</si>
  <si>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</si>
  <si>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</si>
  <si>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</si>
  <si>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</si>
  <si>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</si>
  <si>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</si>
  <si>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</si>
  <si>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</si>
  <si>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</si>
  <si>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</si>
  <si>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</si>
  <si>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</si>
  <si>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</si>
  <si>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</si>
  <si>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</si>
  <si>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</si>
  <si>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</si>
  <si>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</si>
  <si>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</si>
  <si>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</si>
  <si>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</si>
  <si>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</si>
  <si>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</si>
  <si>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</si>
  <si>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</si>
  <si>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</si>
  <si>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</si>
  <si>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</si>
  <si>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</si>
  <si>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</si>
  <si>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</si>
  <si>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</si>
  <si>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</si>
  <si>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</si>
  <si>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</si>
  <si>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</si>
  <si>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</si>
  <si>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</si>
  <si>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</si>
  <si>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</si>
  <si>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</si>
  <si>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</si>
  <si>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</si>
  <si>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</si>
  <si>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</si>
  <si>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</si>
  <si>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</si>
  <si>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</si>
  <si>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</si>
  <si>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</si>
  <si>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</si>
  <si>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</si>
  <si>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</si>
  <si>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</si>
  <si>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</si>
  <si>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</si>
  <si>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</si>
  <si>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</si>
  <si>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</si>
  <si>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</si>
  <si>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</si>
  <si>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</si>
  <si>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</si>
  <si>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</si>
  <si>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</si>
  <si>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</si>
  <si>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</si>
  <si>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</si>
  <si>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</si>
  <si>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</si>
  <si>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</si>
  <si>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</si>
  <si>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</si>
  <si>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</si>
  <si>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</si>
  <si>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</si>
  <si>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</si>
  <si>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</si>
  <si>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</si>
  <si>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</si>
  <si>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</si>
  <si>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</si>
  <si>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</si>
  <si>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</si>
  <si>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</si>
  <si>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</si>
  <si>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</si>
  <si>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</si>
  <si>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</si>
  <si>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</si>
  <si>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</si>
  <si>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</si>
  <si>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</si>
  <si>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</si>
  <si>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</si>
  <si>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</si>
  <si>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</si>
  <si>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</si>
  <si>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</si>
  <si>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</si>
  <si>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</si>
  <si>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</si>
  <si>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</si>
  <si>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</si>
  <si>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</si>
  <si>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</si>
  <si>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</si>
  <si>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</si>
  <si>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</si>
  <si>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</si>
  <si>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</si>
  <si>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</si>
  <si>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</si>
  <si>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</si>
  <si>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</si>
  <si>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</si>
  <si>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</si>
  <si>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</si>
  <si>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</si>
  <si>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</si>
  <si>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</si>
  <si>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</si>
  <si>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</si>
  <si>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</si>
  <si>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</si>
  <si>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</si>
  <si>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</si>
  <si>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</si>
  <si>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</si>
  <si>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</si>
  <si>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</si>
  <si>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</si>
  <si>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</si>
  <si>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</si>
  <si>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</si>
  <si>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</si>
  <si>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</si>
  <si>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</si>
  <si>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</si>
  <si>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</si>
  <si>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</si>
  <si>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</si>
  <si>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</si>
  <si>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</si>
  <si>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</si>
  <si>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</si>
  <si>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</si>
  <si>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</si>
  <si>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</si>
  <si>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</si>
  <si>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</si>
  <si>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</si>
  <si>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</si>
  <si>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</si>
  <si>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</si>
  <si>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</si>
  <si>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</si>
  <si>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</si>
  <si>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</si>
  <si>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</si>
  <si>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</si>
  <si>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</si>
  <si>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</si>
  <si>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</si>
  <si>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</si>
  <si>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</si>
  <si>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</si>
  <si>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</si>
  <si>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</si>
  <si>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</si>
  <si>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</si>
  <si>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</si>
  <si>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</si>
  <si>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</si>
  <si>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</si>
  <si>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</si>
  <si>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</si>
  <si>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</si>
  <si>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</si>
  <si>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</si>
  <si>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</si>
  <si>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</si>
  <si>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</si>
  <si>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</si>
  <si>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</si>
  <si>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</si>
  <si>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</si>
  <si>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</si>
  <si>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</si>
  <si>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</si>
  <si>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</si>
  <si>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</si>
  <si>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</si>
  <si>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</si>
  <si>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</si>
  <si>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</si>
  <si>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</si>
  <si>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</si>
  <si>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</si>
  <si>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</si>
  <si>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</si>
  <si>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</si>
  <si>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</si>
  <si>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</si>
  <si>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</si>
  <si>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</si>
  <si>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</si>
  <si>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</si>
  <si>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</si>
  <si>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</si>
  <si>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</si>
  <si>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</si>
  <si>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</si>
  <si>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</si>
  <si>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</si>
  <si>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</si>
  <si>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</si>
  <si>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</si>
  <si>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</si>
  <si>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</si>
  <si>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</si>
  <si>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</si>
  <si>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</si>
  <si>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</si>
  <si>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</si>
  <si>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</si>
  <si>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</si>
  <si>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</si>
  <si>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</si>
  <si>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</si>
  <si>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</si>
  <si>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</si>
  <si>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</si>
  <si>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</si>
  <si>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</si>
  <si>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</si>
  <si>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</si>
  <si>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</si>
  <si>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</si>
  <si>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</si>
  <si>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</si>
  <si>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</si>
  <si>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</si>
  <si>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</si>
  <si>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</si>
  <si>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</si>
  <si>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</si>
  <si>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</si>
  <si>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</si>
  <si>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</si>
  <si>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</si>
  <si>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</si>
  <si>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</si>
  <si>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</si>
  <si>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</si>
  <si>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</si>
  <si>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</si>
  <si>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</si>
  <si>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</si>
  <si>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</si>
  <si>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</si>
  <si>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</si>
  <si>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</si>
  <si>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</si>
  <si>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</si>
  <si>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</si>
  <si>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</si>
  <si>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</si>
  <si>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</si>
  <si>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</si>
  <si>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</si>
  <si>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</si>
  <si>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</si>
  <si>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</si>
  <si>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</si>
  <si>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</si>
  <si>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</si>
  <si>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</si>
  <si>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</si>
  <si>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</si>
  <si>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</si>
  <si>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</si>
  <si>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</si>
  <si>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</si>
  <si>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</si>
  <si>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</si>
  <si>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</si>
  <si>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</si>
  <si>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</si>
  <si>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</si>
  <si>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</si>
  <si>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</si>
  <si>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</si>
  <si>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</si>
  <si>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</si>
  <si>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</si>
  <si>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</si>
  <si>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</si>
  <si>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</si>
  <si>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</si>
  <si>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</si>
  <si>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</si>
  <si>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</si>
  <si>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</si>
  <si>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</si>
  <si>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</si>
  <si>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</si>
  <si>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</si>
  <si>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</si>
  <si>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</si>
  <si>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</si>
  <si>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</si>
  <si>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</si>
  <si>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</si>
  <si>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</si>
  <si>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</si>
  <si>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</si>
  <si>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</si>
  <si>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</si>
  <si>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</si>
  <si>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</si>
  <si>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</si>
  <si>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</si>
  <si>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</si>
  <si>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</si>
  <si>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</si>
  <si>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</si>
  <si>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</si>
  <si>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</si>
  <si>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</si>
  <si>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</si>
  <si>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</si>
  <si>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</si>
  <si>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</si>
  <si>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</si>
  <si>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</si>
  <si>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</si>
  <si>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</si>
  <si>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</si>
  <si>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</si>
  <si>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</si>
  <si>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</si>
  <si>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</si>
  <si>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</si>
  <si>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</si>
  <si>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</si>
  <si>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</si>
  <si>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</si>
  <si>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</si>
  <si>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</si>
  <si>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</si>
  <si>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</si>
  <si>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</si>
  <si>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</si>
  <si>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</si>
  <si>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</si>
  <si>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</si>
  <si>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</si>
  <si>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</si>
  <si>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</si>
  <si>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</si>
  <si>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</si>
  <si>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</si>
  <si>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</si>
  <si>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</si>
  <si>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</si>
  <si>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</si>
  <si>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</si>
  <si>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</si>
  <si>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</si>
  <si>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</si>
  <si>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</si>
  <si>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</si>
  <si>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</si>
  <si>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</si>
  <si>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</si>
  <si>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</si>
  <si>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</si>
  <si>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</si>
  <si>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</si>
  <si>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</si>
  <si>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</si>
  <si>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</si>
  <si>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</si>
  <si>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</si>
  <si>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</si>
  <si>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</si>
  <si>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</si>
  <si>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</si>
  <si>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</si>
  <si>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</si>
  <si>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</si>
  <si>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</si>
  <si>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</si>
  <si>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</si>
  <si>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</si>
  <si>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</si>
  <si>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</si>
  <si>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</si>
  <si>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</si>
  <si>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</si>
  <si>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</si>
  <si>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</si>
  <si>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</si>
  <si>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</si>
  <si>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</si>
  <si>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</si>
  <si>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</si>
  <si>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</si>
  <si>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</si>
  <si>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</si>
  <si>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</si>
  <si>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</si>
  <si>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</si>
  <si>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</si>
  <si>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</si>
  <si>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</si>
  <si>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</si>
  <si>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</si>
  <si>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</si>
  <si>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</si>
  <si>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</si>
  <si>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</si>
  <si>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</si>
  <si>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</si>
  <si>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</si>
  <si>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</si>
  <si>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</si>
  <si>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</si>
  <si>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</si>
  <si>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</si>
  <si>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</si>
  <si>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</si>
  <si>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</si>
  <si>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</si>
  <si>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</si>
  <si>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</si>
  <si>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</si>
  <si>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</si>
  <si>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</si>
  <si>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</si>
  <si>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</si>
  <si>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</si>
  <si>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</si>
  <si>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</si>
  <si>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</si>
  <si>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</si>
  <si>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</si>
  <si>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</si>
  <si>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</si>
  <si>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</si>
  <si>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</si>
  <si>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</si>
  <si>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</si>
  <si>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</si>
  <si>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</si>
  <si>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</si>
  <si>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</si>
  <si>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</si>
  <si>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</si>
  <si>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</si>
  <si>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</si>
  <si>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</si>
  <si>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</si>
  <si>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</si>
  <si>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</si>
  <si>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</si>
  <si>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</si>
  <si>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</si>
  <si>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</si>
  <si>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</si>
  <si>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</si>
  <si>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</si>
  <si>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</si>
  <si>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</si>
  <si>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</si>
  <si>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</si>
  <si>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</si>
  <si>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</si>
  <si>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</si>
  <si>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</si>
  <si>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</si>
  <si>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</si>
  <si>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</si>
  <si>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</si>
  <si>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</si>
  <si>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</si>
  <si>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</si>
  <si>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</si>
  <si>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</si>
  <si>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</si>
  <si>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</si>
  <si>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</si>
  <si>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</si>
  <si>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</si>
  <si>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</si>
  <si>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</si>
  <si>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</si>
  <si>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</si>
  <si>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</si>
  <si>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</si>
  <si>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</si>
  <si>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</si>
  <si>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</si>
  <si>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</si>
  <si>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</si>
  <si>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</si>
  <si>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</si>
  <si>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</si>
  <si>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</si>
  <si>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</si>
  <si>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</si>
  <si>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</si>
  <si>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</si>
  <si>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</si>
  <si>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</si>
  <si>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</si>
  <si>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</si>
  <si>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</si>
  <si>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</si>
  <si>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</si>
  <si>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</si>
  <si>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</si>
  <si>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</si>
  <si>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</si>
  <si>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</si>
  <si>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</si>
  <si>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</si>
  <si>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</si>
  <si>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</si>
  <si>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</si>
  <si>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</si>
  <si>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</si>
  <si>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</si>
  <si>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</si>
  <si>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</si>
  <si>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</si>
  <si>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</si>
  <si>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</si>
  <si>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</si>
  <si>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</si>
  <si>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</si>
  <si>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</si>
  <si>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</si>
  <si>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</si>
  <si>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</si>
  <si>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</si>
  <si>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</si>
  <si>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</si>
  <si>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</si>
  <si>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</si>
  <si>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</si>
  <si>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</si>
  <si>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</si>
  <si>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</si>
  <si>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</si>
  <si>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</si>
  <si>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</si>
  <si>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</si>
  <si>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</si>
  <si>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</si>
  <si>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</si>
  <si>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</si>
  <si>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</si>
  <si>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</si>
  <si>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</si>
  <si>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</si>
  <si>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</si>
  <si>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</si>
  <si>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</si>
  <si>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</si>
  <si>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</si>
  <si>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</si>
  <si>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</si>
  <si>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</si>
  <si>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</si>
  <si>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</si>
  <si>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</si>
  <si>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</si>
  <si>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</si>
  <si>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</si>
  <si>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</si>
  <si>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</si>
  <si>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</si>
  <si>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</si>
  <si>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</si>
  <si>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</si>
  <si>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</si>
  <si>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</si>
  <si>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</si>
  <si>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</si>
  <si>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</si>
  <si>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</si>
  <si>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</si>
  <si>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</si>
  <si>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</si>
  <si>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</si>
  <si>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</si>
  <si>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</si>
  <si>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</si>
  <si>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</si>
  <si>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</si>
  <si>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</si>
  <si>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</si>
  <si>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</si>
  <si>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</si>
  <si>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</si>
  <si>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</si>
  <si>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</si>
  <si>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</si>
  <si>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</si>
  <si>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</si>
  <si>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</si>
  <si>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</si>
  <si>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</si>
  <si>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</si>
  <si>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</si>
  <si>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</si>
  <si>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</si>
  <si>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</si>
  <si>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</si>
  <si>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</si>
  <si>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</si>
  <si>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</si>
  <si>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</si>
  <si>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</si>
  <si>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</si>
  <si>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</si>
  <si>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</si>
  <si>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</si>
  <si>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</si>
  <si>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</si>
  <si>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</si>
  <si>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</si>
  <si>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</si>
  <si>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</si>
  <si>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</si>
  <si>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</si>
  <si>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</si>
  <si>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</si>
  <si>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</si>
  <si>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</si>
  <si>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</si>
  <si>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</si>
  <si>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</si>
  <si>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</si>
  <si>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</si>
  <si>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</si>
  <si>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</si>
  <si>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</si>
  <si>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</si>
  <si>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</si>
  <si>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</si>
  <si>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</si>
  <si>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</si>
  <si>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</si>
  <si>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</si>
  <si>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</si>
  <si>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</si>
  <si>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</si>
  <si>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</si>
  <si>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</si>
  <si>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</si>
  <si>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</si>
  <si>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</si>
  <si>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</si>
  <si>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</si>
  <si>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</si>
  <si>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</si>
  <si>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</si>
  <si>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</si>
  <si>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</si>
  <si>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</si>
  <si>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</si>
  <si>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</si>
  <si>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</si>
  <si>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</si>
  <si>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</si>
  <si>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</si>
  <si>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</si>
  <si>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</si>
  <si>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</si>
  <si>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</si>
  <si>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</si>
  <si>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</si>
  <si>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</si>
  <si>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</si>
  <si>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</si>
  <si>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</si>
  <si>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</si>
  <si>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</si>
  <si>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</si>
  <si>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</si>
  <si>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</si>
  <si>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</si>
  <si>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</si>
  <si>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</si>
  <si>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</si>
  <si>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</si>
  <si>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</si>
  <si>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</si>
  <si>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</si>
  <si>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</si>
  <si>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</si>
  <si>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</si>
  <si>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</si>
  <si>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</si>
  <si>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</si>
  <si>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</si>
  <si>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</si>
  <si>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</si>
  <si>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</si>
  <si>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</si>
  <si>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</si>
  <si>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</si>
  <si>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</si>
  <si>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</si>
  <si>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</si>
  <si>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</si>
  <si>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</si>
  <si>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</si>
  <si>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</si>
  <si>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</si>
  <si>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</si>
  <si>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</si>
  <si>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</si>
  <si>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</si>
  <si>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</si>
  <si>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</si>
  <si>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</si>
  <si>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</si>
  <si>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</si>
  <si>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</si>
  <si>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</si>
  <si>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</si>
  <si>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</si>
  <si>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</si>
  <si>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</si>
  <si>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</si>
  <si>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</si>
  <si>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</si>
  <si>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</si>
  <si>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</si>
  <si>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</si>
  <si>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</si>
  <si>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</si>
  <si>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</si>
  <si>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</si>
  <si>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</si>
  <si>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</si>
  <si>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</si>
  <si>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</si>
  <si>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</si>
  <si>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</si>
  <si>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</si>
  <si>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</si>
  <si>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</si>
  <si>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</si>
  <si>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</si>
  <si>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</si>
  <si>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</si>
  <si>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</si>
  <si>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</si>
  <si>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</si>
  <si>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</si>
  <si>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</si>
  <si>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</si>
  <si>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</si>
  <si>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</si>
  <si>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</si>
  <si>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</si>
  <si>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</si>
  <si>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</si>
  <si>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</si>
  <si>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</si>
  <si>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</si>
  <si>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</si>
  <si>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</si>
  <si>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</si>
  <si>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</si>
  <si>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</si>
  <si>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</si>
  <si>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</si>
  <si>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</si>
  <si>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</si>
  <si>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</si>
  <si>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</si>
  <si>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</si>
  <si>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</si>
  <si>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</si>
  <si>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</si>
  <si>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</si>
  <si>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</si>
  <si>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</si>
  <si>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</si>
  <si>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</si>
  <si>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</si>
  <si>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</si>
  <si>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</si>
  <si>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</si>
  <si>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</si>
  <si>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</si>
  <si>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</si>
  <si>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</si>
  <si>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</si>
  <si>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</si>
  <si>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</si>
  <si>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</si>
  <si>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</si>
  <si>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</si>
  <si>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</si>
  <si>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</si>
  <si>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</si>
  <si>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</si>
  <si>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</si>
  <si>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</si>
  <si>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</si>
  <si>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</si>
  <si>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</si>
  <si>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</si>
  <si>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</si>
  <si>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</si>
  <si>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</si>
  <si>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</si>
  <si>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</si>
  <si>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</si>
  <si>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</si>
  <si>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</si>
  <si>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</si>
  <si>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</si>
  <si>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</si>
  <si>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</si>
  <si>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</si>
  <si>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</si>
  <si>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</si>
  <si>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</si>
  <si>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</si>
  <si>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</si>
  <si>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</si>
  <si>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</si>
  <si>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</si>
  <si>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</si>
  <si>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</si>
  <si>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</si>
  <si>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</si>
  <si>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</si>
  <si>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</si>
  <si>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</si>
  <si>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</si>
  <si>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</si>
  <si>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</si>
  <si>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</si>
  <si>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</si>
  <si>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</si>
  <si>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</si>
  <si>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</si>
  <si>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</si>
  <si>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</si>
  <si>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</si>
  <si>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</si>
  <si>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</si>
  <si>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</si>
  <si>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</si>
  <si>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</si>
  <si>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</si>
  <si>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</si>
  <si>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</si>
  <si>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</si>
  <si>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</si>
  <si>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</si>
  <si>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</si>
  <si>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</si>
  <si>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</si>
  <si>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</si>
  <si>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</si>
  <si>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</si>
  <si>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</si>
  <si>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</si>
  <si>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</si>
  <si>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</si>
  <si>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</si>
  <si>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</si>
  <si>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</si>
  <si>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</si>
  <si>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</si>
  <si>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</si>
  <si>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</si>
  <si>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</si>
  <si>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</si>
  <si>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</si>
  <si>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</si>
  <si>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</si>
  <si>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</si>
  <si>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</si>
  <si>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</si>
  <si>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</si>
  <si>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</si>
  <si>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</si>
  <si>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</si>
  <si>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</si>
  <si>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</si>
  <si>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</si>
  <si>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</si>
  <si>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</si>
  <si>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</si>
  <si>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</si>
  <si>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</si>
  <si>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</si>
  <si>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</si>
  <si>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</si>
  <si>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</si>
  <si>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</si>
  <si>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</si>
  <si>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</si>
  <si>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</si>
  <si>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</si>
  <si>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</si>
  <si>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</si>
  <si>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</si>
  <si>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</si>
  <si>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</si>
  <si>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</si>
  <si>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</si>
  <si>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</si>
  <si>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</si>
  <si>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</si>
  <si>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</si>
  <si>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</si>
  <si>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</si>
  <si>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</si>
  <si>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</si>
  <si>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</si>
  <si>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</si>
  <si>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</si>
  <si>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</si>
  <si>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</si>
  <si>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</si>
  <si>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</si>
  <si>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</si>
  <si>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</si>
  <si>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</si>
  <si>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</si>
  <si>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</si>
  <si>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</si>
  <si>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</si>
  <si>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</si>
  <si>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</si>
  <si>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</si>
  <si>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</si>
  <si>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</si>
  <si>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</si>
  <si>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</si>
  <si>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</si>
  <si>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</si>
  <si>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</si>
  <si>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</si>
  <si>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</si>
  <si>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</si>
  <si>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</si>
  <si>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</si>
  <si>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</si>
  <si>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</si>
  <si>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</si>
  <si>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</si>
  <si>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</si>
  <si>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</si>
  <si>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</si>
  <si>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</si>
  <si>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</si>
  <si>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</si>
  <si>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</si>
  <si>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</si>
  <si>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</si>
  <si>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</si>
  <si>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</si>
  <si>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</si>
  <si>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</si>
  <si>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</si>
  <si>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</si>
  <si>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</si>
  <si>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</si>
  <si>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</si>
  <si>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</si>
  <si>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</si>
  <si>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</si>
  <si>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</si>
  <si>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</si>
  <si>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</si>
  <si>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</si>
  <si>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</si>
  <si>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</si>
  <si>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</si>
  <si>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</si>
  <si>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</si>
  <si>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</si>
  <si>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</si>
  <si>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</si>
  <si>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</si>
  <si>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</si>
  <si>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</si>
  <si>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</si>
  <si>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</si>
  <si>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</si>
  <si>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</si>
  <si>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</si>
  <si>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</si>
  <si>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</si>
  <si>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</si>
  <si>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</si>
  <si>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</si>
  <si>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</si>
  <si>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</si>
  <si>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</si>
  <si>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</si>
  <si>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</si>
  <si>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</si>
  <si>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</si>
  <si>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</si>
  <si>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</si>
  <si>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</si>
  <si>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</si>
  <si>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</si>
  <si>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</si>
  <si>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</si>
  <si>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</si>
  <si>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</si>
  <si>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</si>
  <si>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</si>
  <si>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</si>
  <si>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</si>
  <si>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</si>
  <si>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</si>
  <si>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</si>
  <si>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</si>
  <si>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</si>
  <si>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</si>
  <si>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</si>
  <si>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</si>
  <si>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</si>
  <si>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</si>
  <si>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</si>
  <si>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</si>
  <si>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</si>
  <si>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</si>
  <si>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</si>
  <si>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</si>
  <si>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</si>
  <si>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</si>
  <si>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</si>
  <si>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</si>
  <si>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</si>
  <si>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</si>
  <si>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</si>
  <si>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</si>
  <si>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</si>
  <si>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</si>
  <si>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</si>
  <si>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</si>
  <si>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</si>
  <si>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</si>
  <si>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</si>
  <si>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</si>
  <si>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</si>
  <si>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</si>
  <si>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</si>
  <si>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</si>
  <si>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</si>
  <si>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</si>
  <si>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</si>
  <si>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</si>
  <si>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</si>
  <si>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</si>
  <si>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</si>
  <si>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</si>
  <si>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</si>
  <si>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</si>
  <si>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</si>
  <si>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</si>
  <si>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</si>
  <si>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</si>
  <si>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</si>
  <si>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</si>
  <si>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</si>
  <si>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</si>
  <si>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</si>
  <si>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</si>
  <si>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</si>
  <si>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</si>
  <si>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</si>
  <si>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</si>
  <si>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</si>
  <si>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</si>
  <si>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</si>
  <si>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</si>
  <si>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</si>
  <si>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</si>
  <si>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</si>
  <si>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</si>
  <si>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</si>
  <si>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</si>
  <si>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</si>
  <si>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</si>
  <si>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</si>
  <si>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</si>
  <si>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</si>
  <si>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</si>
  <si>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</si>
  <si>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</si>
  <si>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</si>
  <si>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</si>
  <si>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</si>
  <si>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</si>
  <si>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</si>
  <si>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</si>
  <si>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</si>
  <si>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</si>
  <si>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</si>
  <si>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</si>
  <si>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</si>
  <si>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</si>
  <si>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</si>
  <si>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</si>
  <si>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</si>
  <si>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</si>
  <si>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</si>
  <si>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</si>
  <si>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</si>
  <si>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</si>
  <si>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</si>
  <si>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</si>
  <si>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</si>
  <si>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</si>
  <si>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</si>
  <si>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</si>
  <si>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</si>
  <si>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</si>
  <si>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</si>
  <si>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</si>
  <si>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</si>
  <si>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</si>
  <si>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</si>
  <si>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</si>
  <si>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</si>
  <si>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</si>
  <si>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</si>
  <si>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</si>
  <si>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</si>
  <si>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</si>
  <si>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</si>
  <si>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</si>
  <si>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</si>
  <si>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</si>
  <si>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</si>
  <si>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</si>
  <si>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</si>
  <si>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</si>
  <si>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</si>
  <si>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</si>
  <si>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</si>
  <si>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</si>
  <si>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</si>
  <si>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</si>
  <si>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</si>
  <si>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</si>
  <si>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</si>
  <si>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</si>
  <si>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</si>
  <si>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</si>
  <si>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</si>
  <si>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</si>
  <si>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</si>
  <si>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</si>
  <si>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</si>
  <si>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</si>
  <si>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</si>
  <si>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</si>
  <si>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</si>
  <si>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</si>
  <si>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</si>
  <si>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</si>
  <si>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</si>
  <si>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</si>
  <si>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</si>
  <si>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</si>
  <si>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</si>
  <si>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</si>
  <si>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</si>
  <si>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</si>
  <si>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</si>
  <si>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</si>
  <si>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</si>
  <si>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</si>
  <si>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</si>
  <si>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</si>
  <si>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</si>
  <si>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</si>
  <si>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</si>
  <si>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</si>
  <si>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</si>
  <si>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</si>
  <si>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</si>
  <si>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</si>
  <si>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</si>
  <si>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</si>
  <si>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</si>
  <si>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</si>
  <si>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</si>
  <si>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</si>
  <si>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</si>
  <si>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</si>
  <si>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</si>
  <si>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</si>
  <si>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</si>
  <si>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</si>
  <si>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</si>
  <si>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</si>
  <si>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</si>
  <si>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</si>
  <si>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</si>
  <si>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</si>
  <si>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</si>
  <si>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</si>
  <si>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</si>
  <si>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</si>
  <si>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</si>
  <si>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</si>
  <si>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</si>
  <si>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</si>
  <si>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</si>
  <si>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</si>
  <si>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</si>
  <si>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</si>
  <si>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</si>
  <si>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</si>
  <si>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</si>
  <si>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</si>
  <si>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</si>
  <si>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</si>
  <si>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</si>
  <si>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</si>
  <si>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</si>
  <si>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</si>
  <si>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</si>
  <si>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</si>
  <si>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</si>
  <si>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</si>
  <si>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</si>
  <si>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</si>
  <si>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</si>
  <si>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</si>
  <si>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</si>
  <si>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</si>
  <si>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</si>
  <si>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</si>
  <si>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</si>
  <si>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</si>
  <si>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</si>
  <si>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</si>
  <si>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</si>
  <si>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</si>
  <si>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</si>
  <si>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</si>
  <si>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</si>
  <si>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</si>
  <si>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Firehouse Square</t>
  </si>
  <si>
    <t>City of Belmont</t>
  </si>
  <si>
    <t>Belmont</t>
  </si>
  <si>
    <t>CDLAC-TCAC Joint Application (submitting concurrently)</t>
  </si>
  <si>
    <t>One Twin Pines Lane, Suite 310</t>
  </si>
  <si>
    <t>1300 El Camino Real</t>
  </si>
  <si>
    <t>303 Vintage Park Drive, Suite 250</t>
  </si>
  <si>
    <t>Foster City</t>
  </si>
  <si>
    <t>CA</t>
  </si>
  <si>
    <t>Phoebe Mayor Das</t>
  </si>
  <si>
    <t>650-356-2900</t>
  </si>
  <si>
    <t>phoebe.mayor@midpen-housing.org</t>
  </si>
  <si>
    <t>MidPen Housing Corporation</t>
  </si>
  <si>
    <t>Managing GP</t>
  </si>
  <si>
    <t>650-356-2954</t>
  </si>
  <si>
    <t>Jan M. Lindenthal</t>
  </si>
  <si>
    <t>jlindenthal@midpen-housing.org</t>
  </si>
  <si>
    <t>Project Manager</t>
  </si>
  <si>
    <t>Foster City, CA 94404</t>
  </si>
  <si>
    <t>BDE Architecture</t>
  </si>
  <si>
    <t>Gubb &amp; Barshay LLP</t>
  </si>
  <si>
    <t>505 14th Street, Suite 450</t>
  </si>
  <si>
    <t>Oakland, CA 94612</t>
  </si>
  <si>
    <t>Evan Gross</t>
  </si>
  <si>
    <t>egross@gubbandbarshay.com</t>
  </si>
  <si>
    <t>(415) 781-6600</t>
  </si>
  <si>
    <t>Devcon Inc.</t>
  </si>
  <si>
    <t>690 Gibraltar Drive</t>
  </si>
  <si>
    <t>Milpitas, CA 95035</t>
  </si>
  <si>
    <t>Tony Taormino</t>
  </si>
  <si>
    <t>(408) 519-8412</t>
  </si>
  <si>
    <t>ttaormino@devcon-const.com</t>
  </si>
  <si>
    <t>California Housing Partnership</t>
  </si>
  <si>
    <t>369 Pine Street, Suite 300</t>
  </si>
  <si>
    <t>San Francisco, CA 94104</t>
  </si>
  <si>
    <t>415-433-6804</t>
  </si>
  <si>
    <t>mmcgraw-sherer@chpc.net</t>
  </si>
  <si>
    <t>The Concord Group</t>
  </si>
  <si>
    <t>369 San Miguel Dr, Suite 265</t>
  </si>
  <si>
    <t>Newport Beach, CA, 92660</t>
  </si>
  <si>
    <t>Brodie Dizgun</t>
  </si>
  <si>
    <t>949-717-6450</t>
  </si>
  <si>
    <t>btd@theconcordgroup.com</t>
  </si>
  <si>
    <t>Valbridge Property Advisors</t>
  </si>
  <si>
    <t>55 South Market St, Suite 1210</t>
  </si>
  <si>
    <t>San Jose, CA 95113</t>
  </si>
  <si>
    <t>Maria Aji</t>
  </si>
  <si>
    <t>408-279-1520</t>
  </si>
  <si>
    <t>maji@valbridge.com</t>
  </si>
  <si>
    <t>California Municipal Finance Authority</t>
  </si>
  <si>
    <t>2111 Palomar Airport Road, Suite 320</t>
  </si>
  <si>
    <t>Carlsbad, CA 92011</t>
  </si>
  <si>
    <t>MidPen Property Management Corporation</t>
  </si>
  <si>
    <t>Marvin Williams</t>
  </si>
  <si>
    <t>650-356-2904</t>
  </si>
  <si>
    <t>mwilliams@midpen-housing.org</t>
  </si>
  <si>
    <t>Other (Specify below)</t>
  </si>
  <si>
    <t>Afshin Oskoui</t>
  </si>
  <si>
    <t xml:space="preserve">One Twin Pines Lane, Suite 310, Belmont, CA 94002 </t>
  </si>
  <si>
    <t>n/a</t>
  </si>
  <si>
    <t>San Mateo County Affordable Housing Fund 6.0</t>
  </si>
  <si>
    <t>San Mateo County Affordable Housing Fund 7.0</t>
  </si>
  <si>
    <t>San Mateo County Project Based Vouchers</t>
  </si>
  <si>
    <t>Variable</t>
  </si>
  <si>
    <t>Fixed</t>
  </si>
  <si>
    <t>Union Bank - Taxable Tail</t>
  </si>
  <si>
    <t>Costs Deferred until Perm Loan Closing</t>
  </si>
  <si>
    <t>Brian Frankel</t>
  </si>
  <si>
    <t>925-947-2479</t>
  </si>
  <si>
    <t>264 Harbor Blvd</t>
  </si>
  <si>
    <t>Barbara Deffenderfer</t>
  </si>
  <si>
    <t>650-802-3354</t>
  </si>
  <si>
    <t>Jennifer Rose</t>
  </si>
  <si>
    <t>650-595-7453</t>
  </si>
  <si>
    <t>1 Twin Pines Lane</t>
  </si>
  <si>
    <t>San Mateo County AHF</t>
  </si>
  <si>
    <t>City of Belmont Loan</t>
  </si>
  <si>
    <t>SMCHA Section 8 PBV</t>
  </si>
  <si>
    <t>Project-based vouchers (PBVs)</t>
  </si>
  <si>
    <t>Housing Authority of the County of San Mateo</t>
  </si>
  <si>
    <t>Residual Receipts</t>
  </si>
  <si>
    <t>30-Day LIBOR</t>
  </si>
  <si>
    <t>Interest-Only Construction Bond</t>
  </si>
  <si>
    <t>Interest-Only Taxable Bond</t>
  </si>
  <si>
    <t>Accrued Interest</t>
  </si>
  <si>
    <t>Accrued Interest on Public Loans</t>
  </si>
  <si>
    <t>LP Equity</t>
  </si>
  <si>
    <t>Costs Deferred until Perm</t>
  </si>
  <si>
    <t>CMFA Annual Bond Monitoring Fee:</t>
  </si>
  <si>
    <t>San Mateo County Loan Fee:</t>
  </si>
  <si>
    <t>Other: Accrued Interest Public Loans</t>
  </si>
  <si>
    <t>Other: Environmental Remediation</t>
  </si>
  <si>
    <t>Other: Construction Testing &amp; Supervision</t>
  </si>
  <si>
    <t>Other: Pollution Insurance</t>
  </si>
  <si>
    <t>Other: Joint Trench</t>
  </si>
  <si>
    <t>Other: Prevailing Wage Monitor</t>
  </si>
  <si>
    <t>Other: Waterproofing, cost estimate,  energy consult</t>
  </si>
  <si>
    <t>Meg McGraw-Scherer</t>
  </si>
  <si>
    <t>Deferred Developer Fee</t>
  </si>
  <si>
    <t>20+20  yrs from QO</t>
  </si>
  <si>
    <t>Misc. Admin</t>
  </si>
  <si>
    <t>Payroll taxes/benefits</t>
  </si>
  <si>
    <t>Misc. Maintenance</t>
  </si>
  <si>
    <t>Union Bank TE Construction Bond</t>
  </si>
  <si>
    <t>Union Bank TE Perm Bond  - NOI Tranche</t>
  </si>
  <si>
    <t>Union Bank TE Perm Bond - S8 Tranche</t>
  </si>
  <si>
    <t xml:space="preserve">County of San Mateo </t>
  </si>
  <si>
    <t>Permanent Amortizing Bond</t>
  </si>
  <si>
    <t>045-244-010, 045-244-150, 045-244-160</t>
  </si>
  <si>
    <t>934 Howard Street</t>
  </si>
  <si>
    <t>San Francisco, CA 94103</t>
  </si>
  <si>
    <t>Heather Snow</t>
  </si>
  <si>
    <t>415-677-0966</t>
  </si>
  <si>
    <t>hsnow@bdearch.com</t>
  </si>
  <si>
    <t>Bright Green Strategies</t>
  </si>
  <si>
    <t>Pete Kennedy</t>
  </si>
  <si>
    <t>831-419-4869</t>
  </si>
  <si>
    <t>pete@brightgreenstrategies.com</t>
  </si>
  <si>
    <t>aoskoui@belmont.gov</t>
  </si>
  <si>
    <t>650-595-7408</t>
  </si>
  <si>
    <t>MP Firehouse Square LLC</t>
  </si>
  <si>
    <t>TBD</t>
  </si>
  <si>
    <t>Approximately 3,400 square feet of the ground floor facing the street is designated as commercial space intended to be leased to a retail tenant.</t>
  </si>
  <si>
    <t>Novogradac &amp; Company LLC</t>
  </si>
  <si>
    <t>1000 SW Broadway, Suite 1680</t>
  </si>
  <si>
    <t>Portland, OR 97205</t>
  </si>
  <si>
    <t>Village Core, Belmont Village Specific Plan (BVSP)</t>
  </si>
  <si>
    <t>VC-66 units for 0.52 acre MidPen project</t>
  </si>
  <si>
    <t>5% VLI due to 1 concession needed via SDBL</t>
  </si>
  <si>
    <t>65' maximum</t>
  </si>
  <si>
    <t>0.62:1</t>
  </si>
  <si>
    <t>Walnut Creek, CA 94596</t>
  </si>
  <si>
    <t>200 Pringle Avenue, Suite 355</t>
  </si>
  <si>
    <t>San Mateo County</t>
  </si>
  <si>
    <t>estimate</t>
  </si>
  <si>
    <t>1717 Seabright Ave #4</t>
  </si>
  <si>
    <t>Santa Cruz, CA 95062</t>
  </si>
  <si>
    <t>40%/60% Average Income</t>
  </si>
  <si>
    <t>Assistant Secretary</t>
  </si>
  <si>
    <t>Thomas Flagg</t>
  </si>
  <si>
    <t>thomas.stagg@novoco.com</t>
  </si>
  <si>
    <t>425-453-5783</t>
  </si>
  <si>
    <t>exempt</t>
  </si>
  <si>
    <t>$1, lease</t>
  </si>
  <si>
    <t>Mid-Peninsula Half Moon Bay, Inc.</t>
  </si>
  <si>
    <t>The project is targeting eight units total to people with I/DD. Four of the eight I/DD units will be targeted to people who are homeless or at risk of homelessness.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</si>
</sst>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0">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bottom style="thin">
        <color auto="1"/>
      </bottom>
      <diagonal/>
    </border>
    <border>
      <left/>
      <right/>
      <top style="thin">
        <color auto="1"/>
      </top>
      <bottom style="thin">
        <color auto="1"/>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6" fillId="0" borderId="0" applyFont="0" applyFill="0" applyBorder="0" applyAlignment="0" applyProtection="0"/>
  </cellStyleXfs>
  <cellXfs count="172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0" fillId="5" borderId="4"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6"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5" borderId="3" xfId="0" applyFont="1" applyFill="1" applyBorder="1" applyAlignment="1" applyProtection="1">
      <alignment horizontal="left"/>
      <protection locked="0"/>
    </xf>
    <xf numFmtId="168" fontId="0" fillId="5" borderId="0" xfId="0" applyNumberFormat="1" applyFont="1" applyFill="1"/>
    <xf numFmtId="3" fontId="0" fillId="5" borderId="0" xfId="0" applyNumberFormat="1" applyFont="1" applyFill="1"/>
    <xf numFmtId="10" fontId="15" fillId="0" borderId="0" xfId="4495" applyNumberFormat="1" applyFont="1" applyFill="1" applyAlignment="1">
      <alignment horizontal="center"/>
    </xf>
    <xf numFmtId="9" fontId="15" fillId="0" borderId="0" xfId="4495" applyFont="1" applyAlignment="1">
      <alignment horizontal="center"/>
    </xf>
    <xf numFmtId="2" fontId="0" fillId="0" borderId="0" xfId="0" applyNumberFormat="1" applyFont="1" applyFill="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9" xfId="0"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66" fontId="15"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0" fontId="13" fillId="0" borderId="11" xfId="0" applyFont="1" applyFill="1" applyBorder="1" applyAlignment="1" applyProtection="1">
      <alignment horizontal="center" vertical="top" wrapText="1"/>
    </xf>
    <xf numFmtId="0" fontId="6" fillId="5" borderId="5" xfId="0" applyFont="1" applyFill="1" applyBorder="1" applyAlignment="1" applyProtection="1">
      <alignment horizontal="lef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0" fillId="0" borderId="6" xfId="0" applyFill="1" applyBorder="1" applyAlignment="1" applyProtection="1">
      <alignment horizontal="left"/>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6"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0" fillId="5" borderId="48" xfId="0"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wrapText="1"/>
      <protection locked="0"/>
    </xf>
    <xf numFmtId="0" fontId="6" fillId="5" borderId="48"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48"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0" fillId="5" borderId="3" xfId="0" applyNumberFormat="1" applyFon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6" fillId="0" borderId="0" xfId="0" applyNumberFormat="1" applyFont="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1.bin"/><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4.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80" t="s">
        <v>596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38" ht="13.5"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82" t="s">
        <v>1430</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770"/>
    </row>
    <row r="8" spans="1:38">
      <c r="A8" s="337"/>
      <c r="B8" s="335"/>
      <c r="C8" s="336"/>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c r="AL8" s="770"/>
    </row>
    <row r="9" spans="1:38">
      <c r="A9" s="337"/>
      <c r="B9" s="335"/>
      <c r="C9" s="336"/>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2" t="s">
        <v>1438</v>
      </c>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770"/>
    </row>
    <row r="12" spans="1:38">
      <c r="A12" s="337"/>
      <c r="B12" s="335"/>
      <c r="C12" s="336"/>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770"/>
    </row>
    <row r="13" spans="1:38" s="741" customFormat="1">
      <c r="A13" s="337"/>
      <c r="B13" s="335"/>
      <c r="C13" s="336"/>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770"/>
    </row>
    <row r="14" spans="1:38" s="741" customFormat="1" ht="13.35" customHeight="1">
      <c r="A14" s="337"/>
      <c r="B14" s="335"/>
      <c r="C14" s="336"/>
      <c r="E14" s="968" t="s">
        <v>1431</v>
      </c>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770"/>
    </row>
    <row r="15" spans="1:38" s="741" customFormat="1">
      <c r="A15" s="337"/>
      <c r="B15" s="335"/>
      <c r="C15" s="336"/>
      <c r="D15" s="770"/>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8" t="s">
        <v>1596</v>
      </c>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335"/>
    </row>
    <row r="18" spans="1:38">
      <c r="A18" s="337"/>
      <c r="B18" s="335"/>
      <c r="C18" s="336"/>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335"/>
    </row>
    <row r="19" spans="1:38" s="741" customFormat="1">
      <c r="A19" s="337"/>
      <c r="B19" s="335"/>
      <c r="C19" s="336"/>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335"/>
    </row>
    <row r="20" spans="1:38" s="741" customFormat="1" ht="13.35" customHeight="1">
      <c r="A20" s="337"/>
      <c r="B20" s="335"/>
      <c r="C20" s="336"/>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335"/>
    </row>
    <row r="21" spans="1:38" s="741" customFormat="1">
      <c r="A21" s="337"/>
      <c r="B21" s="335"/>
      <c r="C21" s="336"/>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335"/>
    </row>
    <row r="22" spans="1:38" s="741" customFormat="1">
      <c r="A22" s="337"/>
      <c r="B22" s="335"/>
      <c r="C22" s="336"/>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335"/>
    </row>
    <row r="23" spans="1:38">
      <c r="A23" s="337"/>
      <c r="B23" s="335"/>
      <c r="C23" s="336"/>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335"/>
    </row>
    <row r="24" spans="1:38" s="741" customFormat="1">
      <c r="A24" s="337"/>
      <c r="B24" s="335"/>
      <c r="C24" s="336"/>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335"/>
    </row>
    <row r="25" spans="1:38" s="741" customFormat="1">
      <c r="A25" s="337"/>
      <c r="B25" s="335"/>
      <c r="C25" s="336"/>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335"/>
    </row>
    <row r="26" spans="1:38" s="741" customFormat="1" ht="11.85" customHeight="1">
      <c r="A26" s="337"/>
      <c r="B26" s="335"/>
      <c r="C26" s="336"/>
      <c r="D26" s="968"/>
      <c r="E26" s="968"/>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335"/>
    </row>
    <row r="27" spans="1:38" s="741" customFormat="1" ht="13.35" customHeight="1">
      <c r="A27" s="337"/>
      <c r="B27" s="335"/>
      <c r="C27" s="336"/>
      <c r="E27" s="968" t="s">
        <v>1439</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335"/>
    </row>
    <row r="28" spans="1:38" s="741" customFormat="1">
      <c r="A28" s="337"/>
      <c r="B28" s="335"/>
      <c r="C28" s="336"/>
      <c r="D28" s="770"/>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70" t="s">
        <v>1440</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69" t="s">
        <v>1505</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83" t="s">
        <v>1425</v>
      </c>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row>
    <row r="34" spans="1:38">
      <c r="A34" s="152"/>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row>
    <row r="35" spans="1:38">
      <c r="A35" s="152"/>
      <c r="D35" s="259"/>
      <c r="E35" s="976" t="s">
        <v>1131</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1437</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8" customFormat="1" ht="13.35" customHeight="1">
      <c r="A40" s="152"/>
      <c r="B40"/>
      <c r="C40" s="5"/>
      <c r="D40" s="152"/>
      <c r="E40" s="152" t="s">
        <v>706</v>
      </c>
      <c r="F40" s="968" t="s">
        <v>1399</v>
      </c>
    </row>
    <row r="41" spans="1:38" s="968" customFormat="1" ht="13.3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75" t="s">
        <v>1528</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3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8" t="s">
        <v>1529</v>
      </c>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row>
    <row r="49" spans="1:38">
      <c r="A49" s="152"/>
      <c r="C49" s="5"/>
      <c r="D49" s="152"/>
      <c r="E49" s="152"/>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row>
    <row r="50" spans="1:38">
      <c r="A50" s="152"/>
      <c r="C50" s="5"/>
      <c r="D50" s="152"/>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3" t="s">
        <v>1441</v>
      </c>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3" t="s">
        <v>625</v>
      </c>
      <c r="H56" s="973"/>
      <c r="I56" s="97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4" t="s">
        <v>1530</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8" t="s">
        <v>1401</v>
      </c>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row>
    <row r="65" spans="1:37">
      <c r="A65" s="152"/>
      <c r="C65" s="5"/>
      <c r="D65" s="152"/>
      <c r="E65" s="152"/>
      <c r="F65" s="9"/>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152"/>
      <c r="C66" s="5"/>
      <c r="D66" s="152"/>
      <c r="E66" s="152"/>
      <c r="F66" s="9"/>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35" customHeight="1">
      <c r="A67" s="152"/>
      <c r="C67" s="5"/>
      <c r="D67" s="152"/>
      <c r="E67" s="152"/>
      <c r="F67" s="9" t="s">
        <v>555</v>
      </c>
      <c r="G67" s="968" t="s">
        <v>1402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152"/>
      <c r="C68" s="5"/>
      <c r="D68" s="152"/>
      <c r="E68" s="152"/>
      <c r="F68" s="396"/>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8" t="s">
        <v>1403</v>
      </c>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row>
    <row r="71" spans="1:37">
      <c r="A71" s="152"/>
      <c r="C71" s="5"/>
      <c r="D71" s="152"/>
      <c r="E71" s="152"/>
      <c r="F71" s="258"/>
      <c r="G71" s="968"/>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row>
    <row r="72" spans="1:37">
      <c r="A72" s="152"/>
      <c r="C72" s="5"/>
      <c r="D72" s="152"/>
      <c r="E72" s="152"/>
      <c r="F72" s="258" t="s">
        <v>555</v>
      </c>
      <c r="G72" s="968" t="s">
        <v>1404</v>
      </c>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row>
    <row r="73" spans="1:37">
      <c r="A73" s="152"/>
      <c r="C73" s="5"/>
      <c r="D73" s="152"/>
      <c r="E73" s="152"/>
      <c r="F73" s="25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8" t="s">
        <v>1405</v>
      </c>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152"/>
      <c r="C81" s="5"/>
      <c r="D81" s="152"/>
      <c r="E81" s="152"/>
      <c r="F81" s="152"/>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s="741" customFormat="1">
      <c r="A82" s="152"/>
      <c r="C82" s="5"/>
      <c r="D82" s="152"/>
      <c r="E82" s="152"/>
      <c r="F82" s="152"/>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8" t="s">
        <v>1406</v>
      </c>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152"/>
      <c r="C85" s="5"/>
      <c r="D85" s="152"/>
      <c r="E85" s="152"/>
      <c r="F85" s="152"/>
      <c r="G85" s="968"/>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row>
    <row r="86" spans="1:38">
      <c r="A86" s="152"/>
      <c r="C86" s="5"/>
      <c r="D86" s="152"/>
      <c r="E86" s="152"/>
      <c r="G86" s="968"/>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1407</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8" t="s">
        <v>1408</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152"/>
      <c r="C93" s="5"/>
      <c r="D93" s="152"/>
      <c r="E93" s="152"/>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8" t="s">
        <v>1409</v>
      </c>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row>
    <row r="96" spans="1:38">
      <c r="A96" s="152"/>
      <c r="C96" s="188"/>
      <c r="D96" s="187"/>
      <c r="E96" s="187"/>
      <c r="F96" s="2"/>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2"/>
    </row>
    <row r="97" spans="1:38">
      <c r="A97" s="152"/>
      <c r="C97" s="188"/>
      <c r="D97" s="187"/>
      <c r="E97" s="187"/>
      <c r="F97" s="2"/>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2"/>
    </row>
    <row r="98" spans="1:38">
      <c r="A98" s="152"/>
      <c r="C98" s="2"/>
      <c r="D98" s="508"/>
      <c r="E98" s="972" t="s">
        <v>1410</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8" t="s">
        <v>1411</v>
      </c>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row>
    <row r="206" spans="2:37">
      <c r="B206" s="152"/>
      <c r="C206" s="152"/>
      <c r="D206" s="5"/>
      <c r="G206" s="968"/>
      <c r="H206" s="968"/>
      <c r="I206" s="968"/>
      <c r="J206" s="968"/>
      <c r="K206" s="968"/>
      <c r="L206" s="968"/>
      <c r="M206" s="968"/>
      <c r="N206" s="968"/>
      <c r="O206" s="968"/>
      <c r="P206" s="968"/>
      <c r="Q206" s="968"/>
      <c r="R206" s="968"/>
      <c r="S206" s="968"/>
      <c r="T206" s="968"/>
      <c r="U206" s="968"/>
      <c r="V206" s="968"/>
      <c r="W206" s="968"/>
      <c r="X206" s="968"/>
      <c r="Y206" s="968"/>
      <c r="Z206" s="968"/>
      <c r="AA206" s="968"/>
      <c r="AB206" s="968"/>
      <c r="AC206" s="968"/>
      <c r="AD206" s="968"/>
      <c r="AE206" s="968"/>
      <c r="AF206" s="968"/>
      <c r="AG206" s="968"/>
      <c r="AH206" s="968"/>
      <c r="AI206" s="968"/>
      <c r="AJ206" s="968"/>
      <c r="AK206" s="96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8" t="s">
        <v>1386</v>
      </c>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J336" s="968"/>
      <c r="AK336" s="968"/>
    </row>
    <row r="337" spans="2:37">
      <c r="B337" s="5"/>
      <c r="E337" s="152"/>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J337" s="968"/>
      <c r="AK337" s="968"/>
    </row>
    <row r="338" spans="2:37">
      <c r="B338" s="5"/>
      <c r="E338" s="152"/>
      <c r="F338" s="968"/>
      <c r="G338" s="968"/>
      <c r="H338" s="968"/>
      <c r="I338" s="968"/>
      <c r="J338" s="968"/>
      <c r="K338" s="968"/>
      <c r="L338" s="968"/>
      <c r="M338" s="968"/>
      <c r="N338" s="968"/>
      <c r="O338" s="968"/>
      <c r="P338" s="968"/>
      <c r="Q338" s="968"/>
      <c r="R338" s="968"/>
      <c r="S338" s="968"/>
      <c r="T338" s="968"/>
      <c r="U338" s="968"/>
      <c r="V338" s="968"/>
      <c r="W338" s="968"/>
      <c r="X338" s="968"/>
      <c r="Y338" s="968"/>
      <c r="Z338" s="968"/>
      <c r="AA338" s="968"/>
      <c r="AB338" s="968"/>
      <c r="AC338" s="968"/>
      <c r="AD338" s="968"/>
      <c r="AE338" s="968"/>
      <c r="AF338" s="968"/>
      <c r="AG338" s="968"/>
      <c r="AH338" s="968"/>
      <c r="AI338" s="968"/>
      <c r="AJ338" s="968"/>
      <c r="AK338" s="968"/>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35" customHeight="1">
      <c r="B341" s="5"/>
      <c r="E341" s="973" t="s">
        <v>1501</v>
      </c>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row>
    <row r="342" spans="2:37" s="741" customFormat="1">
      <c r="B342" s="5"/>
      <c r="E342" s="973"/>
      <c r="F342" s="973"/>
      <c r="G342" s="973"/>
      <c r="H342" s="973"/>
      <c r="I342" s="973"/>
      <c r="J342" s="973"/>
      <c r="K342" s="973"/>
      <c r="L342" s="973"/>
      <c r="M342" s="973"/>
      <c r="N342" s="973"/>
      <c r="O342" s="973"/>
      <c r="P342" s="973"/>
      <c r="Q342" s="973"/>
      <c r="R342" s="973"/>
      <c r="S342" s="973"/>
      <c r="T342" s="973"/>
      <c r="U342" s="973"/>
      <c r="V342" s="973"/>
      <c r="W342" s="973"/>
      <c r="X342" s="973"/>
      <c r="Y342" s="973"/>
      <c r="Z342" s="973"/>
      <c r="AA342" s="973"/>
      <c r="AB342" s="973"/>
      <c r="AC342" s="973"/>
      <c r="AD342" s="973"/>
      <c r="AE342" s="973"/>
      <c r="AF342" s="973"/>
      <c r="AG342" s="973"/>
      <c r="AH342" s="973"/>
      <c r="AI342" s="973"/>
      <c r="AJ342" s="973"/>
      <c r="AK342" s="973"/>
    </row>
    <row r="343" spans="2:37" s="741" customFormat="1">
      <c r="B343" s="5"/>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s="741" customFormat="1">
      <c r="B344" s="5"/>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s="741" customFormat="1">
      <c r="B345" s="5"/>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s="741" customFormat="1">
      <c r="B346" s="5"/>
      <c r="E346" s="6" t="s">
        <v>119</v>
      </c>
      <c r="F346" s="968" t="s">
        <v>1503</v>
      </c>
      <c r="G346" s="968"/>
      <c r="H346" s="968"/>
      <c r="I346" s="968"/>
      <c r="J346" s="968"/>
      <c r="K346" s="968"/>
      <c r="L346" s="968"/>
      <c r="M346" s="968"/>
      <c r="N346" s="968"/>
      <c r="O346" s="968"/>
      <c r="P346" s="968"/>
      <c r="Q346" s="968"/>
      <c r="R346" s="968"/>
      <c r="S346" s="968"/>
      <c r="T346" s="968"/>
      <c r="U346" s="968"/>
      <c r="V346" s="968"/>
      <c r="W346" s="968"/>
      <c r="X346" s="968"/>
      <c r="Y346" s="968"/>
      <c r="Z346" s="968"/>
      <c r="AA346" s="968"/>
      <c r="AB346" s="968"/>
      <c r="AC346" s="968"/>
      <c r="AD346" s="968"/>
      <c r="AE346" s="968"/>
      <c r="AF346" s="968"/>
      <c r="AG346" s="968"/>
      <c r="AH346" s="968"/>
      <c r="AI346" s="968"/>
      <c r="AJ346" s="968"/>
      <c r="AK346" s="968"/>
    </row>
    <row r="347" spans="2:37" s="741" customFormat="1">
      <c r="B347" s="5"/>
      <c r="E347" s="6"/>
      <c r="F347" s="968"/>
      <c r="G347" s="968"/>
      <c r="H347" s="968"/>
      <c r="I347" s="968"/>
      <c r="J347" s="968"/>
      <c r="K347" s="968"/>
      <c r="L347" s="968"/>
      <c r="M347" s="968"/>
      <c r="N347" s="968"/>
      <c r="O347" s="968"/>
      <c r="P347" s="968"/>
      <c r="Q347" s="968"/>
      <c r="R347" s="968"/>
      <c r="S347" s="968"/>
      <c r="T347" s="968"/>
      <c r="U347" s="968"/>
      <c r="V347" s="968"/>
      <c r="W347" s="968"/>
      <c r="X347" s="968"/>
      <c r="Y347" s="968"/>
      <c r="Z347" s="968"/>
      <c r="AA347" s="968"/>
      <c r="AB347" s="968"/>
      <c r="AC347" s="968"/>
      <c r="AD347" s="968"/>
      <c r="AE347" s="968"/>
      <c r="AF347" s="968"/>
      <c r="AG347" s="968"/>
      <c r="AH347" s="968"/>
      <c r="AI347" s="968"/>
      <c r="AJ347" s="968"/>
      <c r="AK347" s="968"/>
    </row>
    <row r="348" spans="2:37" s="741" customFormat="1">
      <c r="B348" s="5"/>
      <c r="E348" s="6"/>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row>
    <row r="349" spans="2:37" s="741" customFormat="1">
      <c r="B349" s="5"/>
      <c r="E349" s="6"/>
      <c r="F349" s="968"/>
      <c r="G349" s="968"/>
      <c r="H349" s="968"/>
      <c r="I349" s="968"/>
      <c r="J349" s="968"/>
      <c r="K349" s="968"/>
      <c r="L349" s="968"/>
      <c r="M349" s="968"/>
      <c r="N349" s="968"/>
      <c r="O349" s="968"/>
      <c r="P349" s="968"/>
      <c r="Q349" s="968"/>
      <c r="R349" s="968"/>
      <c r="S349" s="968"/>
      <c r="T349" s="968"/>
      <c r="U349" s="968"/>
      <c r="V349" s="968"/>
      <c r="W349" s="968"/>
      <c r="X349" s="968"/>
      <c r="Y349" s="968"/>
      <c r="Z349" s="968"/>
      <c r="AA349" s="968"/>
      <c r="AB349" s="968"/>
      <c r="AC349" s="968"/>
      <c r="AD349" s="968"/>
      <c r="AE349" s="968"/>
      <c r="AF349" s="968"/>
      <c r="AG349" s="968"/>
      <c r="AH349" s="968"/>
      <c r="AI349" s="968"/>
      <c r="AJ349" s="968"/>
      <c r="AK349" s="968"/>
    </row>
    <row r="350" spans="2:37" s="741" customFormat="1">
      <c r="B350" s="5"/>
      <c r="E350" s="6" t="s">
        <v>120</v>
      </c>
      <c r="F350" s="968" t="s">
        <v>1502</v>
      </c>
      <c r="G350" s="968"/>
      <c r="H350" s="968"/>
      <c r="I350" s="968"/>
      <c r="J350" s="968"/>
      <c r="K350" s="968"/>
      <c r="L350" s="968"/>
      <c r="M350" s="968"/>
      <c r="N350" s="968"/>
      <c r="O350" s="968"/>
      <c r="P350" s="968"/>
      <c r="Q350" s="968"/>
      <c r="R350" s="968"/>
      <c r="S350" s="968"/>
      <c r="T350" s="968"/>
      <c r="U350" s="968"/>
      <c r="V350" s="968"/>
      <c r="W350" s="968"/>
      <c r="X350" s="968"/>
      <c r="Y350" s="968"/>
      <c r="Z350" s="968"/>
      <c r="AA350" s="968"/>
      <c r="AB350" s="968"/>
      <c r="AC350" s="968"/>
      <c r="AD350" s="968"/>
      <c r="AE350" s="968"/>
      <c r="AF350" s="968"/>
      <c r="AG350" s="968"/>
      <c r="AH350" s="968"/>
      <c r="AI350" s="968"/>
      <c r="AJ350" s="968"/>
      <c r="AK350" s="968"/>
    </row>
    <row r="351" spans="2:37" s="741" customFormat="1">
      <c r="B351" s="5"/>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row>
    <row r="352" spans="2:37" s="741" customFormat="1">
      <c r="B352" s="5"/>
      <c r="F352" s="968"/>
      <c r="G352" s="968"/>
      <c r="H352" s="968"/>
      <c r="I352" s="968"/>
      <c r="J352" s="968"/>
      <c r="K352" s="968"/>
      <c r="L352" s="968"/>
      <c r="M352" s="968"/>
      <c r="N352" s="968"/>
      <c r="O352" s="968"/>
      <c r="P352" s="968"/>
      <c r="Q352" s="968"/>
      <c r="R352" s="968"/>
      <c r="S352" s="968"/>
      <c r="T352" s="968"/>
      <c r="U352" s="968"/>
      <c r="V352" s="968"/>
      <c r="W352" s="968"/>
      <c r="X352" s="968"/>
      <c r="Y352" s="968"/>
      <c r="Z352" s="968"/>
      <c r="AA352" s="968"/>
      <c r="AB352" s="968"/>
      <c r="AC352" s="968"/>
      <c r="AD352" s="968"/>
      <c r="AE352" s="968"/>
      <c r="AF352" s="968"/>
      <c r="AG352" s="968"/>
      <c r="AH352" s="968"/>
      <c r="AI352" s="968"/>
      <c r="AJ352" s="968"/>
      <c r="AK352" s="96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7" t="s">
        <v>1492</v>
      </c>
      <c r="F365" s="977"/>
      <c r="G365" s="977"/>
      <c r="H365" s="977"/>
      <c r="I365" s="977"/>
      <c r="J365" s="977"/>
      <c r="K365" s="977"/>
      <c r="L365" s="977"/>
      <c r="M365" s="977"/>
      <c r="N365" s="977"/>
      <c r="O365" s="977"/>
      <c r="P365" s="977"/>
      <c r="Q365" s="977"/>
      <c r="R365" s="977"/>
      <c r="S365" s="977"/>
      <c r="T365" s="977"/>
      <c r="U365" s="977"/>
      <c r="V365" s="977"/>
      <c r="W365" s="977"/>
      <c r="X365" s="977"/>
      <c r="Y365" s="977"/>
      <c r="Z365" s="977"/>
      <c r="AA365" s="977"/>
      <c r="AB365" s="977"/>
      <c r="AC365" s="977"/>
      <c r="AD365" s="977"/>
      <c r="AE365" s="977"/>
      <c r="AF365" s="977"/>
      <c r="AG365" s="977"/>
      <c r="AH365" s="977"/>
      <c r="AI365" s="977"/>
      <c r="AJ365" s="977"/>
      <c r="AK365" s="977"/>
      <c r="AL365" s="977"/>
    </row>
    <row r="366" spans="1:38" s="741" customFormat="1">
      <c r="B366" s="5"/>
      <c r="E366" s="977"/>
      <c r="F366" s="977"/>
      <c r="G366" s="977"/>
      <c r="H366" s="977"/>
      <c r="I366" s="977"/>
      <c r="J366" s="977"/>
      <c r="K366" s="977"/>
      <c r="L366" s="977"/>
      <c r="M366" s="977"/>
      <c r="N366" s="977"/>
      <c r="O366" s="977"/>
      <c r="P366" s="977"/>
      <c r="Q366" s="977"/>
      <c r="R366" s="977"/>
      <c r="S366" s="977"/>
      <c r="T366" s="977"/>
      <c r="U366" s="977"/>
      <c r="V366" s="977"/>
      <c r="W366" s="977"/>
      <c r="X366" s="977"/>
      <c r="Y366" s="977"/>
      <c r="Z366" s="977"/>
      <c r="AA366" s="977"/>
      <c r="AB366" s="977"/>
      <c r="AC366" s="977"/>
      <c r="AD366" s="977"/>
      <c r="AE366" s="977"/>
      <c r="AF366" s="977"/>
      <c r="AG366" s="977"/>
      <c r="AH366" s="977"/>
      <c r="AI366" s="977"/>
      <c r="AJ366" s="977"/>
      <c r="AK366" s="977"/>
      <c r="AL366" s="977"/>
    </row>
    <row r="367" spans="1:38" s="979" customFormat="1">
      <c r="A367"/>
      <c r="B367" s="5"/>
      <c r="C367"/>
      <c r="D367"/>
      <c r="E367" s="978" t="s">
        <v>1545</v>
      </c>
    </row>
    <row r="368" spans="1:38" s="97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1560</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r:id="rId7"/>
  <headerFooter alignWithMargins="0"/>
  <rowBreaks count="7" manualBreakCount="7">
    <brk id="60" max="67" man="1"/>
    <brk id="100" max="67" man="1"/>
    <brk id="160" max="67" man="1"/>
    <brk id="220" max="67" man="1"/>
    <brk id="279" max="67" man="1"/>
    <brk id="328" max="67" man="1"/>
    <brk id="353" max="67" man="1"/>
  </rowBreaks>
  <legacyDrawing r:id="rId8"/>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7"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4" t="s">
        <v>1009</v>
      </c>
      <c r="B1" s="1724"/>
      <c r="C1" s="1724"/>
      <c r="D1" s="1724"/>
      <c r="E1" s="1724"/>
      <c r="F1" s="1724"/>
      <c r="G1" s="1724"/>
      <c r="H1" s="1724"/>
      <c r="I1" s="1724"/>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5</v>
      </c>
      <c r="C4" s="682">
        <f>Application!K709</f>
        <v>665</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2</v>
      </c>
      <c r="C5" s="682">
        <f>Application!K710</f>
        <v>710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v>
      </c>
      <c r="C6" s="682">
        <f>Application!K711</f>
        <v>840</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2</v>
      </c>
      <c r="C7" s="682">
        <f>Application!K712</f>
        <v>952</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t="str">
        <f>Application!B714</f>
        <v>SRO/Studio</v>
      </c>
      <c r="B9" s="691">
        <f>Application!G714</f>
        <v>10</v>
      </c>
      <c r="C9" s="682">
        <f>Application!K714</f>
        <v>1178</v>
      </c>
      <c r="D9" s="683"/>
      <c r="E9" s="493">
        <v>2092</v>
      </c>
      <c r="F9" s="684">
        <f t="shared" si="0"/>
        <v>20920</v>
      </c>
      <c r="G9" s="685"/>
      <c r="H9" s="682">
        <f t="shared" si="1"/>
        <v>914</v>
      </c>
      <c r="I9" s="684">
        <f t="shared" si="2"/>
        <v>9140</v>
      </c>
      <c r="J9" s="335"/>
      <c r="K9" s="490"/>
    </row>
    <row r="10" spans="1:11">
      <c r="A10" s="682" t="str">
        <f>Application!B715</f>
        <v>1 Bedroom</v>
      </c>
      <c r="B10" s="691">
        <f>Application!G715</f>
        <v>5</v>
      </c>
      <c r="C10" s="682">
        <f>Application!K715</f>
        <v>1260</v>
      </c>
      <c r="D10" s="683"/>
      <c r="E10" s="493">
        <v>2605</v>
      </c>
      <c r="F10" s="684">
        <f t="shared" si="0"/>
        <v>13025</v>
      </c>
      <c r="G10" s="685"/>
      <c r="H10" s="682">
        <f t="shared" si="1"/>
        <v>1345</v>
      </c>
      <c r="I10" s="684">
        <f t="shared" si="2"/>
        <v>6725</v>
      </c>
      <c r="J10" s="335"/>
      <c r="K10" s="490"/>
    </row>
    <row r="11" spans="1:11">
      <c r="A11" s="682" t="str">
        <f>Application!B716</f>
        <v>2 Bedrooms</v>
      </c>
      <c r="B11" s="691">
        <f>Application!G716</f>
        <v>9</v>
      </c>
      <c r="C11" s="682">
        <f>Application!K716</f>
        <v>1500</v>
      </c>
      <c r="D11" s="683"/>
      <c r="E11" s="493">
        <v>3189</v>
      </c>
      <c r="F11" s="684">
        <f t="shared" si="0"/>
        <v>28701</v>
      </c>
      <c r="G11" s="685"/>
      <c r="H11" s="682">
        <f t="shared" si="1"/>
        <v>1689</v>
      </c>
      <c r="I11" s="684">
        <f t="shared" si="2"/>
        <v>15201</v>
      </c>
      <c r="J11" s="335"/>
      <c r="K11" s="490"/>
    </row>
    <row r="12" spans="1:11">
      <c r="A12" s="682" t="str">
        <f>Application!B717</f>
        <v>3 Bedrooms</v>
      </c>
      <c r="B12" s="691">
        <f>Application!G717</f>
        <v>9</v>
      </c>
      <c r="C12" s="682">
        <f>Application!K717</f>
        <v>1715</v>
      </c>
      <c r="D12" s="683"/>
      <c r="E12" s="493">
        <v>4174</v>
      </c>
      <c r="F12" s="684">
        <f t="shared" si="0"/>
        <v>37566</v>
      </c>
      <c r="G12" s="685"/>
      <c r="H12" s="682">
        <f t="shared" si="1"/>
        <v>2459</v>
      </c>
      <c r="I12" s="684">
        <f t="shared" si="2"/>
        <v>22131</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t="str">
        <f>Application!B719</f>
        <v>SRO/Studio</v>
      </c>
      <c r="B14" s="691">
        <f>Application!G719</f>
        <v>3</v>
      </c>
      <c r="C14" s="682">
        <f>Application!K719</f>
        <v>1435</v>
      </c>
      <c r="D14" s="683"/>
      <c r="E14" s="493"/>
      <c r="F14" s="684">
        <f t="shared" si="0"/>
        <v>0</v>
      </c>
      <c r="G14" s="685"/>
      <c r="H14" s="682" t="str">
        <f t="shared" si="1"/>
        <v xml:space="preserve"> </v>
      </c>
      <c r="I14" s="684" t="str">
        <f t="shared" si="2"/>
        <v xml:space="preserve"> </v>
      </c>
      <c r="J14" s="335"/>
      <c r="K14" s="490"/>
    </row>
    <row r="15" spans="1:11">
      <c r="A15" s="682" t="str">
        <f>Application!B720</f>
        <v>1 Bedroom</v>
      </c>
      <c r="B15" s="691">
        <f>Application!G720</f>
        <v>1</v>
      </c>
      <c r="C15" s="682">
        <f>Application!K720</f>
        <v>1535</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1</v>
      </c>
      <c r="C16" s="682">
        <f>Application!K721</f>
        <v>1830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t="str">
        <f>Application!B723</f>
        <v>1 Bedroom</v>
      </c>
      <c r="B18" s="691">
        <f>Application!G723</f>
        <v>4</v>
      </c>
      <c r="C18" s="682">
        <f>Application!K723</f>
        <v>2085</v>
      </c>
      <c r="D18" s="683"/>
      <c r="E18" s="493"/>
      <c r="F18" s="684">
        <f t="shared" si="0"/>
        <v>0</v>
      </c>
      <c r="G18" s="685"/>
      <c r="H18" s="682" t="str">
        <f t="shared" si="1"/>
        <v xml:space="preserve"> </v>
      </c>
      <c r="I18" s="684" t="str">
        <f t="shared" si="2"/>
        <v xml:space="preserve"> </v>
      </c>
      <c r="J18" s="335"/>
      <c r="K18" s="490"/>
    </row>
    <row r="19" spans="1:11">
      <c r="A19" s="682" t="str">
        <f>Application!B724</f>
        <v>2 Bedrooms</v>
      </c>
      <c r="B19" s="691">
        <f>Application!G724</f>
        <v>6</v>
      </c>
      <c r="C19" s="682">
        <f>Application!K724</f>
        <v>2490</v>
      </c>
      <c r="D19" s="683"/>
      <c r="E19" s="493"/>
      <c r="F19" s="684">
        <f t="shared" si="0"/>
        <v>0</v>
      </c>
      <c r="G19" s="685"/>
      <c r="H19" s="682" t="str">
        <f t="shared" si="1"/>
        <v xml:space="preserve"> </v>
      </c>
      <c r="I19" s="684" t="str">
        <f t="shared" si="2"/>
        <v xml:space="preserve"> </v>
      </c>
      <c r="J19" s="335"/>
      <c r="K19" s="490"/>
    </row>
    <row r="20" spans="1:11">
      <c r="A20" s="682" t="str">
        <f>Application!B725</f>
        <v>3 Bedrooms</v>
      </c>
      <c r="B20" s="691">
        <f>Application!G725</f>
        <v>6</v>
      </c>
      <c r="C20" s="682">
        <f>Application!K725</f>
        <v>2859</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103448</v>
      </c>
      <c r="D30" s="683"/>
      <c r="E30" s="683"/>
      <c r="F30" s="688">
        <f>SUM(F4:F28)*12</f>
        <v>1202544</v>
      </c>
      <c r="G30" s="689"/>
      <c r="H30" s="687"/>
      <c r="I30" s="688">
        <f>SUM(I4:I28)*12</f>
        <v>638364</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16"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97360</v>
      </c>
      <c r="C6" s="438">
        <f>'Sources and Uses Budget'!$C5</f>
        <v>97360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31642</v>
      </c>
      <c r="C7" s="438">
        <f>'Sources and Uses Budget'!$C6</f>
        <v>31642</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129002</v>
      </c>
      <c r="C9" s="442">
        <f>SUM(C5:C8)</f>
        <v>129002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292077</v>
      </c>
      <c r="C11" s="438">
        <f>'Sources and Uses Budget'!$C10</f>
        <v>292077</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292077</v>
      </c>
      <c r="C12" s="442">
        <f>SUM(C10:C11)</f>
        <v>292077</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421079</v>
      </c>
      <c r="C13" s="442">
        <f>SUM(C9+C12)</f>
        <v>421079</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626012</v>
      </c>
      <c r="C14" s="438">
        <f>'Sources and Uses Budget'!$C13</f>
        <v>626012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1203546</v>
      </c>
      <c r="C29" s="438">
        <f>'Sources and Uses Budget'!$C28</f>
        <v>1203546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38317033</v>
      </c>
      <c r="C30" s="438">
        <f>'Sources and Uses Budget'!$C29</f>
        <v>38317033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2319184</v>
      </c>
      <c r="C31" s="438">
        <f>'Sources and Uses Budget'!$C30</f>
        <v>2319184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1159592</v>
      </c>
      <c r="C32" s="438">
        <f>'Sources and Uses Budget'!$C31</f>
        <v>1159592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386531</v>
      </c>
      <c r="C35" s="438">
        <f>'Sources and Uses Budget'!$C34</f>
        <v>386531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43385886</v>
      </c>
      <c r="C37" s="442">
        <f>SUM(C29:C36)</f>
        <v>43385886</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1257877</v>
      </c>
      <c r="C39" s="438">
        <f>'Sources and Uses Budget'!$C38</f>
        <v>1257877</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1257877</v>
      </c>
      <c r="C41" s="442">
        <f>SUM(C39:C40)</f>
        <v>1257877</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240963</v>
      </c>
      <c r="C42" s="438">
        <f>'Sources and Uses Budget'!$C41</f>
        <v>240963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2066140</v>
      </c>
      <c r="C44" s="438">
        <f>'Sources and Uses Budget'!$C43</f>
        <v>2066140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251940</v>
      </c>
      <c r="C45" s="438">
        <f>'Sources and Uses Budget'!$C44</f>
        <v>251940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222041</v>
      </c>
      <c r="C48" s="438">
        <f>'Sources and Uses Budget'!$C47</f>
        <v>222041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38944</v>
      </c>
      <c r="C49" s="438">
        <f>'Sources and Uses Budget'!$C48</f>
        <v>38944</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24340</v>
      </c>
      <c r="C50" s="438">
        <f>'Sources and Uses Budget'!$C49</f>
        <v>24340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200897</v>
      </c>
      <c r="C51" s="438">
        <f>'Sources and Uses Budget'!$C50</f>
        <v>200897</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369959</v>
      </c>
      <c r="C52" s="438">
        <f>'Sources and Uses Budget'!$C51</f>
        <v>369959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164731</v>
      </c>
      <c r="C53" s="438">
        <f>'Sources and Uses Budget'!$C52</f>
        <v>164731</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3338992</v>
      </c>
      <c r="C54" s="445">
        <f>SUM(C44:C53)</f>
        <v>3338992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19472</v>
      </c>
      <c r="C58" s="438">
        <f>'Sources and Uses Budget'!$C57</f>
        <v>19472</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19472</v>
      </c>
      <c r="C63" s="442">
        <f>SUM(C56:C62)</f>
        <v>19472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49290281</v>
      </c>
      <c r="C64" s="442">
        <f>SUM(C9+C12+C14+C15+C17+C26+C27+C37+C41+C42+C54+C63)</f>
        <v>49290281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43812</v>
      </c>
      <c r="C66" s="438">
        <f>'Sources and Uses Budget'!$C65</f>
        <v>43812</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43812</v>
      </c>
      <c r="C68" s="442">
        <f>SUM(C66:C67)</f>
        <v>43812</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409693</v>
      </c>
      <c r="C73" s="438">
        <f>'Sources and Uses Budget'!$C72</f>
        <v>409693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409693</v>
      </c>
      <c r="C75" s="442">
        <f>SUM(C70:C74)</f>
        <v>409693</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2108812</v>
      </c>
      <c r="C77" s="438">
        <f>'Sources and Uses Budget'!$C76</f>
        <v>2108812</v>
      </c>
      <c r="D77" s="442">
        <f t="shared" si="1"/>
        <v>0</v>
      </c>
      <c r="E77" s="440"/>
      <c r="F77" s="439"/>
      <c r="G77" s="577"/>
    </row>
    <row r="78" spans="1:253" s="571" customFormat="1">
      <c r="A78" s="893" t="s">
        <v>63</v>
      </c>
      <c r="B78" s="438">
        <f>'Sources and Uses Budget'!$C77</f>
        <v>277944</v>
      </c>
      <c r="C78" s="438">
        <f>'Sources and Uses Budget'!$C77</f>
        <v>277944</v>
      </c>
      <c r="D78" s="442">
        <f t="shared" ref="D78" si="2">C78-B78</f>
        <v>0</v>
      </c>
      <c r="E78" s="440"/>
      <c r="F78" s="439"/>
      <c r="G78" s="577"/>
    </row>
    <row r="79" spans="1:253" s="571" customFormat="1">
      <c r="A79" s="443" t="s">
        <v>1466</v>
      </c>
      <c r="B79" s="442">
        <f>SUM(B77:B78)</f>
        <v>2386756</v>
      </c>
      <c r="C79" s="442">
        <f>SUM(C77:C78)</f>
        <v>2386756</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52136</v>
      </c>
      <c r="C81" s="438">
        <f>'Sources and Uses Budget'!$C80</f>
        <v>52136</v>
      </c>
      <c r="D81" s="442">
        <f t="shared" si="1"/>
        <v>0</v>
      </c>
      <c r="E81" s="440"/>
      <c r="F81" s="439"/>
      <c r="G81" s="577"/>
    </row>
    <row r="82" spans="1:7" s="571" customFormat="1">
      <c r="A82" s="441" t="s">
        <v>845</v>
      </c>
      <c r="B82" s="438">
        <f>'Sources and Uses Budget'!$C81</f>
        <v>114906</v>
      </c>
      <c r="C82" s="438">
        <f>'Sources and Uses Budget'!$C81</f>
        <v>114906</v>
      </c>
      <c r="D82" s="442">
        <f t="shared" si="1"/>
        <v>0</v>
      </c>
      <c r="E82" s="440"/>
      <c r="F82" s="439"/>
      <c r="G82" s="577"/>
    </row>
    <row r="83" spans="1:7" s="571" customFormat="1">
      <c r="A83" s="441" t="s">
        <v>846</v>
      </c>
      <c r="B83" s="438">
        <f>'Sources and Uses Budget'!$C82</f>
        <v>1526866</v>
      </c>
      <c r="C83" s="438">
        <f>'Sources and Uses Budget'!$C82</f>
        <v>1526866</v>
      </c>
      <c r="D83" s="442">
        <f t="shared" si="1"/>
        <v>0</v>
      </c>
      <c r="E83" s="440"/>
      <c r="F83" s="439"/>
      <c r="G83" s="577"/>
    </row>
    <row r="84" spans="1:7" s="571" customFormat="1">
      <c r="A84" s="441" t="s">
        <v>847</v>
      </c>
      <c r="B84" s="438">
        <f>'Sources and Uses Budget'!$C83</f>
        <v>438113</v>
      </c>
      <c r="C84" s="438">
        <f>'Sources and Uses Budget'!$C83</f>
        <v>438113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150000</v>
      </c>
      <c r="C86" s="438">
        <f>'Sources and Uses Budget'!$C85</f>
        <v>150000</v>
      </c>
      <c r="D86" s="442">
        <f t="shared" si="1"/>
        <v>0</v>
      </c>
      <c r="E86" s="440"/>
      <c r="F86" s="439"/>
      <c r="G86" s="577"/>
    </row>
    <row r="87" spans="1:7" s="571" customFormat="1">
      <c r="A87" s="441" t="s">
        <v>850</v>
      </c>
      <c r="B87" s="438">
        <f>'Sources and Uses Budget'!$C86</f>
        <v>120000</v>
      </c>
      <c r="C87" s="438">
        <f>'Sources and Uses Budget'!$C86</f>
        <v>120000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403</v>
      </c>
      <c r="B89" s="438">
        <f>'Sources and Uses Budget'!$C88</f>
        <v>0</v>
      </c>
      <c r="C89" s="438">
        <f>'Sources and Uses Budget'!$C88</f>
        <v>0</v>
      </c>
      <c r="D89" s="442">
        <f t="shared" si="1"/>
        <v>0</v>
      </c>
      <c r="E89" s="440"/>
      <c r="F89" s="439"/>
      <c r="G89" s="577"/>
    </row>
    <row r="90" spans="1:7" s="571" customFormat="1">
      <c r="A90" s="892" t="s">
        <v>1468</v>
      </c>
      <c r="B90" s="438">
        <f>'Sources and Uses Budget'!$C89</f>
        <v>7302</v>
      </c>
      <c r="C90" s="438">
        <f>'Sources and Uses Budget'!$C89</f>
        <v>7302</v>
      </c>
      <c r="D90" s="442">
        <f t="shared" si="1"/>
        <v>0</v>
      </c>
      <c r="E90" s="440"/>
      <c r="F90" s="439"/>
      <c r="G90" s="577"/>
    </row>
    <row r="91" spans="1:7" s="571" customFormat="1">
      <c r="A91" s="444" t="s">
        <v>37</v>
      </c>
      <c r="B91" s="438">
        <f>'Sources and Uses Budget'!$C90</f>
        <v>438115</v>
      </c>
      <c r="C91" s="438">
        <f>'Sources and Uses Budget'!$C90</f>
        <v>438115</v>
      </c>
      <c r="D91" s="442">
        <f t="shared" si="1"/>
        <v>0</v>
      </c>
      <c r="E91" s="440"/>
      <c r="F91" s="439"/>
      <c r="G91" s="577"/>
    </row>
    <row r="92" spans="1:7" s="571" customFormat="1">
      <c r="A92" s="444" t="s">
        <v>37</v>
      </c>
      <c r="B92" s="438">
        <f>'Sources and Uses Budget'!$C91</f>
        <v>146038</v>
      </c>
      <c r="C92" s="438">
        <f>'Sources and Uses Budget'!$C91</f>
        <v>146038</v>
      </c>
      <c r="D92" s="442">
        <f t="shared" si="1"/>
        <v>0</v>
      </c>
      <c r="E92" s="440"/>
      <c r="F92" s="439"/>
      <c r="G92" s="577"/>
    </row>
    <row r="93" spans="1:7" s="571" customFormat="1">
      <c r="A93" s="444" t="s">
        <v>37</v>
      </c>
      <c r="B93" s="438">
        <f>'Sources and Uses Budget'!$C92</f>
        <v>43811</v>
      </c>
      <c r="C93" s="438">
        <f>'Sources and Uses Budget'!$C92</f>
        <v>43811</v>
      </c>
      <c r="D93" s="442">
        <f t="shared" si="1"/>
        <v>0</v>
      </c>
      <c r="E93" s="440"/>
      <c r="F93" s="439"/>
      <c r="G93" s="577"/>
    </row>
    <row r="94" spans="1:7" s="571" customFormat="1">
      <c r="A94" s="444" t="s">
        <v>37</v>
      </c>
      <c r="B94" s="438">
        <f>'Sources and Uses Budget'!$C93</f>
        <v>19472</v>
      </c>
      <c r="C94" s="438">
        <f>'Sources and Uses Budget'!$C93</f>
        <v>19472</v>
      </c>
      <c r="D94" s="442">
        <f t="shared" si="1"/>
        <v>0</v>
      </c>
      <c r="E94" s="440"/>
      <c r="F94" s="439"/>
      <c r="G94" s="577"/>
    </row>
    <row r="95" spans="1:7" s="571" customFormat="1">
      <c r="A95" s="444" t="s">
        <v>37</v>
      </c>
      <c r="B95" s="438">
        <f>'Sources and Uses Budget'!$C94</f>
        <v>143068</v>
      </c>
      <c r="C95" s="438">
        <f>'Sources and Uses Budget'!$C94</f>
        <v>143068</v>
      </c>
      <c r="D95" s="442">
        <f t="shared" si="1"/>
        <v>0</v>
      </c>
      <c r="E95" s="440"/>
      <c r="F95" s="439"/>
      <c r="G95" s="577"/>
    </row>
    <row r="96" spans="1:7" s="571" customFormat="1">
      <c r="A96" s="443" t="s">
        <v>852</v>
      </c>
      <c r="B96" s="442">
        <f>SUM(B81:B95)</f>
        <v>3209827</v>
      </c>
      <c r="C96" s="442">
        <f>SUM(C81:C95)</f>
        <v>3209827</v>
      </c>
      <c r="D96" s="442">
        <f t="shared" si="1"/>
        <v>0</v>
      </c>
      <c r="E96" s="440"/>
      <c r="F96" s="439"/>
      <c r="G96" s="577"/>
    </row>
    <row r="97" spans="1:7" s="571" customFormat="1">
      <c r="A97" s="443" t="s">
        <v>853</v>
      </c>
      <c r="B97" s="442">
        <f>SUM(B64+B68+B75+B79+B96)</f>
        <v>55340369</v>
      </c>
      <c r="C97" s="442">
        <f>SUM(C64+C68+C75+C79+C96)</f>
        <v>55340369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2920766</v>
      </c>
      <c r="C99" s="438">
        <f>'Sources and Uses Budget'!$C98</f>
        <v>2920766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2920766</v>
      </c>
      <c r="C105" s="442">
        <f>SUM(C99:C104)</f>
        <v>2920766</v>
      </c>
      <c r="D105" s="442">
        <f t="shared" si="1"/>
        <v>0</v>
      </c>
      <c r="E105" s="440"/>
      <c r="F105" s="439"/>
      <c r="G105" s="575"/>
    </row>
    <row r="106" spans="1:7" s="570" customFormat="1">
      <c r="A106" s="443" t="s">
        <v>861</v>
      </c>
      <c r="B106" s="445">
        <f>SUM(B97+B105)</f>
        <v>58261135</v>
      </c>
      <c r="C106" s="445">
        <f>SUM(C97+C105)</f>
        <v>58261135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9" orientation="portrait" r:id="rId1"/>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8" t="s">
        <v>1197</v>
      </c>
      <c r="B2" s="1018"/>
      <c r="C2" s="1019"/>
      <c r="D2" s="1019"/>
      <c r="E2" s="1019"/>
      <c r="F2" s="1019"/>
      <c r="G2" s="1019"/>
    </row>
    <row r="3" spans="1:9" s="265" customFormat="1">
      <c r="A3" s="1018" t="s">
        <v>1124</v>
      </c>
      <c r="B3" s="1018"/>
      <c r="C3" s="1019"/>
      <c r="D3" s="1019"/>
      <c r="E3" s="1019"/>
      <c r="F3" s="1019"/>
      <c r="G3" s="1019"/>
      <c r="I3" s="701" t="s">
        <v>328</v>
      </c>
    </row>
    <row r="4" spans="1:9">
      <c r="I4" s="702" t="s">
        <v>1198</v>
      </c>
    </row>
    <row r="5" spans="1:9" s="39" customFormat="1">
      <c r="A5" s="1022" t="s">
        <v>1125</v>
      </c>
      <c r="B5" s="1022"/>
      <c r="C5" s="1023"/>
      <c r="D5" s="1023"/>
      <c r="E5" s="1023"/>
      <c r="F5" s="1023"/>
      <c r="G5" s="1023"/>
      <c r="I5" s="702" t="s">
        <v>1199</v>
      </c>
    </row>
    <row r="6" spans="1:9" s="39" customFormat="1">
      <c r="A6" s="1022" t="s">
        <v>903</v>
      </c>
      <c r="B6" s="1022"/>
      <c r="C6" s="1023"/>
      <c r="D6" s="1023"/>
      <c r="E6" s="1023"/>
      <c r="F6" s="1023"/>
      <c r="G6" s="1023"/>
      <c r="I6" s="701" t="s">
        <v>641</v>
      </c>
    </row>
    <row r="7" spans="1:9" ht="11.85" customHeight="1"/>
    <row r="8" spans="1:9" s="39" customFormat="1">
      <c r="A8" s="1020" t="s">
        <v>1294</v>
      </c>
      <c r="B8" s="1020"/>
      <c r="C8" s="1021"/>
      <c r="D8" s="1021"/>
      <c r="E8" s="1021"/>
      <c r="F8" s="1021"/>
      <c r="G8" s="1021"/>
    </row>
    <row r="9" spans="1:9" s="39" customFormat="1">
      <c r="A9" s="1020" t="s">
        <v>1295</v>
      </c>
      <c r="B9" s="1020"/>
      <c r="C9" s="1021"/>
      <c r="D9" s="1021"/>
      <c r="E9" s="1021"/>
      <c r="F9" s="1021"/>
      <c r="G9" s="1021"/>
    </row>
    <row r="10" spans="1:9">
      <c r="A10" s="267"/>
      <c r="B10" s="267"/>
      <c r="C10" s="264"/>
      <c r="D10" s="264"/>
      <c r="E10" s="264"/>
      <c r="F10" s="264"/>
    </row>
    <row r="11" spans="1:9">
      <c r="A11" s="1024" t="s">
        <v>1297</v>
      </c>
      <c r="B11" s="1024"/>
      <c r="C11" s="1024"/>
      <c r="D11" s="1024"/>
      <c r="E11" s="1024"/>
      <c r="F11" s="1024"/>
      <c r="G11" s="1024"/>
    </row>
    <row r="12" spans="1:9">
      <c r="A12" s="264"/>
      <c r="B12" s="697"/>
      <c r="E12" s="50"/>
    </row>
    <row r="13" spans="1:9" ht="13.35" customHeight="1">
      <c r="C13" s="264"/>
      <c r="D13" s="996" t="s">
        <v>1296</v>
      </c>
      <c r="E13" s="996"/>
      <c r="F13" s="996"/>
    </row>
    <row r="14" spans="1:9">
      <c r="C14" s="264"/>
      <c r="D14" s="996"/>
      <c r="E14" s="996"/>
      <c r="F14" s="996"/>
    </row>
    <row r="15" spans="1:9">
      <c r="A15" s="269"/>
      <c r="B15" s="269"/>
      <c r="C15" s="269"/>
      <c r="D15" s="993" t="s">
        <v>1279</v>
      </c>
      <c r="E15" s="993"/>
      <c r="F15" s="993"/>
    </row>
    <row r="16" spans="1:9">
      <c r="A16" s="269"/>
      <c r="B16" s="269"/>
      <c r="C16" s="269"/>
      <c r="D16" s="337"/>
    </row>
    <row r="17" spans="1:7" ht="14.25">
      <c r="A17" s="270"/>
      <c r="B17" s="703" t="s">
        <v>328</v>
      </c>
      <c r="C17" s="323"/>
      <c r="D17" s="968" t="s">
        <v>1280</v>
      </c>
      <c r="E17" s="968"/>
      <c r="F17" s="968"/>
    </row>
    <row r="18" spans="1:7">
      <c r="A18" s="269"/>
      <c r="B18" s="269"/>
      <c r="C18" s="323"/>
      <c r="D18" s="968"/>
      <c r="E18" s="968"/>
      <c r="F18" s="968"/>
    </row>
    <row r="19" spans="1:7">
      <c r="A19" s="269"/>
      <c r="B19" s="269"/>
      <c r="C19" s="323"/>
      <c r="D19" s="968"/>
      <c r="E19" s="968"/>
      <c r="F19" s="968"/>
    </row>
    <row r="20" spans="1:7">
      <c r="A20" s="269"/>
      <c r="B20" s="269"/>
      <c r="C20" s="269"/>
    </row>
    <row r="21" spans="1:7" ht="14.25">
      <c r="A21" s="270"/>
      <c r="B21" s="703" t="s">
        <v>328</v>
      </c>
      <c r="D21" s="997" t="s">
        <v>1281</v>
      </c>
      <c r="E21" s="997"/>
      <c r="F21" s="997"/>
    </row>
    <row r="22" spans="1:7" ht="14.25">
      <c r="A22" s="270"/>
      <c r="B22" s="270"/>
      <c r="D22" s="138"/>
    </row>
    <row r="23" spans="1:7" ht="14.25">
      <c r="A23" s="270"/>
      <c r="B23" s="703" t="s">
        <v>328</v>
      </c>
      <c r="D23" s="968" t="s">
        <v>1282</v>
      </c>
      <c r="E23" s="968"/>
      <c r="F23" s="968"/>
    </row>
    <row r="24" spans="1:7" ht="14.25">
      <c r="A24" s="270"/>
      <c r="B24" s="270"/>
      <c r="D24" s="968"/>
      <c r="E24" s="968"/>
      <c r="F24" s="968"/>
    </row>
    <row r="25" spans="1:7"/>
    <row r="26" spans="1:7" ht="14.25">
      <c r="A26" s="270"/>
      <c r="B26" s="703" t="s">
        <v>328</v>
      </c>
      <c r="D26" s="991" t="s">
        <v>1283</v>
      </c>
      <c r="E26" s="991"/>
      <c r="F26" s="991"/>
    </row>
    <row r="27" spans="1:7">
      <c r="D27" s="991"/>
      <c r="E27" s="991"/>
      <c r="F27" s="991"/>
    </row>
    <row r="28" spans="1:7">
      <c r="D28" s="991"/>
      <c r="E28" s="991"/>
      <c r="F28" s="991"/>
    </row>
    <row r="29" spans="1:7">
      <c r="A29" s="582"/>
      <c r="C29" s="582"/>
      <c r="D29" s="991"/>
      <c r="E29" s="991"/>
      <c r="F29" s="991"/>
    </row>
    <row r="30" spans="1:7">
      <c r="A30" s="582"/>
      <c r="C30" s="582"/>
      <c r="D30" s="991"/>
      <c r="E30" s="991"/>
      <c r="F30" s="991"/>
    </row>
    <row r="31" spans="1:7" s="39" customFormat="1">
      <c r="A31" s="282"/>
      <c r="B31" s="282"/>
      <c r="C31" s="282"/>
      <c r="D31" s="460"/>
      <c r="E31" s="133"/>
      <c r="F31" s="133"/>
      <c r="G31" s="133"/>
    </row>
    <row r="32" spans="1:7" s="39" customFormat="1">
      <c r="A32" s="282"/>
      <c r="B32" s="703" t="s">
        <v>328</v>
      </c>
      <c r="C32" s="282"/>
      <c r="D32" s="970" t="s">
        <v>1284</v>
      </c>
      <c r="E32" s="970"/>
      <c r="F32" s="970"/>
      <c r="G32" s="133"/>
    </row>
    <row r="33" spans="1:7" s="39" customFormat="1">
      <c r="A33" s="282"/>
      <c r="B33" s="282"/>
      <c r="C33" s="282"/>
      <c r="D33" s="970"/>
      <c r="E33" s="970"/>
      <c r="F33" s="970"/>
      <c r="G33" s="133"/>
    </row>
    <row r="34" spans="1:7" ht="14.25">
      <c r="A34" s="270"/>
      <c r="B34" s="270"/>
      <c r="D34" s="421"/>
    </row>
    <row r="35" spans="1:7" ht="14.45" customHeight="1">
      <c r="A35" s="270"/>
      <c r="B35" s="703" t="s">
        <v>328</v>
      </c>
      <c r="C35" s="578"/>
      <c r="D35" s="970" t="s">
        <v>1285</v>
      </c>
      <c r="E35" s="970"/>
      <c r="F35" s="970"/>
    </row>
    <row r="36" spans="1:7" ht="14.25">
      <c r="A36" s="270"/>
      <c r="B36" s="270"/>
      <c r="C36" s="578"/>
      <c r="D36" s="970"/>
      <c r="E36" s="970"/>
      <c r="F36" s="970"/>
    </row>
    <row r="37" spans="1:7" ht="14.25">
      <c r="A37" s="270"/>
      <c r="B37" s="270"/>
      <c r="C37" s="578"/>
      <c r="D37" s="970"/>
      <c r="E37" s="970"/>
      <c r="F37" s="970"/>
    </row>
    <row r="38" spans="1:7" ht="14.25">
      <c r="A38" s="270"/>
      <c r="B38" s="270"/>
      <c r="C38" s="578"/>
      <c r="D38" s="12"/>
    </row>
    <row r="39" spans="1:7" s="706" customFormat="1" ht="14.25">
      <c r="A39" s="270"/>
      <c r="B39" s="703" t="s">
        <v>328</v>
      </c>
      <c r="C39" s="723"/>
      <c r="D39" s="970" t="s">
        <v>1286</v>
      </c>
      <c r="E39" s="970"/>
      <c r="F39" s="970"/>
      <c r="G39" s="7"/>
    </row>
    <row r="40" spans="1:7" s="706" customFormat="1" ht="14.25">
      <c r="A40" s="270"/>
      <c r="B40" s="270"/>
      <c r="C40" s="723"/>
      <c r="D40" s="970"/>
      <c r="E40" s="970"/>
      <c r="F40" s="970"/>
      <c r="G40" s="7"/>
    </row>
    <row r="41" spans="1:7" s="706" customFormat="1" ht="14.25">
      <c r="A41" s="270"/>
      <c r="B41" s="270"/>
      <c r="C41" s="723"/>
      <c r="D41" s="970"/>
      <c r="E41" s="970"/>
      <c r="F41" s="970"/>
      <c r="G41" s="7"/>
    </row>
    <row r="42" spans="1:7" s="706" customFormat="1" ht="14.25">
      <c r="A42" s="270"/>
      <c r="B42" s="270"/>
      <c r="C42" s="723"/>
      <c r="D42" s="970"/>
      <c r="E42" s="970"/>
      <c r="F42" s="970"/>
      <c r="G42" s="7"/>
    </row>
    <row r="43" spans="1:7" s="706" customFormat="1" ht="14.25">
      <c r="A43" s="270"/>
      <c r="B43" s="270"/>
      <c r="C43" s="723"/>
      <c r="D43" s="970"/>
      <c r="E43" s="970"/>
      <c r="F43" s="970"/>
      <c r="G43" s="7"/>
    </row>
    <row r="44" spans="1:7" s="706" customFormat="1" ht="14.25">
      <c r="A44" s="270"/>
      <c r="B44" s="270"/>
      <c r="C44" s="723"/>
      <c r="D44" s="722"/>
      <c r="E44" s="722"/>
      <c r="F44" s="722"/>
      <c r="G44" s="7"/>
    </row>
    <row r="45" spans="1:7" ht="14.25">
      <c r="A45" s="270"/>
      <c r="B45" s="703" t="s">
        <v>328</v>
      </c>
      <c r="C45" s="578"/>
      <c r="D45" s="970" t="s">
        <v>1287</v>
      </c>
      <c r="E45" s="970"/>
      <c r="F45" s="970"/>
    </row>
    <row r="46" spans="1:7" ht="14.25">
      <c r="A46" s="270"/>
      <c r="B46" s="270"/>
      <c r="C46" s="578"/>
      <c r="D46" s="970"/>
      <c r="E46" s="970"/>
      <c r="F46" s="970"/>
    </row>
    <row r="47" spans="1:7" ht="14.25">
      <c r="A47" s="270"/>
      <c r="B47" s="270"/>
      <c r="C47" s="578"/>
      <c r="D47" s="970"/>
      <c r="E47" s="970"/>
      <c r="F47" s="970"/>
    </row>
    <row r="48" spans="1:7" ht="23.25" customHeight="1">
      <c r="A48" s="270"/>
      <c r="B48" s="270"/>
      <c r="C48" s="578"/>
      <c r="D48" s="970"/>
      <c r="E48" s="970"/>
      <c r="F48" s="970"/>
    </row>
    <row r="49" spans="1:7" ht="14.25">
      <c r="A49" s="270"/>
      <c r="B49" s="270"/>
      <c r="D49" s="154"/>
    </row>
    <row r="50" spans="1:7" ht="14.45" customHeight="1">
      <c r="A50" s="270"/>
      <c r="B50" s="703" t="s">
        <v>328</v>
      </c>
      <c r="D50" s="970" t="s">
        <v>1288</v>
      </c>
      <c r="E50" s="970"/>
      <c r="F50" s="970"/>
    </row>
    <row r="51" spans="1:7" ht="14.25">
      <c r="A51" s="270"/>
      <c r="B51" s="270"/>
      <c r="D51" s="970"/>
      <c r="E51" s="970"/>
      <c r="F51" s="970"/>
    </row>
    <row r="52" spans="1:7" ht="14.25">
      <c r="A52" s="270"/>
      <c r="B52" s="270"/>
      <c r="D52" s="970"/>
      <c r="E52" s="970"/>
      <c r="F52" s="970"/>
    </row>
    <row r="53" spans="1:7" s="2" customFormat="1" ht="14.25">
      <c r="A53" s="270"/>
      <c r="B53" s="270"/>
      <c r="C53" s="580"/>
      <c r="D53" s="247"/>
      <c r="E53" s="22"/>
      <c r="F53" s="22"/>
      <c r="G53" s="22"/>
    </row>
    <row r="54" spans="1:7" s="2" customFormat="1" ht="14.25">
      <c r="A54" s="420"/>
      <c r="B54" s="703" t="s">
        <v>328</v>
      </c>
      <c r="C54" s="581"/>
      <c r="D54" s="970" t="s">
        <v>1289</v>
      </c>
      <c r="E54" s="970"/>
      <c r="F54" s="970"/>
      <c r="G54" s="22"/>
    </row>
    <row r="55" spans="1:7" s="2" customFormat="1" ht="14.25">
      <c r="A55" s="420"/>
      <c r="B55" s="420"/>
      <c r="C55" s="581"/>
      <c r="D55" s="970"/>
      <c r="E55" s="970"/>
      <c r="F55" s="970"/>
      <c r="G55" s="22"/>
    </row>
    <row r="56" spans="1:7" s="39" customFormat="1">
      <c r="A56" s="282"/>
      <c r="B56" s="282"/>
      <c r="C56" s="282"/>
      <c r="D56" s="460"/>
      <c r="E56" s="133"/>
      <c r="F56" s="133"/>
      <c r="G56" s="133"/>
    </row>
    <row r="57" spans="1:7" ht="14.25">
      <c r="A57" s="270"/>
      <c r="B57" s="703" t="s">
        <v>328</v>
      </c>
      <c r="D57" s="970" t="s">
        <v>1290</v>
      </c>
      <c r="E57" s="970"/>
      <c r="F57" s="970"/>
    </row>
    <row r="58" spans="1:7">
      <c r="D58" s="970"/>
      <c r="E58" s="970"/>
      <c r="F58" s="970"/>
    </row>
    <row r="59" spans="1:7">
      <c r="D59" s="970"/>
      <c r="E59" s="970"/>
      <c r="F59" s="970"/>
    </row>
    <row r="60" spans="1:7" s="706" customFormat="1">
      <c r="A60" s="723"/>
      <c r="B60" s="723"/>
      <c r="C60" s="723"/>
      <c r="D60" s="702"/>
      <c r="E60" s="7"/>
      <c r="F60" s="7"/>
      <c r="G60" s="7"/>
    </row>
    <row r="61" spans="1:7" ht="14.25">
      <c r="A61" s="270"/>
      <c r="B61" s="703" t="s">
        <v>328</v>
      </c>
      <c r="D61" s="970" t="s">
        <v>1291</v>
      </c>
      <c r="E61" s="970"/>
      <c r="F61" s="970"/>
    </row>
    <row r="62" spans="1:7">
      <c r="D62" s="970"/>
      <c r="E62" s="970"/>
      <c r="F62" s="970"/>
    </row>
    <row r="63" spans="1:7"/>
    <row r="64" spans="1:7" ht="14.25">
      <c r="A64" s="270"/>
      <c r="B64" s="703" t="s">
        <v>328</v>
      </c>
      <c r="D64" s="970" t="s">
        <v>1292</v>
      </c>
      <c r="E64" s="970"/>
      <c r="F64" s="970"/>
    </row>
    <row r="65" spans="1:7">
      <c r="D65" s="970"/>
      <c r="E65" s="970"/>
      <c r="F65" s="970"/>
    </row>
    <row r="66" spans="1:7">
      <c r="A66" s="579"/>
      <c r="C66" s="579"/>
      <c r="D66" s="970"/>
      <c r="E66" s="970"/>
      <c r="F66" s="970"/>
    </row>
    <row r="67" spans="1:7">
      <c r="D67" s="12"/>
    </row>
    <row r="68" spans="1:7" ht="14.25">
      <c r="A68" s="270"/>
      <c r="B68" s="703" t="s">
        <v>328</v>
      </c>
      <c r="D68" s="968" t="s">
        <v>1293</v>
      </c>
      <c r="E68" s="968"/>
      <c r="F68" s="968"/>
    </row>
    <row r="69" spans="1:7">
      <c r="D69" s="968"/>
      <c r="E69" s="968"/>
      <c r="F69" s="968"/>
    </row>
    <row r="70" spans="1:7" ht="14.25">
      <c r="A70" s="270"/>
      <c r="B70" s="270"/>
      <c r="D70" s="138"/>
    </row>
    <row r="71" spans="1:7">
      <c r="A71" s="994" t="s">
        <v>1200</v>
      </c>
      <c r="B71" s="994"/>
      <c r="C71" s="994"/>
      <c r="D71" s="994"/>
      <c r="E71" s="994"/>
      <c r="F71" s="994"/>
      <c r="G71" s="994"/>
    </row>
    <row r="72" spans="1:7"/>
    <row r="73" spans="1:7">
      <c r="C73" s="271"/>
      <c r="D73" s="1010" t="s">
        <v>1298</v>
      </c>
      <c r="E73" s="1010"/>
      <c r="F73" s="1010"/>
    </row>
    <row r="74" spans="1:7">
      <c r="A74" s="138"/>
      <c r="B74" s="138"/>
      <c r="D74" s="968" t="s">
        <v>1325</v>
      </c>
      <c r="E74" s="968"/>
      <c r="F74" s="968"/>
    </row>
    <row r="75" spans="1:7">
      <c r="A75" s="138"/>
      <c r="B75" s="138"/>
    </row>
    <row r="76" spans="1:7" ht="14.25">
      <c r="A76" s="270"/>
      <c r="B76" s="703" t="s">
        <v>328</v>
      </c>
      <c r="D76" s="968" t="s">
        <v>1299</v>
      </c>
      <c r="E76" s="968"/>
      <c r="F76" s="968"/>
    </row>
    <row r="77" spans="1:7" ht="14.25">
      <c r="A77" s="270"/>
      <c r="B77" s="270"/>
      <c r="D77" s="968"/>
      <c r="E77" s="968"/>
      <c r="F77" s="968"/>
    </row>
    <row r="78" spans="1:7" ht="14.25">
      <c r="A78" s="270"/>
      <c r="B78" s="270"/>
      <c r="D78" s="968"/>
      <c r="E78" s="968"/>
      <c r="F78" s="968"/>
    </row>
    <row r="79" spans="1:7" ht="14.25">
      <c r="A79" s="270"/>
      <c r="B79" s="270"/>
      <c r="D79" s="968"/>
      <c r="E79" s="968"/>
      <c r="F79" s="968"/>
    </row>
    <row r="80" spans="1:7" ht="14.25">
      <c r="A80" s="270"/>
      <c r="B80" s="270"/>
      <c r="D80" s="968"/>
      <c r="E80" s="968"/>
      <c r="F80" s="968"/>
    </row>
    <row r="81" spans="1:7" ht="14.25">
      <c r="A81" s="270"/>
      <c r="B81" s="270"/>
      <c r="D81" s="968"/>
      <c r="E81" s="968"/>
      <c r="F81" s="968"/>
    </row>
    <row r="82" spans="1:7" s="730" customFormat="1" ht="14.25">
      <c r="A82" s="731"/>
      <c r="B82" s="731"/>
      <c r="C82" s="729"/>
      <c r="D82" s="733"/>
      <c r="E82" s="733"/>
      <c r="F82" s="733"/>
      <c r="G82" s="7"/>
    </row>
    <row r="83" spans="1:7" s="730" customFormat="1" ht="14.45" customHeight="1">
      <c r="A83" s="731"/>
      <c r="B83" s="736" t="s">
        <v>328</v>
      </c>
      <c r="C83" s="729"/>
      <c r="D83" s="1025" t="s">
        <v>1398</v>
      </c>
      <c r="E83" s="1025"/>
      <c r="F83" s="1025"/>
      <c r="G83" s="7"/>
    </row>
    <row r="84" spans="1:7" s="730" customFormat="1" ht="14.25">
      <c r="A84" s="731"/>
      <c r="B84" s="731"/>
      <c r="C84" s="729"/>
      <c r="D84" s="1025"/>
      <c r="E84" s="1025"/>
      <c r="F84" s="1025"/>
      <c r="G84" s="7"/>
    </row>
    <row r="85" spans="1:7" s="730" customFormat="1" ht="14.25">
      <c r="A85" s="731"/>
      <c r="B85" s="731"/>
      <c r="C85" s="729"/>
      <c r="D85" s="1025"/>
      <c r="E85" s="1025"/>
      <c r="F85" s="1025"/>
      <c r="G85" s="7"/>
    </row>
    <row r="86" spans="1:7" s="730" customFormat="1" ht="14.25">
      <c r="A86" s="731"/>
      <c r="B86" s="731"/>
      <c r="C86" s="729"/>
      <c r="D86" s="1025"/>
      <c r="E86" s="1025"/>
      <c r="F86" s="1025"/>
      <c r="G86" s="7"/>
    </row>
    <row r="87" spans="1:7" s="730" customFormat="1" ht="14.25">
      <c r="A87" s="731"/>
      <c r="B87" s="731"/>
      <c r="C87" s="729"/>
      <c r="D87" s="1025"/>
      <c r="E87" s="1025"/>
      <c r="F87" s="1025"/>
      <c r="G87" s="7"/>
    </row>
    <row r="88" spans="1:7" s="743" customFormat="1" ht="14.25">
      <c r="A88" s="738"/>
      <c r="B88" s="738"/>
      <c r="C88" s="769"/>
      <c r="D88" s="1025"/>
      <c r="E88" s="1025"/>
      <c r="F88" s="1025"/>
      <c r="G88" s="7"/>
    </row>
    <row r="89" spans="1:7" s="743" customFormat="1" ht="14.25">
      <c r="A89" s="738"/>
      <c r="B89" s="738"/>
      <c r="C89" s="769"/>
      <c r="D89" s="1025"/>
      <c r="E89" s="1025"/>
      <c r="F89" s="1025"/>
      <c r="G89" s="7"/>
    </row>
    <row r="90" spans="1:7" s="743" customFormat="1" ht="14.25">
      <c r="A90" s="738"/>
      <c r="B90" s="738"/>
      <c r="C90" s="769"/>
      <c r="D90" s="1025"/>
      <c r="E90" s="1025"/>
      <c r="F90" s="1025"/>
      <c r="G90" s="7"/>
    </row>
    <row r="91" spans="1:7" ht="14.25">
      <c r="A91" s="270"/>
      <c r="B91" s="270"/>
      <c r="D91" s="1025"/>
      <c r="E91" s="1025"/>
      <c r="F91" s="1025"/>
    </row>
    <row r="92" spans="1:7" ht="14.25">
      <c r="A92" s="270"/>
      <c r="B92" s="270"/>
      <c r="D92" s="1025"/>
      <c r="E92" s="1025"/>
      <c r="F92" s="1025"/>
    </row>
    <row r="93" spans="1:7" ht="14.25">
      <c r="A93" s="270"/>
      <c r="B93" s="270"/>
      <c r="D93" s="1025"/>
      <c r="E93" s="1025"/>
      <c r="F93" s="1025"/>
    </row>
    <row r="94" spans="1:7" ht="14.25">
      <c r="A94" s="270"/>
      <c r="B94" s="270"/>
      <c r="D94" s="1025"/>
      <c r="E94" s="1025"/>
      <c r="F94" s="1025"/>
    </row>
    <row r="95" spans="1:7" ht="14.25">
      <c r="A95" s="270"/>
      <c r="B95" s="270"/>
      <c r="D95" s="1025"/>
      <c r="E95" s="1025"/>
      <c r="F95" s="1025"/>
    </row>
    <row r="96" spans="1:7" ht="14.25">
      <c r="A96" s="270"/>
      <c r="B96" s="270"/>
      <c r="D96" s="1025"/>
      <c r="E96" s="1025"/>
      <c r="F96" s="1025"/>
    </row>
    <row r="97" spans="1:11" s="734" customFormat="1" ht="14.25">
      <c r="A97" s="735"/>
      <c r="B97" s="739" t="s">
        <v>328</v>
      </c>
      <c r="C97" s="729"/>
      <c r="D97" s="968" t="s">
        <v>1300</v>
      </c>
      <c r="E97" s="968"/>
      <c r="F97" s="968"/>
      <c r="G97" s="7"/>
    </row>
    <row r="98" spans="1:11" s="734" customFormat="1" ht="14.25">
      <c r="A98" s="735"/>
      <c r="B98" s="735"/>
      <c r="C98" s="729"/>
      <c r="D98" s="968"/>
      <c r="E98" s="968"/>
      <c r="F98" s="968"/>
      <c r="G98" s="7"/>
    </row>
    <row r="99" spans="1:11" s="734" customFormat="1" ht="14.25">
      <c r="A99" s="735"/>
      <c r="B99" s="735"/>
      <c r="C99" s="729"/>
      <c r="D99" s="968"/>
      <c r="E99" s="968"/>
      <c r="F99" s="968"/>
      <c r="G99" s="7"/>
    </row>
    <row r="100" spans="1:11" s="734" customFormat="1" ht="14.25">
      <c r="A100" s="735"/>
      <c r="B100" s="735"/>
      <c r="C100" s="729"/>
      <c r="D100" s="968"/>
      <c r="E100" s="968"/>
      <c r="F100" s="968"/>
      <c r="G100" s="7"/>
    </row>
    <row r="101" spans="1:11" s="734" customFormat="1" ht="14.25">
      <c r="A101" s="735"/>
      <c r="B101" s="735"/>
      <c r="C101" s="729"/>
      <c r="D101" s="968"/>
      <c r="E101" s="968"/>
      <c r="F101" s="968"/>
      <c r="G101" s="7"/>
    </row>
    <row r="102" spans="1:11" s="734" customFormat="1" ht="14.25">
      <c r="A102" s="735"/>
      <c r="B102" s="735"/>
      <c r="C102" s="729"/>
      <c r="D102" s="968"/>
      <c r="E102" s="968"/>
      <c r="F102" s="968"/>
      <c r="G102" s="7"/>
    </row>
    <row r="103" spans="1:11" s="734" customFormat="1" ht="14.25">
      <c r="A103" s="735"/>
      <c r="B103" s="735"/>
      <c r="C103" s="729"/>
      <c r="D103" s="968"/>
      <c r="E103" s="968"/>
      <c r="F103" s="968"/>
      <c r="G103" s="7"/>
    </row>
    <row r="104" spans="1:11" s="734" customFormat="1" ht="14.25">
      <c r="A104" s="735"/>
      <c r="B104" s="735"/>
      <c r="C104" s="729"/>
      <c r="D104" s="968"/>
      <c r="E104" s="968"/>
      <c r="F104" s="968"/>
      <c r="G104" s="7"/>
    </row>
    <row r="105" spans="1:11" s="737" customFormat="1" ht="14.25">
      <c r="A105" s="738"/>
      <c r="B105" s="738"/>
      <c r="C105" s="729"/>
      <c r="D105" s="740"/>
      <c r="E105" s="740"/>
      <c r="F105" s="740"/>
      <c r="G105" s="7"/>
    </row>
    <row r="106" spans="1:11" ht="14.25">
      <c r="A106" s="420"/>
      <c r="B106" s="732" t="s">
        <v>328</v>
      </c>
      <c r="C106" s="486"/>
      <c r="D106" s="1026" t="s">
        <v>1301</v>
      </c>
      <c r="E106" s="1026"/>
      <c r="F106" s="1026"/>
      <c r="G106" s="487"/>
      <c r="H106" s="485"/>
      <c r="I106" s="485"/>
      <c r="J106" s="485"/>
      <c r="K106" s="485"/>
    </row>
    <row r="107" spans="1:11" ht="14.25">
      <c r="A107" s="270"/>
      <c r="B107" s="270"/>
      <c r="C107" s="325"/>
      <c r="D107" s="1026"/>
      <c r="E107" s="1026"/>
      <c r="F107" s="1026"/>
      <c r="G107" s="487"/>
      <c r="H107" s="485"/>
      <c r="I107" s="485"/>
      <c r="J107" s="485"/>
      <c r="K107" s="485"/>
    </row>
    <row r="108" spans="1:11" ht="14.25">
      <c r="A108" s="270"/>
      <c r="B108" s="270"/>
      <c r="C108" s="325"/>
      <c r="D108" s="1026"/>
      <c r="E108" s="1026"/>
      <c r="F108" s="1026"/>
      <c r="G108" s="487"/>
      <c r="H108" s="485"/>
      <c r="I108" s="485"/>
      <c r="J108" s="485"/>
      <c r="K108" s="485"/>
    </row>
    <row r="109" spans="1:11" ht="14.25">
      <c r="A109" s="270"/>
      <c r="B109" s="270"/>
      <c r="C109" s="325"/>
      <c r="D109" s="1026"/>
      <c r="E109" s="1026"/>
      <c r="F109" s="1026"/>
      <c r="G109" s="487"/>
      <c r="H109" s="485"/>
      <c r="I109" s="485"/>
      <c r="J109" s="485"/>
      <c r="K109" s="485"/>
    </row>
    <row r="110" spans="1:11" ht="14.25">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ht="14.25">
      <c r="A114" s="270"/>
      <c r="B114" s="703" t="s">
        <v>328</v>
      </c>
      <c r="C114"/>
      <c r="D114" s="1027" t="s">
        <v>1302</v>
      </c>
      <c r="E114" s="1027"/>
      <c r="F114" s="1027"/>
      <c r="G114"/>
      <c r="H114"/>
      <c r="I114"/>
      <c r="J114"/>
      <c r="K114"/>
    </row>
    <row r="115" spans="1:11" ht="14.25">
      <c r="A115" s="270"/>
      <c r="B115" s="270"/>
      <c r="C115"/>
      <c r="D115" s="1027"/>
      <c r="E115" s="1027"/>
      <c r="F115" s="1027"/>
      <c r="G115"/>
      <c r="H115"/>
      <c r="I115"/>
      <c r="J115"/>
      <c r="K115"/>
    </row>
    <row r="116" spans="1:11"/>
    <row r="117" spans="1:11" ht="14.25">
      <c r="A117" s="270"/>
      <c r="B117" s="703" t="s">
        <v>328</v>
      </c>
      <c r="C117" s="10"/>
      <c r="D117" s="968" t="s">
        <v>1303</v>
      </c>
      <c r="E117" s="968"/>
      <c r="F117" s="968"/>
    </row>
    <row r="118" spans="1:11">
      <c r="C118" s="10"/>
      <c r="D118" s="968"/>
      <c r="E118" s="968"/>
      <c r="F118" s="968"/>
    </row>
    <row r="119" spans="1:11">
      <c r="C119" s="10"/>
      <c r="D119" s="968"/>
      <c r="E119" s="968"/>
      <c r="F119" s="968"/>
    </row>
    <row r="120" spans="1:11">
      <c r="C120" s="10"/>
      <c r="D120" s="968"/>
      <c r="E120" s="968"/>
      <c r="F120" s="968"/>
    </row>
    <row r="121" spans="1:11">
      <c r="C121" s="10"/>
      <c r="D121" s="968"/>
      <c r="E121" s="968"/>
      <c r="F121" s="968"/>
    </row>
    <row r="122" spans="1:11">
      <c r="C122" s="10"/>
      <c r="D122" s="152"/>
      <c r="E122" s="152"/>
      <c r="F122" s="152"/>
    </row>
    <row r="123" spans="1:11" customFormat="1" ht="14.25">
      <c r="A123" s="270"/>
      <c r="B123" s="703" t="s">
        <v>328</v>
      </c>
      <c r="C123" s="10"/>
      <c r="D123" s="970" t="s">
        <v>1304</v>
      </c>
      <c r="E123" s="970"/>
      <c r="F123" s="970"/>
      <c r="G123" s="152"/>
    </row>
    <row r="124" spans="1:11" s="306" customFormat="1" ht="13.7" customHeight="1">
      <c r="A124" s="303"/>
      <c r="B124" s="303"/>
      <c r="C124" s="304"/>
      <c r="D124" s="970"/>
      <c r="E124" s="970"/>
      <c r="F124" s="970"/>
      <c r="G124" s="305"/>
    </row>
    <row r="125" spans="1:11" customFormat="1" ht="13.7" customHeight="1">
      <c r="A125" s="135"/>
      <c r="B125" s="700"/>
      <c r="C125" s="10"/>
      <c r="D125" s="970"/>
      <c r="E125" s="970"/>
      <c r="F125" s="970"/>
      <c r="G125" s="152"/>
    </row>
    <row r="126" spans="1:11" customFormat="1" ht="13.7" customHeight="1">
      <c r="A126" s="135"/>
      <c r="B126" s="700"/>
      <c r="C126" s="10"/>
      <c r="D126" s="970"/>
      <c r="E126" s="970"/>
      <c r="F126" s="970"/>
      <c r="G126" s="152"/>
    </row>
    <row r="127" spans="1:11" customFormat="1" ht="13.7" customHeight="1">
      <c r="A127" s="135"/>
      <c r="B127" s="700"/>
      <c r="C127" s="10"/>
      <c r="D127" s="970"/>
      <c r="E127" s="970"/>
      <c r="F127" s="970"/>
      <c r="G127" s="152"/>
    </row>
    <row r="128" spans="1:11" customFormat="1" ht="13.7" customHeight="1">
      <c r="A128" s="395"/>
      <c r="B128" s="395"/>
      <c r="C128" s="10"/>
      <c r="D128" s="970"/>
      <c r="E128" s="970"/>
      <c r="F128" s="970"/>
      <c r="G128" s="152"/>
    </row>
    <row r="129" spans="1:7" s="2" customFormat="1" ht="13.7" customHeight="1">
      <c r="A129" s="282"/>
      <c r="B129" s="282"/>
      <c r="C129" s="459"/>
      <c r="D129" s="970"/>
      <c r="E129" s="970"/>
      <c r="F129" s="970"/>
      <c r="G129" s="187"/>
    </row>
    <row r="130" spans="1:7" s="2" customFormat="1" ht="13.7" customHeight="1">
      <c r="A130" s="282"/>
      <c r="B130" s="282"/>
      <c r="C130" s="459"/>
      <c r="D130" s="970"/>
      <c r="E130" s="970"/>
      <c r="F130" s="970"/>
      <c r="G130" s="187"/>
    </row>
    <row r="131" spans="1:7" customFormat="1" ht="13.7" customHeight="1">
      <c r="A131" s="135"/>
      <c r="B131" s="700"/>
      <c r="C131" s="10"/>
      <c r="D131" s="970"/>
      <c r="E131" s="970"/>
      <c r="F131" s="970"/>
      <c r="G131" s="152"/>
    </row>
    <row r="132" spans="1:7" customFormat="1" ht="13.7" customHeight="1">
      <c r="A132" s="135"/>
      <c r="B132" s="700"/>
      <c r="C132" s="10"/>
      <c r="D132" s="970"/>
      <c r="E132" s="970"/>
      <c r="F132" s="970"/>
      <c r="G132" s="152"/>
    </row>
    <row r="133" spans="1:7" customFormat="1" ht="13.7" customHeight="1">
      <c r="A133" s="135"/>
      <c r="B133" s="700"/>
      <c r="C133" s="10"/>
      <c r="D133" s="970"/>
      <c r="E133" s="970"/>
      <c r="F133" s="970"/>
      <c r="G133" s="152"/>
    </row>
    <row r="134" spans="1:7" customFormat="1" ht="13.7" customHeight="1">
      <c r="A134" s="135"/>
      <c r="B134" s="700"/>
      <c r="C134" s="10"/>
      <c r="D134" s="970"/>
      <c r="E134" s="970"/>
      <c r="F134" s="970"/>
      <c r="G134" s="152"/>
    </row>
    <row r="135" spans="1:7" customFormat="1" ht="13.7" customHeight="1">
      <c r="A135" s="135"/>
      <c r="B135" s="700"/>
      <c r="C135" s="10"/>
      <c r="D135" s="337"/>
      <c r="E135" s="154"/>
      <c r="F135" s="154"/>
      <c r="G135" s="152"/>
    </row>
    <row r="136" spans="1:7" s="741" customFormat="1" ht="13.7" customHeight="1">
      <c r="A136" s="729"/>
      <c r="B136" s="742" t="s">
        <v>328</v>
      </c>
      <c r="C136" s="10"/>
      <c r="D136" s="968" t="s">
        <v>1412</v>
      </c>
      <c r="E136" s="968"/>
      <c r="F136" s="968"/>
      <c r="G136" s="152"/>
    </row>
    <row r="137" spans="1:7" s="741" customFormat="1" ht="13.7" customHeight="1">
      <c r="A137" s="729"/>
      <c r="B137" s="729"/>
      <c r="C137" s="10"/>
      <c r="D137" s="968"/>
      <c r="E137" s="968"/>
      <c r="F137" s="968"/>
      <c r="G137" s="152"/>
    </row>
    <row r="138" spans="1:7" s="741" customFormat="1" ht="13.7" customHeight="1">
      <c r="A138" s="729"/>
      <c r="B138" s="729"/>
      <c r="C138" s="10"/>
      <c r="D138" s="968"/>
      <c r="E138" s="968"/>
      <c r="F138" s="968"/>
      <c r="G138" s="152"/>
    </row>
    <row r="139" spans="1:7" s="741" customFormat="1" ht="13.7" customHeight="1">
      <c r="A139" s="729"/>
      <c r="B139" s="729"/>
      <c r="C139" s="10"/>
      <c r="D139" s="968"/>
      <c r="E139" s="968"/>
      <c r="F139" s="968"/>
      <c r="G139" s="152"/>
    </row>
    <row r="140" spans="1:7" s="741" customFormat="1" ht="13.7" customHeight="1">
      <c r="A140" s="729"/>
      <c r="B140" s="729"/>
      <c r="C140" s="10"/>
      <c r="D140" s="968"/>
      <c r="E140" s="968"/>
      <c r="F140" s="968"/>
      <c r="G140" s="152"/>
    </row>
    <row r="141" spans="1:7" s="741" customFormat="1" ht="13.7" customHeight="1">
      <c r="A141" s="729"/>
      <c r="B141" s="729"/>
      <c r="C141" s="10"/>
      <c r="D141" s="968"/>
      <c r="E141" s="968"/>
      <c r="F141" s="968"/>
      <c r="G141" s="152"/>
    </row>
    <row r="142" spans="1:7" s="741" customFormat="1" ht="13.7" customHeight="1">
      <c r="A142" s="729"/>
      <c r="B142" s="729"/>
      <c r="C142" s="10"/>
      <c r="D142" s="968"/>
      <c r="E142" s="968"/>
      <c r="F142" s="968"/>
      <c r="G142" s="152"/>
    </row>
    <row r="143" spans="1:7" s="741" customFormat="1" ht="13.7" customHeight="1">
      <c r="A143" s="729"/>
      <c r="B143" s="729"/>
      <c r="C143" s="10"/>
      <c r="D143" s="968"/>
      <c r="E143" s="968"/>
      <c r="F143" s="968"/>
      <c r="G143" s="152"/>
    </row>
    <row r="144" spans="1:7" s="741" customFormat="1" ht="13.7" customHeight="1">
      <c r="A144" s="729"/>
      <c r="B144" s="729"/>
      <c r="C144" s="10"/>
      <c r="D144" s="968"/>
      <c r="E144" s="968"/>
      <c r="F144" s="968"/>
      <c r="G144" s="152"/>
    </row>
    <row r="145" spans="1:7" s="741" customFormat="1" ht="13.7" customHeight="1">
      <c r="A145" s="729"/>
      <c r="B145" s="729"/>
      <c r="C145" s="10"/>
      <c r="D145" s="968"/>
      <c r="E145" s="968"/>
      <c r="F145" s="968"/>
      <c r="G145" s="152"/>
    </row>
    <row r="146" spans="1:7" s="741" customFormat="1" ht="13.7" customHeight="1">
      <c r="A146" s="771"/>
      <c r="B146" s="771"/>
      <c r="C146" s="10"/>
      <c r="D146" s="968"/>
      <c r="E146" s="968"/>
      <c r="F146" s="968"/>
      <c r="G146" s="152"/>
    </row>
    <row r="147" spans="1:7" s="741" customFormat="1" ht="13.7" customHeight="1">
      <c r="A147" s="771"/>
      <c r="B147" s="771"/>
      <c r="C147" s="10"/>
      <c r="D147" s="968"/>
      <c r="E147" s="968"/>
      <c r="F147" s="968"/>
      <c r="G147" s="152"/>
    </row>
    <row r="148" spans="1:7" s="741" customFormat="1" ht="13.7" customHeight="1">
      <c r="A148" s="729"/>
      <c r="B148" s="729"/>
      <c r="C148" s="10"/>
      <c r="D148" s="968"/>
      <c r="E148" s="968"/>
      <c r="F148" s="968"/>
      <c r="G148" s="152"/>
    </row>
    <row r="149" spans="1:7" s="741" customFormat="1" ht="13.7" customHeight="1">
      <c r="A149" s="729"/>
      <c r="B149" s="729"/>
      <c r="C149" s="10"/>
      <c r="D149" s="968"/>
      <c r="E149" s="968"/>
      <c r="F149" s="968"/>
      <c r="G149" s="152"/>
    </row>
    <row r="150" spans="1:7" s="741" customFormat="1" ht="13.7" customHeight="1">
      <c r="A150" s="729"/>
      <c r="B150" s="729"/>
      <c r="C150" s="10"/>
      <c r="D150" s="968"/>
      <c r="E150" s="968"/>
      <c r="F150" s="968"/>
      <c r="G150" s="152"/>
    </row>
    <row r="151" spans="1:7" s="741" customFormat="1" ht="13.7" customHeight="1">
      <c r="A151" s="729"/>
      <c r="B151" s="729"/>
      <c r="C151" s="10"/>
      <c r="D151" s="968"/>
      <c r="E151" s="968"/>
      <c r="F151" s="968"/>
      <c r="G151" s="152"/>
    </row>
    <row r="152" spans="1:7" s="741" customFormat="1" ht="13.7" customHeight="1">
      <c r="A152" s="729"/>
      <c r="B152" s="729"/>
      <c r="C152" s="10"/>
      <c r="D152" s="968"/>
      <c r="E152" s="968"/>
      <c r="F152" s="968"/>
      <c r="G152" s="152"/>
    </row>
    <row r="153" spans="1:7" s="741" customFormat="1" ht="13.7" customHeight="1">
      <c r="A153" s="729"/>
      <c r="B153" s="729"/>
      <c r="C153" s="10"/>
      <c r="D153" s="968"/>
      <c r="E153" s="968"/>
      <c r="F153" s="968"/>
      <c r="G153" s="152"/>
    </row>
    <row r="154" spans="1:7" s="741" customFormat="1" ht="13.7" customHeight="1">
      <c r="A154" s="729"/>
      <c r="B154" s="729"/>
      <c r="C154" s="10"/>
      <c r="D154" s="968"/>
      <c r="E154" s="968"/>
      <c r="F154" s="968"/>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8" t="s">
        <v>1305</v>
      </c>
      <c r="E156" s="1028"/>
      <c r="F156" s="1028"/>
      <c r="G156" s="461"/>
    </row>
    <row r="157" spans="1:7" customFormat="1" ht="13.7" customHeight="1">
      <c r="A157" s="395"/>
      <c r="B157" s="395"/>
      <c r="C157" s="335"/>
      <c r="D157" s="1028"/>
      <c r="E157" s="1028"/>
      <c r="F157" s="1028"/>
      <c r="G157" s="461"/>
    </row>
    <row r="158" spans="1:7" customFormat="1" ht="13.7" customHeight="1">
      <c r="A158" s="395"/>
      <c r="B158" s="395"/>
      <c r="C158" s="335"/>
      <c r="D158" s="337"/>
      <c r="E158" s="335"/>
      <c r="F158" s="335"/>
      <c r="G158" s="461"/>
    </row>
    <row r="159" spans="1:7" customFormat="1" ht="13.7" customHeight="1">
      <c r="A159" s="395"/>
      <c r="B159" s="703" t="s">
        <v>328</v>
      </c>
      <c r="C159" s="335"/>
      <c r="D159" s="971" t="s">
        <v>1306</v>
      </c>
      <c r="E159" s="971"/>
      <c r="F159" s="971"/>
      <c r="G159" s="461"/>
    </row>
    <row r="160" spans="1:7" customFormat="1" ht="13.7" customHeight="1">
      <c r="A160" s="395"/>
      <c r="B160" s="395"/>
      <c r="C160" s="335"/>
      <c r="D160" s="971"/>
      <c r="E160" s="971"/>
      <c r="F160" s="971"/>
      <c r="G160" s="461"/>
    </row>
    <row r="161" spans="1:7" customFormat="1" ht="13.7" customHeight="1">
      <c r="A161" s="395"/>
      <c r="B161" s="395"/>
      <c r="C161" s="335"/>
      <c r="D161" s="971"/>
      <c r="E161" s="971"/>
      <c r="F161" s="971"/>
      <c r="G161" s="461"/>
    </row>
    <row r="162" spans="1:7" customFormat="1" ht="13.7" customHeight="1">
      <c r="A162" s="395"/>
      <c r="B162" s="395"/>
      <c r="C162" s="335"/>
      <c r="D162" s="971"/>
      <c r="E162" s="971"/>
      <c r="F162" s="971"/>
      <c r="G162" s="461"/>
    </row>
    <row r="163" spans="1:7" customFormat="1" ht="13.7" customHeight="1">
      <c r="A163" s="135"/>
      <c r="B163" s="700"/>
      <c r="C163" s="10"/>
      <c r="D163" s="154"/>
      <c r="E163" s="154"/>
      <c r="F163" s="154"/>
      <c r="G163" s="152"/>
    </row>
    <row r="164" spans="1:7" customFormat="1" ht="13.7" customHeight="1">
      <c r="A164" s="135"/>
      <c r="B164" s="703" t="s">
        <v>328</v>
      </c>
      <c r="C164" s="10"/>
      <c r="D164" s="1016" t="s">
        <v>1307</v>
      </c>
      <c r="E164" s="1016"/>
      <c r="F164" s="1016"/>
      <c r="G164" s="152"/>
    </row>
    <row r="165" spans="1:7" customFormat="1" ht="13.7" customHeight="1">
      <c r="A165" s="135"/>
      <c r="B165" s="700"/>
      <c r="C165" s="10"/>
      <c r="D165" s="1016"/>
      <c r="E165" s="1016"/>
      <c r="F165" s="1016"/>
      <c r="G165" s="152"/>
    </row>
    <row r="166" spans="1:7" customFormat="1" ht="13.7" customHeight="1">
      <c r="A166" s="135"/>
      <c r="B166" s="700"/>
      <c r="C166" s="10"/>
      <c r="D166" s="1016"/>
      <c r="E166" s="1016"/>
      <c r="F166" s="1016"/>
      <c r="G166" s="152"/>
    </row>
    <row r="167" spans="1:7" customFormat="1" ht="13.7" customHeight="1">
      <c r="A167" s="23"/>
      <c r="B167" s="699"/>
      <c r="C167" s="10"/>
      <c r="D167" s="7"/>
      <c r="E167" s="154"/>
      <c r="F167" s="154"/>
      <c r="G167" s="152"/>
    </row>
    <row r="168" spans="1:7">
      <c r="A168" s="994" t="s">
        <v>1201</v>
      </c>
      <c r="B168" s="994"/>
      <c r="C168" s="994"/>
      <c r="D168" s="994"/>
      <c r="E168" s="994"/>
      <c r="F168" s="994"/>
      <c r="G168" s="994"/>
    </row>
    <row r="169" spans="1:7" ht="12" customHeight="1">
      <c r="D169" s="138"/>
      <c r="E169" s="138"/>
      <c r="F169" s="138"/>
    </row>
    <row r="170" spans="1:7">
      <c r="B170" s="990" t="s">
        <v>483</v>
      </c>
      <c r="C170" s="990"/>
      <c r="D170" s="990"/>
      <c r="E170" s="990"/>
      <c r="F170" s="990"/>
    </row>
    <row r="171" spans="1:7" ht="12" customHeight="1">
      <c r="A171" s="264"/>
      <c r="B171" s="697"/>
      <c r="C171" s="264"/>
    </row>
    <row r="172" spans="1:7">
      <c r="A172" s="994" t="s">
        <v>1202</v>
      </c>
      <c r="B172" s="994"/>
      <c r="C172" s="994"/>
      <c r="D172" s="994"/>
      <c r="E172" s="994"/>
      <c r="F172" s="994"/>
      <c r="G172" s="994"/>
    </row>
    <row r="173" spans="1:7" ht="12" customHeight="1">
      <c r="A173" s="273"/>
      <c r="B173" s="273"/>
      <c r="C173" s="274"/>
      <c r="D173" s="57"/>
      <c r="E173" s="49"/>
      <c r="F173" s="57"/>
      <c r="G173" s="57"/>
    </row>
    <row r="174" spans="1:7" ht="13.35" customHeight="1">
      <c r="A174" s="273"/>
      <c r="B174" s="273"/>
      <c r="C174" s="274"/>
      <c r="D174" s="1030" t="s">
        <v>1310</v>
      </c>
      <c r="E174" s="1030"/>
      <c r="F174" s="1030"/>
      <c r="G174" s="57"/>
    </row>
    <row r="175" spans="1:7">
      <c r="A175" s="273"/>
      <c r="B175" s="273"/>
      <c r="C175" s="274"/>
      <c r="D175" s="1030"/>
      <c r="E175" s="1030"/>
      <c r="F175" s="1030"/>
      <c r="G175" s="57"/>
    </row>
    <row r="176" spans="1:7" s="743" customFormat="1">
      <c r="A176" s="745"/>
      <c r="B176" s="745"/>
      <c r="C176" s="274"/>
      <c r="D176" s="1031" t="s">
        <v>1311</v>
      </c>
      <c r="E176" s="1031"/>
      <c r="F176" s="1031"/>
      <c r="G176" s="57"/>
    </row>
    <row r="177" spans="1:7" ht="12" customHeight="1">
      <c r="A177" s="273"/>
      <c r="B177" s="273"/>
      <c r="C177" s="274"/>
      <c r="D177" s="57"/>
      <c r="E177" s="49"/>
      <c r="F177" s="57"/>
      <c r="G177" s="57"/>
    </row>
    <row r="178" spans="1:7" ht="14.25">
      <c r="A178" s="270"/>
      <c r="B178" s="703" t="s">
        <v>328</v>
      </c>
      <c r="C178" s="274"/>
      <c r="D178" s="1029" t="s">
        <v>1309</v>
      </c>
      <c r="E178" s="1029"/>
      <c r="F178" s="1029"/>
      <c r="G178" s="57"/>
    </row>
    <row r="179" spans="1:7" ht="14.25">
      <c r="A179" s="270"/>
      <c r="B179" s="270"/>
      <c r="C179" s="274"/>
      <c r="D179" s="1029"/>
      <c r="E179" s="1029"/>
      <c r="F179" s="1029"/>
      <c r="G179" s="57"/>
    </row>
    <row r="180" spans="1:7" ht="14.25">
      <c r="A180" s="270"/>
      <c r="B180" s="270"/>
      <c r="C180" s="274"/>
      <c r="D180" s="1029"/>
      <c r="E180" s="1029"/>
      <c r="F180" s="1029"/>
      <c r="G180" s="57"/>
    </row>
    <row r="181" spans="1:7">
      <c r="A181" s="274"/>
      <c r="B181" s="274"/>
      <c r="C181" s="274"/>
      <c r="D181" s="1029"/>
      <c r="E181" s="1029"/>
      <c r="F181" s="1029"/>
    </row>
    <row r="182" spans="1:7">
      <c r="A182" s="274"/>
      <c r="B182" s="274"/>
      <c r="C182" s="274"/>
      <c r="D182" s="421"/>
      <c r="E182" s="57"/>
      <c r="F182" s="57"/>
    </row>
    <row r="183" spans="1:7">
      <c r="A183" s="274"/>
      <c r="B183" s="274"/>
      <c r="C183" s="274"/>
      <c r="D183" s="1033" t="s">
        <v>1218</v>
      </c>
      <c r="E183" s="1033"/>
      <c r="F183" s="1033"/>
    </row>
    <row r="184" spans="1:7">
      <c r="A184" s="274"/>
      <c r="B184" s="274"/>
      <c r="C184" s="274"/>
      <c r="D184" s="1033"/>
      <c r="E184" s="1033"/>
      <c r="F184" s="1033"/>
    </row>
    <row r="185" spans="1:7" s="706" customFormat="1">
      <c r="A185" s="274"/>
      <c r="B185" s="274"/>
      <c r="C185" s="274"/>
      <c r="D185" s="720"/>
      <c r="E185" s="720"/>
      <c r="F185" s="720"/>
      <c r="G185" s="7"/>
    </row>
    <row r="186" spans="1:7" s="701" customFormat="1" ht="14.25">
      <c r="A186" s="270"/>
      <c r="B186" s="703" t="s">
        <v>328</v>
      </c>
      <c r="C186" s="581"/>
      <c r="D186" s="968" t="s">
        <v>1308</v>
      </c>
      <c r="E186" s="968"/>
      <c r="F186" s="968"/>
      <c r="G186" s="702"/>
    </row>
    <row r="187" spans="1:7" s="701" customFormat="1" ht="14.45" customHeight="1">
      <c r="A187" s="270"/>
      <c r="C187" s="581"/>
      <c r="D187" s="968"/>
      <c r="E187" s="968"/>
      <c r="F187" s="968"/>
      <c r="G187" s="702"/>
    </row>
    <row r="188" spans="1:7" s="701" customFormat="1" ht="14.25">
      <c r="A188" s="270"/>
      <c r="B188" s="721"/>
      <c r="C188" s="581"/>
      <c r="D188" s="968"/>
      <c r="E188" s="968"/>
      <c r="F188" s="968"/>
      <c r="G188" s="702"/>
    </row>
    <row r="189" spans="1:7" s="701" customFormat="1" ht="14.25">
      <c r="A189" s="270"/>
      <c r="B189" s="721"/>
      <c r="C189" s="581"/>
      <c r="D189" s="968"/>
      <c r="E189" s="968"/>
      <c r="F189" s="968"/>
      <c r="G189" s="702"/>
    </row>
    <row r="190" spans="1:7" s="706" customFormat="1">
      <c r="A190" s="274"/>
      <c r="B190" s="274"/>
      <c r="C190" s="274"/>
      <c r="D190" s="720"/>
      <c r="E190" s="720"/>
      <c r="F190" s="720"/>
      <c r="G190" s="7"/>
    </row>
    <row r="191" spans="1:7">
      <c r="A191" s="994" t="s">
        <v>1203</v>
      </c>
      <c r="B191" s="994"/>
      <c r="C191" s="994"/>
      <c r="D191" s="994"/>
      <c r="E191" s="994"/>
      <c r="F191" s="994"/>
      <c r="G191" s="994"/>
    </row>
    <row r="192" spans="1:7" ht="12" customHeight="1">
      <c r="D192" s="138"/>
      <c r="E192" s="138"/>
      <c r="F192" s="138"/>
    </row>
    <row r="193" spans="1:6">
      <c r="C193" s="271"/>
      <c r="D193" s="1032" t="s">
        <v>221</v>
      </c>
      <c r="E193" s="1032"/>
      <c r="F193" s="1032"/>
    </row>
    <row r="194" spans="1:6">
      <c r="A194" s="264"/>
      <c r="B194" s="697"/>
      <c r="C194" s="264"/>
      <c r="D194" s="1000" t="s">
        <v>1332</v>
      </c>
      <c r="E194" s="1001"/>
      <c r="F194" s="1001"/>
    </row>
    <row r="195" spans="1:6" ht="12" customHeight="1">
      <c r="A195" s="23"/>
      <c r="B195" s="699"/>
      <c r="C195" s="23"/>
    </row>
    <row r="196" spans="1:6" ht="13.35" customHeight="1">
      <c r="A196" s="23"/>
      <c r="C196" s="23"/>
      <c r="D196" s="992" t="s">
        <v>592</v>
      </c>
      <c r="E196" s="992"/>
      <c r="F196" s="992"/>
    </row>
    <row r="197" spans="1:6" ht="14.25">
      <c r="A197" s="270"/>
      <c r="B197" s="703" t="s">
        <v>328</v>
      </c>
      <c r="D197" s="968" t="s">
        <v>1326</v>
      </c>
      <c r="E197" s="968"/>
      <c r="F197" s="968"/>
    </row>
    <row r="198" spans="1:6" ht="14.25">
      <c r="A198" s="270"/>
      <c r="B198" s="270"/>
      <c r="D198" s="968"/>
      <c r="E198" s="968"/>
      <c r="F198" s="968"/>
    </row>
    <row r="199" spans="1:6"/>
    <row r="200" spans="1:6" ht="14.25">
      <c r="A200" s="270"/>
      <c r="B200" s="703" t="s">
        <v>328</v>
      </c>
      <c r="D200" s="968" t="s">
        <v>1327</v>
      </c>
      <c r="E200" s="968"/>
      <c r="F200" s="968"/>
    </row>
    <row r="201" spans="1:6" ht="14.25">
      <c r="A201" s="270"/>
      <c r="B201" s="270"/>
      <c r="D201" s="968"/>
      <c r="E201" s="968"/>
      <c r="F201" s="968"/>
    </row>
    <row r="202" spans="1:6" ht="14.25">
      <c r="A202" s="270"/>
      <c r="B202" s="270"/>
      <c r="D202" s="968"/>
      <c r="E202" s="968"/>
      <c r="F202" s="968"/>
    </row>
    <row r="203" spans="1:6" ht="5.0999999999999996" customHeight="1">
      <c r="A203" s="270"/>
      <c r="B203" s="270"/>
      <c r="D203" s="154"/>
      <c r="E203" s="138"/>
      <c r="F203" s="138"/>
    </row>
    <row r="204" spans="1:6" ht="14.25">
      <c r="A204" s="270"/>
      <c r="B204" s="270"/>
      <c r="D204" s="968" t="s">
        <v>1328</v>
      </c>
      <c r="E204" s="968"/>
      <c r="F204" s="968"/>
    </row>
    <row r="205" spans="1:6" ht="14.25">
      <c r="A205" s="270"/>
      <c r="B205" s="270"/>
      <c r="D205" s="968"/>
      <c r="E205" s="968"/>
      <c r="F205" s="968"/>
    </row>
    <row r="206" spans="1:6" ht="14.25">
      <c r="A206" s="270"/>
      <c r="B206" s="270"/>
      <c r="D206" s="968"/>
      <c r="E206" s="968"/>
      <c r="F206" s="968"/>
    </row>
    <row r="207" spans="1:6" ht="14.25">
      <c r="A207" s="270"/>
      <c r="B207" s="270"/>
      <c r="D207" s="968"/>
      <c r="E207" s="968"/>
      <c r="F207" s="968"/>
    </row>
    <row r="208" spans="1:6" ht="14.25">
      <c r="A208" s="270"/>
      <c r="B208" s="270"/>
      <c r="D208" s="968"/>
      <c r="E208" s="968"/>
      <c r="F208" s="968"/>
    </row>
    <row r="209" spans="1:7" ht="14.25">
      <c r="A209" s="270"/>
      <c r="B209" s="270"/>
      <c r="D209" s="138"/>
      <c r="E209" s="138"/>
      <c r="F209" s="138"/>
    </row>
    <row r="210" spans="1:7" ht="14.25">
      <c r="A210" s="270"/>
      <c r="B210" s="703" t="s">
        <v>328</v>
      </c>
      <c r="D210" s="989" t="s">
        <v>1329</v>
      </c>
      <c r="E210" s="989"/>
      <c r="F210" s="989"/>
    </row>
    <row r="211" spans="1:7" ht="14.25">
      <c r="A211" s="270"/>
      <c r="B211" s="270"/>
      <c r="D211" s="989"/>
      <c r="E211" s="989"/>
      <c r="F211" s="989"/>
    </row>
    <row r="212" spans="1:7" ht="14.25">
      <c r="A212" s="270"/>
      <c r="B212" s="270"/>
      <c r="D212" s="990" t="s">
        <v>992</v>
      </c>
      <c r="E212" s="990"/>
      <c r="F212" s="990"/>
    </row>
    <row r="213" spans="1:7" ht="14.25">
      <c r="A213" s="270"/>
      <c r="B213" s="270"/>
      <c r="D213" s="138"/>
      <c r="E213" s="138"/>
      <c r="F213" s="138"/>
    </row>
    <row r="214" spans="1:7" ht="14.45" customHeight="1">
      <c r="A214" s="270"/>
      <c r="B214" s="703" t="s">
        <v>328</v>
      </c>
      <c r="D214" s="989" t="s">
        <v>1331</v>
      </c>
      <c r="E214" s="989"/>
      <c r="F214" s="989"/>
    </row>
    <row r="215" spans="1:7" ht="14.25">
      <c r="A215" s="270"/>
      <c r="B215" s="270"/>
      <c r="D215" s="989"/>
      <c r="E215" s="989"/>
      <c r="F215" s="989"/>
    </row>
    <row r="216" spans="1:7" ht="14.25">
      <c r="A216" s="270"/>
      <c r="B216" s="270"/>
      <c r="D216" s="989"/>
      <c r="E216" s="989"/>
      <c r="F216" s="989"/>
    </row>
    <row r="217" spans="1:7" ht="14.25">
      <c r="A217" s="270"/>
      <c r="B217" s="270"/>
      <c r="D217" s="989"/>
      <c r="E217" s="989"/>
      <c r="F217" s="989"/>
    </row>
    <row r="218" spans="1:7" ht="14.25">
      <c r="A218" s="270"/>
      <c r="B218" s="270"/>
      <c r="D218" s="989"/>
      <c r="E218" s="989"/>
      <c r="F218" s="989"/>
    </row>
    <row r="219" spans="1:7">
      <c r="D219" s="138"/>
      <c r="E219" s="138"/>
      <c r="F219" s="138"/>
    </row>
    <row r="220" spans="1:7" ht="14.25">
      <c r="A220" s="270"/>
      <c r="B220" s="703" t="s">
        <v>328</v>
      </c>
      <c r="D220" s="968" t="s">
        <v>1330</v>
      </c>
      <c r="E220" s="968"/>
      <c r="F220" s="968"/>
    </row>
    <row r="221" spans="1:7" ht="14.25">
      <c r="A221" s="270"/>
      <c r="B221" s="270"/>
      <c r="D221" s="968"/>
      <c r="E221" s="968"/>
      <c r="F221" s="968"/>
    </row>
    <row r="222" spans="1:7">
      <c r="D222" s="29"/>
    </row>
    <row r="223" spans="1:7">
      <c r="A223" s="994" t="s">
        <v>1204</v>
      </c>
      <c r="B223" s="994"/>
      <c r="C223" s="994"/>
      <c r="D223" s="994"/>
      <c r="E223" s="994"/>
      <c r="F223" s="994"/>
      <c r="G223" s="994"/>
    </row>
    <row r="224" spans="1:7">
      <c r="D224" s="29"/>
    </row>
    <row r="225" spans="1:6">
      <c r="C225" s="271"/>
      <c r="D225" s="992" t="s">
        <v>1333</v>
      </c>
      <c r="E225" s="992"/>
      <c r="F225" s="992"/>
    </row>
    <row r="226" spans="1:6">
      <c r="A226" s="264"/>
      <c r="B226" s="697"/>
      <c r="C226" s="264"/>
      <c r="D226" s="138"/>
      <c r="E226" s="138"/>
      <c r="F226" s="138"/>
    </row>
    <row r="227" spans="1:6">
      <c r="A227" s="269"/>
      <c r="B227" s="269"/>
      <c r="C227" s="269"/>
      <c r="D227" s="992" t="s">
        <v>284</v>
      </c>
      <c r="E227" s="992"/>
      <c r="F227" s="992"/>
    </row>
    <row r="228" spans="1:6" ht="14.25">
      <c r="A228" s="270"/>
      <c r="B228" s="703" t="s">
        <v>328</v>
      </c>
      <c r="D228" s="1042" t="s">
        <v>1334</v>
      </c>
      <c r="E228" s="1042"/>
      <c r="F228" s="1042"/>
    </row>
    <row r="229" spans="1:6" ht="14.25">
      <c r="A229" s="270"/>
      <c r="B229" s="270"/>
      <c r="D229" s="1042"/>
      <c r="E229" s="1042"/>
      <c r="F229" s="1042"/>
    </row>
    <row r="230" spans="1:6">
      <c r="D230" s="138"/>
      <c r="E230" s="138"/>
      <c r="F230" s="138"/>
    </row>
    <row r="231" spans="1:6" ht="14.45" customHeight="1">
      <c r="A231" s="270"/>
      <c r="B231" s="703" t="s">
        <v>328</v>
      </c>
      <c r="D231" s="989" t="s">
        <v>1335</v>
      </c>
      <c r="E231" s="989"/>
      <c r="F231" s="989"/>
    </row>
    <row r="232" spans="1:6">
      <c r="D232" s="989"/>
      <c r="E232" s="989"/>
      <c r="F232" s="989"/>
    </row>
    <row r="233" spans="1:6">
      <c r="D233" s="1001" t="s">
        <v>983</v>
      </c>
      <c r="E233" s="1001"/>
      <c r="F233" s="1001"/>
    </row>
    <row r="234" spans="1:6">
      <c r="D234" s="138"/>
      <c r="E234" s="138"/>
      <c r="F234" s="138"/>
    </row>
    <row r="235" spans="1:6" ht="14.45" customHeight="1">
      <c r="A235" s="270"/>
      <c r="B235" s="703" t="s">
        <v>328</v>
      </c>
      <c r="D235" s="989" t="s">
        <v>1337</v>
      </c>
      <c r="E235" s="989"/>
      <c r="F235" s="989"/>
    </row>
    <row r="236" spans="1:6">
      <c r="D236" s="989"/>
      <c r="E236" s="989"/>
      <c r="F236" s="989"/>
    </row>
    <row r="237" spans="1:6">
      <c r="D237" s="989"/>
      <c r="E237" s="989"/>
      <c r="F237" s="989"/>
    </row>
    <row r="238" spans="1:6">
      <c r="D238" s="989"/>
      <c r="E238" s="989"/>
      <c r="F238" s="989"/>
    </row>
    <row r="239" spans="1:6">
      <c r="D239" s="989"/>
      <c r="E239" s="989"/>
      <c r="F239" s="989"/>
    </row>
    <row r="240" spans="1:6">
      <c r="D240" s="138"/>
      <c r="E240" s="138"/>
      <c r="F240" s="138"/>
    </row>
    <row r="241" spans="1:7" ht="14.25">
      <c r="A241" s="270"/>
      <c r="B241" s="703" t="s">
        <v>328</v>
      </c>
      <c r="D241" s="968" t="s">
        <v>1336</v>
      </c>
      <c r="E241" s="968"/>
      <c r="F241" s="968"/>
    </row>
    <row r="242" spans="1:7">
      <c r="D242" s="968"/>
      <c r="E242" s="968"/>
      <c r="F242" s="968"/>
    </row>
    <row r="243" spans="1:7">
      <c r="D243" s="968"/>
      <c r="E243" s="968"/>
      <c r="F243" s="968"/>
    </row>
    <row r="244" spans="1:7">
      <c r="D244" s="272"/>
      <c r="E244" s="138"/>
      <c r="F244" s="138"/>
    </row>
    <row r="245" spans="1:7">
      <c r="A245" s="994" t="s">
        <v>1205</v>
      </c>
      <c r="B245" s="994"/>
      <c r="C245" s="994"/>
      <c r="D245" s="994"/>
      <c r="E245" s="994"/>
      <c r="F245" s="994"/>
      <c r="G245" s="994"/>
    </row>
    <row r="246" spans="1:7">
      <c r="D246" s="272"/>
      <c r="E246" s="138"/>
      <c r="F246" s="138"/>
    </row>
    <row r="247" spans="1:7">
      <c r="C247" s="264"/>
      <c r="D247" s="1010" t="s">
        <v>1338</v>
      </c>
      <c r="E247" s="1010"/>
      <c r="F247" s="1010"/>
    </row>
    <row r="248" spans="1:7">
      <c r="C248" s="264"/>
      <c r="D248" s="1010"/>
      <c r="E248" s="1010"/>
      <c r="F248" s="1010"/>
    </row>
    <row r="249" spans="1:7">
      <c r="A249" s="269"/>
      <c r="B249" s="269"/>
      <c r="C249" s="269"/>
      <c r="D249" s="5"/>
      <c r="E249" s="6"/>
      <c r="F249" s="6"/>
    </row>
    <row r="250" spans="1:7">
      <c r="C250" s="269"/>
      <c r="D250" s="992" t="s">
        <v>222</v>
      </c>
      <c r="E250" s="992"/>
      <c r="F250" s="992"/>
    </row>
    <row r="251" spans="1:7" ht="15.75" customHeight="1">
      <c r="A251" s="270"/>
      <c r="B251" s="270"/>
      <c r="D251" s="998" t="s">
        <v>1339</v>
      </c>
      <c r="E251" s="998"/>
      <c r="F251" s="998"/>
    </row>
    <row r="252" spans="1:7">
      <c r="E252" s="138"/>
      <c r="F252" s="138"/>
    </row>
    <row r="253" spans="1:7" ht="14.25">
      <c r="A253" s="270"/>
      <c r="B253" s="703" t="s">
        <v>328</v>
      </c>
      <c r="D253" s="968" t="s">
        <v>1340</v>
      </c>
      <c r="E253" s="968"/>
      <c r="F253" s="968"/>
    </row>
    <row r="254" spans="1:7" ht="14.25">
      <c r="A254" s="270"/>
      <c r="B254" s="270"/>
      <c r="D254" s="968"/>
      <c r="E254" s="968"/>
      <c r="F254" s="968"/>
    </row>
    <row r="255" spans="1:7">
      <c r="D255" s="138"/>
      <c r="E255" s="138"/>
      <c r="F255" s="138"/>
    </row>
    <row r="256" spans="1:7" ht="14.25">
      <c r="A256" s="270"/>
      <c r="B256" s="703" t="s">
        <v>328</v>
      </c>
      <c r="D256" s="989" t="s">
        <v>1341</v>
      </c>
      <c r="E256" s="989"/>
      <c r="F256" s="989"/>
    </row>
    <row r="257" spans="1:7" ht="14.25">
      <c r="A257" s="270"/>
      <c r="B257" s="270"/>
      <c r="D257" s="989"/>
      <c r="E257" s="989"/>
      <c r="F257" s="989"/>
    </row>
    <row r="258" spans="1:7" ht="14.25">
      <c r="A258" s="270"/>
      <c r="B258" s="270"/>
      <c r="D258" s="989"/>
      <c r="E258" s="989"/>
      <c r="F258" s="989"/>
    </row>
    <row r="259" spans="1:7">
      <c r="D259" s="138"/>
      <c r="E259" s="138"/>
      <c r="F259" s="138"/>
    </row>
    <row r="260" spans="1:7" ht="14.25">
      <c r="A260" s="270"/>
      <c r="B260" s="703" t="s">
        <v>328</v>
      </c>
      <c r="D260" s="968" t="s">
        <v>1342</v>
      </c>
      <c r="E260" s="968"/>
      <c r="F260" s="968"/>
    </row>
    <row r="261" spans="1:7" ht="14.25">
      <c r="A261" s="270"/>
      <c r="B261" s="270"/>
      <c r="D261" s="968"/>
      <c r="E261" s="968"/>
      <c r="F261" s="968"/>
    </row>
    <row r="262" spans="1:7">
      <c r="A262" s="23"/>
      <c r="B262" s="699"/>
      <c r="E262" s="138"/>
      <c r="F262" s="138"/>
    </row>
    <row r="263" spans="1:7">
      <c r="A263" s="994" t="s">
        <v>1206</v>
      </c>
      <c r="B263" s="994"/>
      <c r="C263" s="994"/>
      <c r="D263" s="994"/>
      <c r="E263" s="994"/>
      <c r="F263" s="994"/>
      <c r="G263" s="994"/>
    </row>
    <row r="264" spans="1:7">
      <c r="A264" s="23"/>
      <c r="B264" s="699"/>
      <c r="D264" s="138"/>
      <c r="E264" s="138"/>
      <c r="F264" s="138"/>
    </row>
    <row r="265" spans="1:7">
      <c r="C265" s="23"/>
      <c r="D265" s="992" t="s">
        <v>735</v>
      </c>
      <c r="E265" s="992"/>
      <c r="F265" s="992"/>
    </row>
    <row r="266" spans="1:7">
      <c r="C266" s="23"/>
      <c r="D266" s="993" t="s">
        <v>1343</v>
      </c>
      <c r="E266" s="993"/>
      <c r="F266" s="993"/>
    </row>
    <row r="267" spans="1:7">
      <c r="C267" s="23"/>
      <c r="D267" s="268"/>
    </row>
    <row r="268" spans="1:7">
      <c r="A268" s="282"/>
      <c r="B268" s="703" t="s">
        <v>328</v>
      </c>
      <c r="D268" s="993" t="s">
        <v>1344</v>
      </c>
      <c r="E268" s="993"/>
      <c r="F268" s="993"/>
    </row>
    <row r="269" spans="1:7" s="39" customFormat="1" ht="14.25">
      <c r="A269" s="420"/>
      <c r="B269" s="420"/>
      <c r="C269" s="282"/>
      <c r="D269" s="514"/>
      <c r="E269" s="515"/>
      <c r="F269" s="515"/>
      <c r="G269" s="133"/>
    </row>
    <row r="270" spans="1:7" s="39" customFormat="1" ht="13.35" customHeight="1">
      <c r="A270" s="282"/>
      <c r="B270" s="703" t="s">
        <v>328</v>
      </c>
      <c r="C270" s="282"/>
      <c r="D270" s="1043" t="s">
        <v>1345</v>
      </c>
      <c r="E270" s="1043"/>
      <c r="F270" s="1043"/>
      <c r="G270" s="133"/>
    </row>
    <row r="271" spans="1:7" s="39" customFormat="1" ht="14.25">
      <c r="A271" s="420"/>
      <c r="B271" s="420"/>
      <c r="C271" s="282"/>
      <c r="D271" s="1043"/>
      <c r="E271" s="1043"/>
      <c r="F271" s="1043"/>
      <c r="G271" s="133"/>
    </row>
    <row r="272" spans="1:7" s="39" customFormat="1" ht="14.25">
      <c r="A272" s="420"/>
      <c r="B272" s="420"/>
      <c r="C272" s="282"/>
      <c r="D272" s="1043"/>
      <c r="E272" s="1043"/>
      <c r="F272" s="1043"/>
      <c r="G272" s="133"/>
    </row>
    <row r="273" spans="1:7" s="39" customFormat="1" ht="14.25">
      <c r="A273" s="420"/>
      <c r="B273" s="420"/>
      <c r="C273" s="282"/>
      <c r="D273" s="1043"/>
      <c r="E273" s="1043"/>
      <c r="F273" s="1043"/>
      <c r="G273" s="133"/>
    </row>
    <row r="274" spans="1:7" s="39" customFormat="1" ht="14.25">
      <c r="A274" s="420"/>
      <c r="B274" s="420"/>
      <c r="C274" s="282"/>
      <c r="D274" s="1043"/>
      <c r="E274" s="1043"/>
      <c r="F274" s="1043"/>
      <c r="G274" s="133"/>
    </row>
    <row r="275" spans="1:7" s="39" customFormat="1" ht="14.25">
      <c r="A275" s="420"/>
      <c r="B275" s="420"/>
      <c r="C275" s="282"/>
      <c r="D275" s="514"/>
      <c r="E275" s="515"/>
      <c r="F275" s="515"/>
      <c r="G275" s="133"/>
    </row>
    <row r="276" spans="1:7" s="39" customFormat="1" ht="13.35" customHeight="1">
      <c r="A276" s="282"/>
      <c r="B276" s="703" t="s">
        <v>328</v>
      </c>
      <c r="C276" s="282"/>
      <c r="D276" s="1043" t="s">
        <v>1346</v>
      </c>
      <c r="E276" s="1043"/>
      <c r="F276" s="1043"/>
      <c r="G276" s="133"/>
    </row>
    <row r="277" spans="1:7" s="39" customFormat="1">
      <c r="A277" s="282"/>
      <c r="B277" s="282"/>
      <c r="C277" s="282"/>
      <c r="D277" s="1043"/>
      <c r="E277" s="1043"/>
      <c r="F277" s="1043"/>
      <c r="G277" s="133"/>
    </row>
    <row r="278" spans="1:7" s="39" customFormat="1" ht="14.25">
      <c r="A278" s="420"/>
      <c r="B278" s="420"/>
      <c r="C278" s="282"/>
      <c r="D278" s="514"/>
      <c r="E278" s="515"/>
      <c r="F278" s="515"/>
      <c r="G278" s="133"/>
    </row>
    <row r="279" spans="1:7">
      <c r="A279" s="282"/>
      <c r="B279" s="703" t="s">
        <v>328</v>
      </c>
      <c r="D279" s="993" t="s">
        <v>1347</v>
      </c>
      <c r="E279" s="993"/>
      <c r="F279" s="993"/>
    </row>
    <row r="280" spans="1:7">
      <c r="E280" s="138"/>
      <c r="F280" s="138"/>
    </row>
    <row r="281" spans="1:7" ht="14.25">
      <c r="A281" s="270"/>
      <c r="B281" s="703" t="s">
        <v>328</v>
      </c>
      <c r="D281" s="989" t="s">
        <v>1348</v>
      </c>
      <c r="E281" s="989"/>
      <c r="F281" s="989"/>
    </row>
    <row r="282" spans="1:7" ht="14.25">
      <c r="A282" s="270"/>
      <c r="B282" s="270"/>
      <c r="D282" s="989"/>
      <c r="E282" s="989"/>
      <c r="F282" s="989"/>
    </row>
    <row r="283" spans="1:7" s="743" customFormat="1" ht="14.25">
      <c r="A283" s="738"/>
      <c r="B283" s="738"/>
      <c r="C283" s="755"/>
      <c r="D283" s="989"/>
      <c r="E283" s="989"/>
      <c r="F283" s="989"/>
      <c r="G283" s="7"/>
    </row>
    <row r="284" spans="1:7" s="743" customFormat="1" ht="14.25">
      <c r="A284" s="738"/>
      <c r="B284" s="738"/>
      <c r="C284" s="755"/>
      <c r="D284" s="989"/>
      <c r="E284" s="989"/>
      <c r="F284" s="989"/>
      <c r="G284" s="7"/>
    </row>
    <row r="285" spans="1:7" s="743" customFormat="1" ht="14.25">
      <c r="A285" s="738"/>
      <c r="B285" s="738"/>
      <c r="C285" s="755"/>
      <c r="D285" s="989"/>
      <c r="E285" s="989"/>
      <c r="F285" s="989"/>
      <c r="G285" s="7"/>
    </row>
    <row r="286" spans="1:7" s="743" customFormat="1" ht="14.25">
      <c r="A286" s="738"/>
      <c r="B286" s="738"/>
      <c r="C286" s="755"/>
      <c r="D286" s="989"/>
      <c r="E286" s="989"/>
      <c r="F286" s="989"/>
      <c r="G286" s="7"/>
    </row>
    <row r="287" spans="1:7" s="743" customFormat="1" ht="14.25">
      <c r="A287" s="738"/>
      <c r="B287" s="738"/>
      <c r="C287" s="755"/>
      <c r="D287" s="989"/>
      <c r="E287" s="989"/>
      <c r="F287" s="989"/>
      <c r="G287" s="7"/>
    </row>
    <row r="288" spans="1:7" s="743" customFormat="1" ht="14.25">
      <c r="A288" s="738"/>
      <c r="B288" s="738"/>
      <c r="C288" s="755"/>
      <c r="D288" s="989"/>
      <c r="E288" s="989"/>
      <c r="F288" s="989"/>
      <c r="G288" s="7"/>
    </row>
    <row r="289" spans="1:7" s="743" customFormat="1" ht="14.25">
      <c r="A289" s="738"/>
      <c r="B289" s="738"/>
      <c r="C289" s="755"/>
      <c r="D289" s="989"/>
      <c r="E289" s="989"/>
      <c r="F289" s="989"/>
      <c r="G289" s="7"/>
    </row>
    <row r="290" spans="1:7" s="743" customFormat="1" ht="14.25">
      <c r="A290" s="738"/>
      <c r="B290" s="738"/>
      <c r="C290" s="755"/>
      <c r="D290" s="989"/>
      <c r="E290" s="989"/>
      <c r="F290" s="989"/>
      <c r="G290" s="7"/>
    </row>
    <row r="291" spans="1:7" s="743" customFormat="1" ht="14.25">
      <c r="A291" s="738"/>
      <c r="B291" s="738"/>
      <c r="C291" s="755"/>
      <c r="D291" s="989"/>
      <c r="E291" s="989"/>
      <c r="F291" s="989"/>
      <c r="G291" s="7"/>
    </row>
    <row r="292" spans="1:7" s="743" customFormat="1" ht="14.25">
      <c r="A292" s="738"/>
      <c r="B292" s="738"/>
      <c r="C292" s="755"/>
      <c r="D292" s="989"/>
      <c r="E292" s="989"/>
      <c r="F292" s="989"/>
      <c r="G292" s="7"/>
    </row>
    <row r="293" spans="1:7" ht="14.25">
      <c r="A293" s="270"/>
      <c r="B293" s="270"/>
      <c r="D293" s="989"/>
      <c r="E293" s="989"/>
      <c r="F293" s="989"/>
    </row>
    <row r="294" spans="1:7" ht="14.25">
      <c r="A294" s="270"/>
      <c r="B294" s="270"/>
      <c r="D294" s="989"/>
      <c r="E294" s="989"/>
      <c r="F294" s="989"/>
    </row>
    <row r="295" spans="1:7" ht="14.25">
      <c r="A295" s="270"/>
      <c r="B295" s="270"/>
      <c r="D295" s="989"/>
      <c r="E295" s="989"/>
      <c r="F295" s="989"/>
    </row>
    <row r="296" spans="1:7">
      <c r="D296" s="138"/>
      <c r="E296" s="138"/>
      <c r="F296" s="138"/>
    </row>
    <row r="297" spans="1:7" ht="14.25">
      <c r="A297" s="270"/>
      <c r="B297" s="703" t="s">
        <v>328</v>
      </c>
      <c r="D297" s="989" t="s">
        <v>1349</v>
      </c>
      <c r="E297" s="989"/>
      <c r="F297" s="989"/>
    </row>
    <row r="298" spans="1:7">
      <c r="D298" s="989"/>
      <c r="E298" s="989"/>
      <c r="F298" s="989"/>
    </row>
    <row r="299" spans="1:7">
      <c r="D299" s="989"/>
      <c r="E299" s="989"/>
      <c r="F299" s="989"/>
    </row>
    <row r="300" spans="1:7">
      <c r="D300" s="989"/>
      <c r="E300" s="989"/>
      <c r="F300" s="989"/>
    </row>
    <row r="301" spans="1:7">
      <c r="D301" s="989"/>
      <c r="E301" s="989"/>
      <c r="F301" s="989"/>
    </row>
    <row r="302" spans="1:7">
      <c r="D302" s="989"/>
      <c r="E302" s="989"/>
      <c r="F302" s="989"/>
    </row>
    <row r="303" spans="1:7">
      <c r="D303" s="989"/>
      <c r="E303" s="989"/>
      <c r="F303" s="989"/>
    </row>
    <row r="304" spans="1:7">
      <c r="D304" s="989"/>
      <c r="E304" s="989"/>
      <c r="F304" s="989"/>
    </row>
    <row r="305" spans="1:7">
      <c r="D305" s="989"/>
      <c r="E305" s="989"/>
      <c r="F305" s="989"/>
    </row>
    <row r="306" spans="1:7">
      <c r="D306" s="138"/>
      <c r="E306" s="138"/>
      <c r="F306" s="138"/>
    </row>
    <row r="307" spans="1:7" ht="14.25">
      <c r="A307" s="270"/>
      <c r="B307" s="703" t="s">
        <v>328</v>
      </c>
      <c r="D307" s="968" t="s">
        <v>1350</v>
      </c>
      <c r="E307" s="968"/>
      <c r="F307" s="968"/>
    </row>
    <row r="308" spans="1:7">
      <c r="D308" s="968"/>
      <c r="E308" s="968"/>
      <c r="F308" s="968"/>
      <c r="G308" s="12"/>
    </row>
    <row r="309" spans="1:7">
      <c r="D309" s="968"/>
      <c r="E309" s="968"/>
      <c r="F309" s="968"/>
      <c r="G309" s="12"/>
    </row>
    <row r="310" spans="1:7">
      <c r="D310" s="968"/>
      <c r="E310" s="968"/>
      <c r="F310" s="968"/>
      <c r="G310" s="12"/>
    </row>
    <row r="311" spans="1:7">
      <c r="D311" s="968"/>
      <c r="E311" s="968"/>
      <c r="F311" s="968"/>
      <c r="G311" s="12"/>
    </row>
    <row r="312" spans="1:7">
      <c r="D312" s="968"/>
      <c r="E312" s="968"/>
      <c r="F312" s="968"/>
      <c r="G312" s="12"/>
    </row>
    <row r="313" spans="1:7" s="743" customFormat="1">
      <c r="A313" s="755"/>
      <c r="B313" s="755"/>
      <c r="C313" s="755"/>
      <c r="D313" s="752"/>
      <c r="E313" s="752"/>
      <c r="F313" s="752"/>
    </row>
    <row r="314" spans="1:7" ht="13.5" thickBot="1">
      <c r="D314" s="1039" t="s">
        <v>1092</v>
      </c>
      <c r="E314" s="1039"/>
      <c r="F314" s="1039"/>
      <c r="G314" s="12"/>
    </row>
    <row r="315" spans="1:7" s="743" customFormat="1" ht="13.5" thickTop="1">
      <c r="A315" s="755"/>
      <c r="B315" s="755"/>
      <c r="C315" s="755"/>
      <c r="D315" s="1040" t="s">
        <v>1351</v>
      </c>
      <c r="E315" s="1040"/>
      <c r="F315" s="1040"/>
    </row>
    <row r="316" spans="1:7">
      <c r="A316" s="335"/>
      <c r="B316" s="335"/>
      <c r="C316" s="335"/>
      <c r="D316" s="484"/>
      <c r="E316" s="484"/>
      <c r="F316" s="138"/>
      <c r="G316" s="12"/>
    </row>
    <row r="317" spans="1:7" ht="14.25">
      <c r="A317" s="270"/>
      <c r="B317" s="703" t="s">
        <v>328</v>
      </c>
      <c r="C317" s="335"/>
      <c r="D317" s="1041" t="s">
        <v>1352</v>
      </c>
      <c r="E317" s="1041"/>
      <c r="F317" s="1041"/>
      <c r="G317" s="12"/>
    </row>
    <row r="318" spans="1:7">
      <c r="A318" s="335"/>
      <c r="B318" s="335"/>
      <c r="C318" s="335"/>
      <c r="D318" s="484"/>
      <c r="E318" s="484"/>
      <c r="F318" s="138"/>
      <c r="G318" s="12"/>
    </row>
    <row r="319" spans="1:7">
      <c r="A319" s="335"/>
      <c r="B319" s="703" t="s">
        <v>328</v>
      </c>
      <c r="C319" s="335"/>
      <c r="D319" s="1025" t="s">
        <v>1353</v>
      </c>
      <c r="E319" s="1025"/>
      <c r="F319" s="1025"/>
      <c r="G319" s="12"/>
    </row>
    <row r="320" spans="1:7">
      <c r="A320" s="335"/>
      <c r="B320" s="335"/>
      <c r="C320" s="335"/>
      <c r="D320" s="1025"/>
      <c r="E320" s="1025"/>
      <c r="F320" s="1025"/>
      <c r="G320" s="12"/>
    </row>
    <row r="321" spans="1:7">
      <c r="A321" s="335"/>
      <c r="B321" s="335"/>
      <c r="C321" s="335"/>
      <c r="D321" s="1025"/>
      <c r="E321" s="1025"/>
      <c r="F321" s="1025"/>
      <c r="G321" s="12"/>
    </row>
    <row r="322" spans="1:7">
      <c r="A322" s="335"/>
      <c r="B322" s="335"/>
      <c r="C322" s="335"/>
      <c r="D322" s="1025"/>
      <c r="E322" s="1025"/>
      <c r="F322" s="1025"/>
      <c r="G322" s="12"/>
    </row>
    <row r="323" spans="1:7" s="743" customFormat="1">
      <c r="A323" s="335"/>
      <c r="B323" s="335"/>
      <c r="C323" s="335"/>
      <c r="D323" s="1025"/>
      <c r="E323" s="1025"/>
      <c r="F323" s="1025"/>
    </row>
    <row r="324" spans="1:7" s="743" customFormat="1">
      <c r="A324" s="335"/>
      <c r="B324" s="335"/>
      <c r="C324" s="335"/>
      <c r="D324" s="1025"/>
      <c r="E324" s="1025"/>
      <c r="F324" s="1025"/>
    </row>
    <row r="325" spans="1:7" s="743" customFormat="1">
      <c r="A325" s="335"/>
      <c r="B325" s="335"/>
      <c r="C325" s="335"/>
      <c r="D325" s="1025"/>
      <c r="E325" s="1025"/>
      <c r="F325" s="1025"/>
    </row>
    <row r="326" spans="1:7" s="743" customFormat="1">
      <c r="A326" s="335"/>
      <c r="B326" s="335"/>
      <c r="C326" s="335"/>
      <c r="D326" s="1025"/>
      <c r="E326" s="1025"/>
      <c r="F326" s="1025"/>
    </row>
    <row r="327" spans="1:7">
      <c r="A327" s="335"/>
      <c r="B327" s="335"/>
      <c r="C327" s="335"/>
      <c r="D327" s="1025"/>
      <c r="E327" s="1025"/>
      <c r="F327" s="1025"/>
      <c r="G327" s="12"/>
    </row>
    <row r="328" spans="1:7">
      <c r="A328" s="335"/>
      <c r="B328" s="335"/>
      <c r="C328" s="335"/>
      <c r="D328" s="1025"/>
      <c r="E328" s="1025"/>
      <c r="F328" s="1025"/>
      <c r="G328" s="12"/>
    </row>
    <row r="329" spans="1:7">
      <c r="A329" s="335"/>
      <c r="B329" s="335"/>
      <c r="C329" s="335"/>
      <c r="D329" s="1025"/>
      <c r="E329" s="1025"/>
      <c r="F329" s="1025"/>
      <c r="G329" s="12"/>
    </row>
    <row r="330" spans="1:7">
      <c r="A330" s="335"/>
      <c r="B330" s="335"/>
      <c r="C330" s="335"/>
      <c r="D330" s="12"/>
      <c r="E330" s="484"/>
      <c r="F330" s="138"/>
      <c r="G330" s="12"/>
    </row>
    <row r="331" spans="1:7" ht="14.25">
      <c r="A331" s="270"/>
      <c r="B331" s="703" t="s">
        <v>328</v>
      </c>
      <c r="C331" s="335"/>
      <c r="D331" s="1044" t="s">
        <v>1354</v>
      </c>
      <c r="E331" s="1044"/>
      <c r="F331" s="1044"/>
      <c r="G331" s="12"/>
    </row>
    <row r="332" spans="1:7">
      <c r="A332" s="335"/>
      <c r="B332" s="335"/>
      <c r="C332" s="335"/>
      <c r="D332" s="1044"/>
      <c r="E332" s="1044"/>
      <c r="F332" s="1044"/>
      <c r="G332" s="12"/>
    </row>
    <row r="333" spans="1:7">
      <c r="A333" s="335"/>
      <c r="B333" s="335"/>
      <c r="C333" s="335"/>
      <c r="D333" s="1044"/>
      <c r="E333" s="1044"/>
      <c r="F333" s="1044"/>
      <c r="G333" s="12"/>
    </row>
    <row r="334" spans="1:7">
      <c r="A334" s="335"/>
      <c r="B334" s="335"/>
      <c r="C334" s="335"/>
      <c r="D334" s="1044"/>
      <c r="E334" s="1044"/>
      <c r="F334" s="1044"/>
      <c r="G334" s="12"/>
    </row>
    <row r="335" spans="1:7">
      <c r="A335" s="335"/>
      <c r="B335" s="335"/>
      <c r="C335" s="335"/>
      <c r="D335" s="526"/>
      <c r="E335" s="484"/>
      <c r="F335" s="138"/>
      <c r="G335" s="12"/>
    </row>
    <row r="336" spans="1:7">
      <c r="A336" s="335"/>
      <c r="B336" s="335"/>
      <c r="C336" s="335"/>
      <c r="D336" s="1044" t="s">
        <v>1355</v>
      </c>
      <c r="E336" s="1044"/>
      <c r="F336" s="1044"/>
      <c r="G336" s="12"/>
    </row>
    <row r="337" spans="1:7">
      <c r="A337" s="335"/>
      <c r="B337" s="335"/>
      <c r="C337" s="335"/>
      <c r="D337" s="1044"/>
      <c r="E337" s="1044"/>
      <c r="F337" s="1044"/>
      <c r="G337" s="12"/>
    </row>
    <row r="338" spans="1:7">
      <c r="A338" s="335"/>
      <c r="B338" s="335"/>
      <c r="C338" s="335"/>
      <c r="D338" s="1044"/>
      <c r="E338" s="1044"/>
      <c r="F338" s="1044"/>
      <c r="G338" s="12"/>
    </row>
    <row r="339" spans="1:7">
      <c r="A339" s="335"/>
      <c r="B339" s="335"/>
      <c r="C339" s="335"/>
      <c r="D339" s="1044"/>
      <c r="E339" s="1044"/>
      <c r="F339" s="1044"/>
      <c r="G339" s="12"/>
    </row>
    <row r="340" spans="1:7" ht="18" customHeight="1">
      <c r="A340" s="335"/>
      <c r="B340" s="335"/>
      <c r="C340" s="335"/>
      <c r="D340" s="1044"/>
      <c r="E340" s="1044"/>
      <c r="F340" s="1044"/>
      <c r="G340" s="12"/>
    </row>
    <row r="341" spans="1:7">
      <c r="A341" s="335"/>
      <c r="B341" s="335"/>
      <c r="C341" s="335"/>
      <c r="D341" s="1044"/>
      <c r="E341" s="1044"/>
      <c r="F341" s="1044"/>
      <c r="G341" s="12"/>
    </row>
    <row r="342" spans="1:7">
      <c r="A342" s="335"/>
      <c r="B342" s="335"/>
      <c r="C342" s="335"/>
      <c r="D342" s="1044"/>
      <c r="E342" s="1044"/>
      <c r="F342" s="1044"/>
      <c r="G342" s="12"/>
    </row>
    <row r="343" spans="1:7">
      <c r="A343" s="335"/>
      <c r="B343" s="335"/>
      <c r="C343" s="335"/>
      <c r="D343" s="1044"/>
      <c r="E343" s="1044"/>
      <c r="F343" s="1044"/>
      <c r="G343" s="12"/>
    </row>
    <row r="344" spans="1:7" ht="8.25" customHeight="1">
      <c r="A344" s="335"/>
      <c r="B344" s="335"/>
      <c r="C344" s="335"/>
      <c r="D344" s="1044"/>
      <c r="E344" s="1044"/>
      <c r="F344" s="1044"/>
      <c r="G344" s="12"/>
    </row>
    <row r="345" spans="1:7" ht="13.35" customHeight="1">
      <c r="A345" s="335"/>
      <c r="B345" s="335"/>
      <c r="C345" s="335"/>
      <c r="D345" s="1037" t="s">
        <v>1356</v>
      </c>
      <c r="E345" s="1037"/>
      <c r="F345" s="1037"/>
      <c r="G345" s="12"/>
    </row>
    <row r="346" spans="1:7">
      <c r="A346" s="335"/>
      <c r="B346" s="335"/>
      <c r="C346" s="335"/>
      <c r="D346" s="1037"/>
      <c r="E346" s="1037"/>
      <c r="F346" s="1037"/>
      <c r="G346" s="12"/>
    </row>
    <row r="347" spans="1:7">
      <c r="A347" s="335"/>
      <c r="B347" s="335"/>
      <c r="C347" s="335"/>
      <c r="D347" s="1037"/>
      <c r="E347" s="1037"/>
      <c r="F347" s="1037"/>
      <c r="G347" s="12"/>
    </row>
    <row r="348" spans="1:7" s="743" customFormat="1">
      <c r="A348" s="335"/>
      <c r="B348" s="335"/>
      <c r="C348" s="335"/>
      <c r="D348" s="1037"/>
      <c r="E348" s="1037"/>
      <c r="F348" s="1037"/>
    </row>
    <row r="349" spans="1:7" s="743" customFormat="1">
      <c r="A349" s="335"/>
      <c r="B349" s="335"/>
      <c r="C349" s="335"/>
      <c r="D349" s="1037"/>
      <c r="E349" s="1037"/>
      <c r="F349" s="1037"/>
    </row>
    <row r="350" spans="1:7" s="743" customFormat="1">
      <c r="A350" s="335"/>
      <c r="B350" s="335"/>
      <c r="C350" s="335"/>
      <c r="D350" s="1037"/>
      <c r="E350" s="1037"/>
      <c r="F350" s="1037"/>
    </row>
    <row r="351" spans="1:7" s="743" customFormat="1">
      <c r="A351" s="335"/>
      <c r="B351" s="335"/>
      <c r="C351" s="335"/>
      <c r="D351" s="1037"/>
      <c r="E351" s="1037"/>
      <c r="F351" s="1037"/>
    </row>
    <row r="352" spans="1:7" s="743" customFormat="1">
      <c r="A352" s="335"/>
      <c r="B352" s="335"/>
      <c r="C352" s="335"/>
      <c r="D352" s="1037"/>
      <c r="E352" s="1037"/>
      <c r="F352" s="1037"/>
    </row>
    <row r="353" spans="1:7">
      <c r="A353" s="335"/>
      <c r="B353" s="335"/>
      <c r="C353" s="335"/>
      <c r="D353" s="1037"/>
      <c r="E353" s="1037"/>
      <c r="F353" s="1037"/>
      <c r="G353" s="12"/>
    </row>
    <row r="354" spans="1:7">
      <c r="A354" s="335"/>
      <c r="B354" s="335"/>
      <c r="C354" s="335"/>
      <c r="D354" s="1037"/>
      <c r="E354" s="1037"/>
      <c r="F354" s="1037"/>
      <c r="G354" s="12"/>
    </row>
    <row r="355" spans="1:7">
      <c r="A355" s="335"/>
      <c r="B355" s="335"/>
      <c r="C355" s="335"/>
      <c r="D355" s="1037"/>
      <c r="E355" s="1037"/>
      <c r="F355" s="1037"/>
      <c r="G355" s="12"/>
    </row>
    <row r="356" spans="1:7">
      <c r="A356" s="335"/>
      <c r="B356" s="335"/>
      <c r="C356" s="335"/>
      <c r="D356" s="1037"/>
      <c r="E356" s="1037"/>
      <c r="F356" s="1037"/>
      <c r="G356" s="12"/>
    </row>
    <row r="357" spans="1:7">
      <c r="A357" s="335"/>
      <c r="B357" s="335"/>
      <c r="C357" s="528"/>
      <c r="D357" s="1037"/>
      <c r="E357" s="1037"/>
      <c r="F357" s="1037"/>
      <c r="G357" s="12"/>
    </row>
    <row r="358" spans="1:7">
      <c r="A358" s="335"/>
      <c r="B358" s="335"/>
      <c r="C358" s="528"/>
      <c r="D358" s="1037"/>
      <c r="E358" s="1037"/>
      <c r="F358" s="1037"/>
      <c r="G358" s="12"/>
    </row>
    <row r="359" spans="1:7">
      <c r="A359" s="335"/>
      <c r="B359" s="335"/>
      <c r="C359" s="335"/>
      <c r="D359" s="1037"/>
      <c r="E359" s="1037"/>
      <c r="F359" s="1037"/>
      <c r="G359" s="12"/>
    </row>
    <row r="360" spans="1:7">
      <c r="A360" s="335"/>
      <c r="B360" s="335"/>
      <c r="C360" s="528"/>
      <c r="D360" s="1037"/>
      <c r="E360" s="1037"/>
      <c r="F360" s="1037"/>
      <c r="G360" s="12"/>
    </row>
    <row r="361" spans="1:7">
      <c r="A361" s="335"/>
      <c r="B361" s="335"/>
      <c r="C361" s="528"/>
      <c r="D361" s="1037"/>
      <c r="E361" s="1037"/>
      <c r="F361" s="1037"/>
      <c r="G361" s="12"/>
    </row>
    <row r="362" spans="1:7">
      <c r="A362" s="335"/>
      <c r="B362" s="335"/>
      <c r="C362" s="528"/>
      <c r="D362" s="1037"/>
      <c r="E362" s="1037"/>
      <c r="F362" s="1037"/>
      <c r="G362" s="12"/>
    </row>
    <row r="363" spans="1:7">
      <c r="A363" s="335"/>
      <c r="B363" s="335"/>
      <c r="C363" s="335"/>
      <c r="D363" s="526"/>
      <c r="E363" s="484"/>
      <c r="F363" s="138"/>
      <c r="G363" s="12"/>
    </row>
    <row r="364" spans="1:7">
      <c r="A364" s="335"/>
      <c r="B364" s="703" t="s">
        <v>328</v>
      </c>
      <c r="C364" s="335"/>
      <c r="D364" s="1037" t="s">
        <v>1357</v>
      </c>
      <c r="E364" s="1037"/>
      <c r="F364" s="1037"/>
      <c r="G364" s="12"/>
    </row>
    <row r="365" spans="1:7">
      <c r="A365" s="335"/>
      <c r="B365" s="335"/>
      <c r="C365" s="335"/>
      <c r="D365" s="1037"/>
      <c r="E365" s="1037"/>
      <c r="F365" s="1037"/>
      <c r="G365" s="12"/>
    </row>
    <row r="366" spans="1:7">
      <c r="A366" s="335"/>
      <c r="B366" s="335"/>
      <c r="C366" s="335"/>
      <c r="D366" s="484"/>
      <c r="E366" s="484"/>
      <c r="F366" s="138"/>
      <c r="G366" s="12"/>
    </row>
    <row r="367" spans="1:7" ht="14.25">
      <c r="A367" s="270"/>
      <c r="B367" s="703" t="s">
        <v>328</v>
      </c>
      <c r="C367" s="335"/>
      <c r="D367" s="1025" t="s">
        <v>1358</v>
      </c>
      <c r="E367" s="1025"/>
      <c r="F367" s="1025"/>
      <c r="G367" s="12"/>
    </row>
    <row r="368" spans="1:7" ht="14.25">
      <c r="A368" s="527"/>
      <c r="B368" s="527"/>
      <c r="C368" s="335"/>
      <c r="D368" s="1025"/>
      <c r="E368" s="1025"/>
      <c r="F368" s="1025"/>
      <c r="G368" s="12"/>
    </row>
    <row r="369" spans="1:7" ht="14.25">
      <c r="A369" s="527"/>
      <c r="B369" s="527"/>
      <c r="C369" s="335"/>
      <c r="D369" s="1025"/>
      <c r="E369" s="1025"/>
      <c r="F369" s="1025"/>
      <c r="G369" s="12"/>
    </row>
    <row r="370" spans="1:7" ht="14.25">
      <c r="A370" s="527"/>
      <c r="B370" s="527"/>
      <c r="C370" s="335"/>
      <c r="D370" s="1025"/>
      <c r="E370" s="1025"/>
      <c r="F370" s="1025"/>
      <c r="G370" s="12"/>
    </row>
    <row r="371" spans="1:7" ht="14.25">
      <c r="A371" s="527"/>
      <c r="B371" s="527"/>
      <c r="C371" s="335"/>
      <c r="D371" s="1025"/>
      <c r="E371" s="1025"/>
      <c r="F371" s="1025"/>
      <c r="G371" s="12"/>
    </row>
    <row r="372" spans="1:7">
      <c r="D372" s="138"/>
      <c r="E372" s="138"/>
      <c r="F372" s="138"/>
      <c r="G372" s="12"/>
    </row>
    <row r="373" spans="1:7" ht="14.25">
      <c r="A373" s="270"/>
      <c r="B373" s="703" t="s">
        <v>328</v>
      </c>
      <c r="C373" s="275"/>
      <c r="D373" s="968" t="s">
        <v>1359</v>
      </c>
      <c r="E373" s="968"/>
      <c r="F373" s="968"/>
      <c r="G373" s="12"/>
    </row>
    <row r="374" spans="1:7" ht="14.25">
      <c r="A374" s="270"/>
      <c r="B374" s="270"/>
      <c r="D374" s="968"/>
      <c r="E374" s="968"/>
      <c r="F374" s="968"/>
      <c r="G374" s="12"/>
    </row>
    <row r="375" spans="1:7">
      <c r="D375" s="968"/>
      <c r="E375" s="968"/>
      <c r="F375" s="968"/>
      <c r="G375" s="12"/>
    </row>
    <row r="376" spans="1:7">
      <c r="D376" s="968"/>
      <c r="E376" s="968"/>
      <c r="F376" s="968"/>
      <c r="G376" s="12"/>
    </row>
    <row r="377" spans="1:7">
      <c r="D377" s="968"/>
      <c r="E377" s="968"/>
      <c r="F377" s="968"/>
      <c r="G377" s="12"/>
    </row>
    <row r="378" spans="1:7">
      <c r="D378" s="968"/>
      <c r="E378" s="968"/>
      <c r="F378" s="968"/>
      <c r="G378" s="12"/>
    </row>
    <row r="379" spans="1:7">
      <c r="D379" s="968"/>
      <c r="E379" s="968"/>
      <c r="F379" s="968"/>
      <c r="G379" s="12"/>
    </row>
    <row r="380" spans="1:7">
      <c r="D380" s="968"/>
      <c r="E380" s="968"/>
      <c r="F380" s="968"/>
      <c r="G380" s="12"/>
    </row>
    <row r="381" spans="1:7">
      <c r="D381" s="968"/>
      <c r="E381" s="968"/>
      <c r="F381" s="968"/>
      <c r="G381" s="12"/>
    </row>
    <row r="382" spans="1:7">
      <c r="D382" s="968"/>
      <c r="E382" s="968"/>
      <c r="F382" s="968"/>
      <c r="G382" s="12"/>
    </row>
    <row r="383" spans="1:7">
      <c r="D383" s="968"/>
      <c r="E383" s="968"/>
      <c r="F383" s="968"/>
      <c r="G383" s="12"/>
    </row>
    <row r="384" spans="1:7">
      <c r="D384" s="968"/>
      <c r="E384" s="968"/>
      <c r="F384" s="968"/>
      <c r="G384" s="12"/>
    </row>
    <row r="385" spans="1:7">
      <c r="D385" s="968"/>
      <c r="E385" s="968"/>
      <c r="F385" s="968"/>
      <c r="G385" s="12"/>
    </row>
    <row r="386" spans="1:7">
      <c r="A386" s="12"/>
      <c r="B386" s="12"/>
      <c r="C386" s="12"/>
      <c r="D386" s="968"/>
      <c r="E386" s="968"/>
      <c r="F386" s="968"/>
      <c r="G386" s="12"/>
    </row>
    <row r="387" spans="1:7">
      <c r="A387" s="12"/>
      <c r="B387" s="12"/>
      <c r="C387" s="12"/>
      <c r="D387" s="968"/>
      <c r="E387" s="968"/>
      <c r="F387" s="968"/>
      <c r="G387" s="12"/>
    </row>
    <row r="388" spans="1:7">
      <c r="A388" s="12"/>
      <c r="B388" s="12"/>
      <c r="C388" s="12"/>
      <c r="D388" s="968"/>
      <c r="E388" s="968"/>
      <c r="F388" s="968"/>
      <c r="G388" s="12"/>
    </row>
    <row r="389" spans="1:7">
      <c r="A389" s="12"/>
      <c r="B389" s="12"/>
      <c r="C389" s="12"/>
      <c r="D389" s="968"/>
      <c r="E389" s="968"/>
      <c r="F389" s="968"/>
      <c r="G389" s="12"/>
    </row>
    <row r="390" spans="1:7">
      <c r="A390" s="12"/>
      <c r="B390" s="12"/>
      <c r="C390" s="12"/>
      <c r="D390" s="968"/>
      <c r="E390" s="968"/>
      <c r="F390" s="968"/>
      <c r="G390" s="12"/>
    </row>
    <row r="391" spans="1:7">
      <c r="A391" s="12"/>
      <c r="B391" s="12"/>
      <c r="C391" s="12"/>
      <c r="D391" s="968"/>
      <c r="E391" s="968"/>
      <c r="F391" s="968"/>
      <c r="G391" s="12"/>
    </row>
    <row r="392" spans="1:7">
      <c r="A392" s="12"/>
      <c r="B392" s="12"/>
      <c r="C392" s="12"/>
      <c r="D392" s="968"/>
      <c r="E392" s="968"/>
      <c r="F392" s="968"/>
      <c r="G392" s="12"/>
    </row>
    <row r="393" spans="1:7">
      <c r="A393" s="12"/>
      <c r="B393" s="12"/>
      <c r="C393" s="12"/>
      <c r="D393" s="968"/>
      <c r="E393" s="968"/>
      <c r="F393" s="968"/>
      <c r="G393" s="12"/>
    </row>
    <row r="394" spans="1:7">
      <c r="A394" s="12"/>
      <c r="B394" s="12"/>
      <c r="C394" s="12"/>
      <c r="D394" s="968"/>
      <c r="E394" s="968"/>
      <c r="F394" s="968"/>
      <c r="G394" s="12"/>
    </row>
    <row r="395" spans="1:7">
      <c r="A395" s="12"/>
      <c r="B395" s="12"/>
      <c r="C395" s="12"/>
      <c r="D395" s="968"/>
      <c r="E395" s="968"/>
      <c r="F395" s="968"/>
      <c r="G395" s="12"/>
    </row>
    <row r="396" spans="1:7">
      <c r="A396" s="12"/>
      <c r="B396" s="12"/>
      <c r="C396" s="12"/>
      <c r="D396" s="968"/>
      <c r="E396" s="968"/>
      <c r="F396" s="968"/>
      <c r="G396" s="12"/>
    </row>
    <row r="397" spans="1:7">
      <c r="A397" s="12"/>
      <c r="B397" s="12"/>
      <c r="C397" s="12"/>
      <c r="D397" s="968"/>
      <c r="E397" s="968"/>
      <c r="F397" s="968"/>
      <c r="G397" s="12"/>
    </row>
    <row r="398" spans="1:7">
      <c r="A398" s="12"/>
      <c r="B398" s="12"/>
      <c r="C398" s="12"/>
      <c r="D398" s="968"/>
      <c r="E398" s="968"/>
      <c r="F398" s="968"/>
      <c r="G398" s="12"/>
    </row>
    <row r="399" spans="1:7">
      <c r="A399" s="12"/>
      <c r="B399" s="12"/>
      <c r="C399" s="12"/>
      <c r="D399" s="968"/>
      <c r="E399" s="968"/>
      <c r="F399" s="968"/>
      <c r="G399" s="12"/>
    </row>
    <row r="400" spans="1:7">
      <c r="A400" s="12"/>
      <c r="B400" s="12"/>
      <c r="C400" s="12"/>
      <c r="D400" s="968"/>
      <c r="E400" s="968"/>
      <c r="F400" s="968"/>
      <c r="G400" s="12"/>
    </row>
    <row r="401" spans="1:7">
      <c r="A401" s="12"/>
      <c r="B401" s="12"/>
      <c r="C401" s="12"/>
      <c r="D401" s="968"/>
      <c r="E401" s="968"/>
      <c r="F401" s="968"/>
      <c r="G401" s="12"/>
    </row>
    <row r="402" spans="1:7" s="32" customFormat="1">
      <c r="A402" s="135"/>
      <c r="B402" s="700"/>
      <c r="C402" s="135"/>
      <c r="D402" s="968"/>
      <c r="E402" s="968"/>
      <c r="F402" s="968"/>
      <c r="G402" s="30"/>
    </row>
    <row r="403" spans="1:7" s="32" customFormat="1" ht="40.700000000000003" customHeight="1">
      <c r="A403" s="135"/>
      <c r="B403" s="700"/>
      <c r="C403" s="135"/>
      <c r="D403" s="968"/>
      <c r="E403" s="968"/>
      <c r="F403" s="968"/>
      <c r="G403" s="30"/>
    </row>
    <row r="404" spans="1:7" s="32" customFormat="1">
      <c r="A404" s="135"/>
      <c r="B404" s="700"/>
      <c r="C404" s="135"/>
      <c r="D404" s="138"/>
      <c r="E404" s="138"/>
      <c r="F404" s="138"/>
      <c r="G404" s="30"/>
    </row>
    <row r="405" spans="1:7" ht="14.25">
      <c r="A405" s="270"/>
      <c r="B405" s="703" t="s">
        <v>328</v>
      </c>
      <c r="C405" s="275"/>
      <c r="D405" s="993" t="s">
        <v>1360</v>
      </c>
      <c r="E405" s="993"/>
      <c r="F405" s="993"/>
    </row>
    <row r="406" spans="1:7">
      <c r="D406" s="1038" t="s">
        <v>1117</v>
      </c>
      <c r="E406" s="1038"/>
      <c r="F406" s="1038"/>
    </row>
    <row r="407" spans="1:7">
      <c r="D407" s="989" t="s">
        <v>1361</v>
      </c>
      <c r="E407" s="989"/>
      <c r="F407" s="989"/>
    </row>
    <row r="408" spans="1:7">
      <c r="D408" s="989"/>
      <c r="E408" s="989"/>
      <c r="F408" s="989"/>
    </row>
    <row r="409" spans="1:7">
      <c r="D409" s="989"/>
      <c r="E409" s="989"/>
      <c r="F409" s="989"/>
    </row>
    <row r="410" spans="1:7">
      <c r="D410" s="989"/>
      <c r="E410" s="989"/>
      <c r="F410" s="989"/>
    </row>
    <row r="411" spans="1:7">
      <c r="D411" s="138"/>
      <c r="E411" s="138"/>
      <c r="F411" s="138"/>
      <c r="G411" s="12"/>
    </row>
    <row r="412" spans="1:7" ht="14.25">
      <c r="A412" s="270"/>
      <c r="B412" s="703" t="s">
        <v>328</v>
      </c>
      <c r="C412" s="275"/>
      <c r="D412" s="968" t="s">
        <v>1362</v>
      </c>
      <c r="E412" s="968"/>
      <c r="F412" s="968"/>
      <c r="G412" s="12"/>
    </row>
    <row r="413" spans="1:7">
      <c r="D413" s="968"/>
      <c r="E413" s="968"/>
      <c r="F413" s="968"/>
      <c r="G413" s="12"/>
    </row>
    <row r="414" spans="1:7">
      <c r="D414" s="968"/>
      <c r="E414" s="968"/>
      <c r="F414" s="968"/>
      <c r="G414" s="12"/>
    </row>
    <row r="415" spans="1:7" s="743" customFormat="1">
      <c r="A415" s="755"/>
      <c r="B415" s="755"/>
      <c r="C415" s="755"/>
      <c r="D415" s="752"/>
      <c r="E415" s="752"/>
      <c r="F415" s="752"/>
    </row>
    <row r="416" spans="1:7" ht="14.25">
      <c r="B416" s="703" t="s">
        <v>328</v>
      </c>
      <c r="C416" s="270"/>
      <c r="D416" s="989" t="s">
        <v>1363</v>
      </c>
      <c r="E416" s="989"/>
      <c r="F416" s="989"/>
      <c r="G416" s="12"/>
    </row>
    <row r="417" spans="1:7">
      <c r="D417" s="989"/>
      <c r="E417" s="989"/>
      <c r="F417" s="989"/>
      <c r="G417" s="12"/>
    </row>
    <row r="418" spans="1:7">
      <c r="D418" s="138"/>
      <c r="E418" s="138"/>
      <c r="F418" s="138"/>
      <c r="G418" s="12"/>
    </row>
    <row r="419" spans="1:7" ht="14.25">
      <c r="B419" s="703" t="s">
        <v>328</v>
      </c>
      <c r="C419" s="270"/>
      <c r="D419" s="989" t="s">
        <v>1364</v>
      </c>
      <c r="E419" s="989"/>
      <c r="F419" s="989"/>
      <c r="G419" s="12"/>
    </row>
    <row r="420" spans="1:7">
      <c r="D420" s="989"/>
      <c r="E420" s="989"/>
      <c r="F420" s="989"/>
      <c r="G420" s="12"/>
    </row>
    <row r="421" spans="1:7">
      <c r="D421" s="989"/>
      <c r="E421" s="989"/>
      <c r="F421" s="989"/>
      <c r="G421" s="12"/>
    </row>
    <row r="422" spans="1:7">
      <c r="D422" s="989"/>
      <c r="E422" s="989"/>
      <c r="F422" s="989"/>
      <c r="G422" s="12"/>
    </row>
    <row r="423" spans="1:7">
      <c r="B423" s="703" t="s">
        <v>328</v>
      </c>
      <c r="D423" s="989"/>
      <c r="E423" s="989"/>
      <c r="F423" s="989"/>
      <c r="G423" s="12"/>
    </row>
    <row r="424" spans="1:7">
      <c r="A424" s="12"/>
      <c r="B424" s="12"/>
      <c r="C424" s="12"/>
      <c r="D424" s="989"/>
      <c r="E424" s="989"/>
      <c r="F424" s="989"/>
      <c r="G424" s="12"/>
    </row>
    <row r="425" spans="1:7">
      <c r="A425" s="12"/>
      <c r="C425" s="12"/>
      <c r="D425" s="989"/>
      <c r="E425" s="989"/>
      <c r="F425" s="989"/>
      <c r="G425" s="12"/>
    </row>
    <row r="426" spans="1:7">
      <c r="A426" s="12"/>
      <c r="B426" s="703" t="s">
        <v>328</v>
      </c>
      <c r="C426" s="12"/>
      <c r="D426" s="989"/>
      <c r="E426" s="989"/>
      <c r="F426" s="989"/>
      <c r="G426" s="12"/>
    </row>
    <row r="427" spans="1:7">
      <c r="A427" s="12"/>
      <c r="B427" s="12"/>
      <c r="C427" s="12"/>
      <c r="D427" s="989"/>
      <c r="E427" s="989"/>
      <c r="F427" s="989"/>
      <c r="G427" s="12"/>
    </row>
    <row r="428" spans="1:7">
      <c r="A428" s="12"/>
      <c r="C428" s="12"/>
      <c r="D428" s="989"/>
      <c r="E428" s="989"/>
      <c r="F428" s="989"/>
      <c r="G428" s="12"/>
    </row>
    <row r="429" spans="1:7">
      <c r="A429" s="12"/>
      <c r="C429" s="12"/>
      <c r="D429" s="989"/>
      <c r="E429" s="989"/>
      <c r="F429" s="989"/>
      <c r="G429" s="12"/>
    </row>
    <row r="430" spans="1:7">
      <c r="A430" s="12"/>
      <c r="B430" s="703" t="s">
        <v>328</v>
      </c>
      <c r="C430" s="12"/>
      <c r="D430" s="989"/>
      <c r="E430" s="989"/>
      <c r="F430" s="989"/>
      <c r="G430" s="12"/>
    </row>
    <row r="431" spans="1:7">
      <c r="A431" s="12"/>
      <c r="B431" s="12"/>
      <c r="C431" s="12"/>
      <c r="D431" s="989"/>
      <c r="E431" s="989"/>
      <c r="F431" s="989"/>
      <c r="G431" s="12"/>
    </row>
    <row r="432" spans="1:7">
      <c r="A432" s="12"/>
      <c r="B432" s="703" t="s">
        <v>328</v>
      </c>
      <c r="C432" s="12"/>
      <c r="D432" s="989"/>
      <c r="E432" s="989"/>
      <c r="F432" s="989"/>
      <c r="G432" s="12"/>
    </row>
    <row r="433" spans="1:7" s="743" customFormat="1">
      <c r="D433" s="753"/>
      <c r="E433" s="753"/>
      <c r="F433" s="753"/>
    </row>
    <row r="434" spans="1:7">
      <c r="A434" s="12"/>
      <c r="B434" s="742" t="s">
        <v>328</v>
      </c>
      <c r="C434" s="12"/>
      <c r="D434" s="989" t="s">
        <v>1365</v>
      </c>
      <c r="E434" s="989"/>
      <c r="F434" s="989"/>
      <c r="G434" s="12"/>
    </row>
    <row r="435" spans="1:7">
      <c r="A435" s="12"/>
      <c r="B435" s="12"/>
      <c r="C435" s="12"/>
      <c r="D435" s="989"/>
      <c r="E435" s="989"/>
      <c r="F435" s="989"/>
      <c r="G435" s="12"/>
    </row>
    <row r="436" spans="1:7">
      <c r="A436" s="12"/>
      <c r="B436" s="12"/>
      <c r="C436" s="12"/>
      <c r="D436" s="989"/>
      <c r="E436" s="989"/>
      <c r="F436" s="989"/>
      <c r="G436" s="12"/>
    </row>
    <row r="437" spans="1:7">
      <c r="A437" s="12"/>
      <c r="B437" s="12"/>
      <c r="C437" s="12"/>
      <c r="D437" s="989"/>
      <c r="E437" s="989"/>
      <c r="F437" s="989"/>
      <c r="G437" s="12"/>
    </row>
    <row r="438" spans="1:7">
      <c r="D438" s="989"/>
      <c r="E438" s="989"/>
      <c r="F438" s="989"/>
    </row>
    <row r="439" spans="1:7">
      <c r="D439" s="138"/>
      <c r="E439" s="138"/>
      <c r="F439" s="138"/>
    </row>
    <row r="440" spans="1:7">
      <c r="B440" s="703" t="s">
        <v>328</v>
      </c>
      <c r="D440" s="1000" t="s">
        <v>1366</v>
      </c>
      <c r="E440" s="1000"/>
      <c r="F440" s="1000"/>
    </row>
    <row r="441" spans="1:7">
      <c r="A441" s="138"/>
      <c r="B441" s="138"/>
    </row>
    <row r="442" spans="1:7">
      <c r="A442" s="994" t="s">
        <v>1207</v>
      </c>
      <c r="B442" s="994"/>
      <c r="C442" s="994"/>
      <c r="D442" s="994"/>
      <c r="E442" s="994"/>
      <c r="F442" s="994"/>
      <c r="G442" s="994"/>
    </row>
    <row r="443" spans="1:7">
      <c r="A443" s="138"/>
      <c r="B443" s="138"/>
    </row>
    <row r="444" spans="1:7">
      <c r="D444" s="1045" t="s">
        <v>977</v>
      </c>
      <c r="E444" s="1045"/>
      <c r="F444" s="1045"/>
    </row>
    <row r="445" spans="1:7" s="39" customFormat="1" ht="14.25">
      <c r="A445" s="420"/>
      <c r="B445" s="420"/>
      <c r="C445" s="282"/>
      <c r="D445" s="1046" t="s">
        <v>1367</v>
      </c>
      <c r="E445" s="1046"/>
      <c r="F445" s="1046"/>
      <c r="G445" s="133"/>
    </row>
    <row r="446" spans="1:7" s="39" customFormat="1" ht="14.25">
      <c r="A446" s="420"/>
      <c r="B446" s="420"/>
      <c r="C446" s="282"/>
      <c r="D446" s="756"/>
      <c r="E446" s="6"/>
      <c r="F446" s="6"/>
      <c r="G446" s="133"/>
    </row>
    <row r="447" spans="1:7" s="39" customFormat="1" ht="14.25">
      <c r="A447" s="270"/>
      <c r="B447" s="703" t="s">
        <v>328</v>
      </c>
      <c r="C447" s="282"/>
      <c r="D447" s="1047" t="s">
        <v>1368</v>
      </c>
      <c r="E447" s="1047"/>
      <c r="F447" s="1047"/>
      <c r="G447" s="133"/>
    </row>
    <row r="448" spans="1:7" s="39" customFormat="1" ht="14.25">
      <c r="A448" s="270"/>
      <c r="B448" s="270"/>
      <c r="C448" s="282"/>
      <c r="D448" s="1047"/>
      <c r="E448" s="1047"/>
      <c r="F448" s="1047"/>
      <c r="G448" s="133"/>
    </row>
    <row r="449" spans="1:7" s="39" customFormat="1" ht="14.25">
      <c r="A449" s="270"/>
      <c r="B449" s="270"/>
      <c r="C449" s="282"/>
      <c r="D449" s="754"/>
      <c r="E449" s="6"/>
      <c r="F449" s="6"/>
      <c r="G449" s="133"/>
    </row>
    <row r="450" spans="1:7">
      <c r="B450" s="703" t="s">
        <v>328</v>
      </c>
      <c r="D450" s="1017" t="s">
        <v>1369</v>
      </c>
      <c r="E450" s="1017"/>
      <c r="F450" s="1017"/>
    </row>
    <row r="451" spans="1:7" ht="14.25">
      <c r="A451" s="270"/>
      <c r="D451" s="1017"/>
      <c r="E451" s="1017"/>
      <c r="F451" s="1017"/>
    </row>
    <row r="452" spans="1:7" ht="14.25">
      <c r="A452" s="270"/>
      <c r="B452" s="270"/>
      <c r="D452" s="1017"/>
      <c r="E452" s="1017"/>
      <c r="F452" s="1017"/>
    </row>
    <row r="453" spans="1:7" ht="14.25">
      <c r="A453" s="270"/>
      <c r="B453" s="270"/>
      <c r="D453" s="1017"/>
      <c r="E453" s="1017"/>
      <c r="F453" s="1017"/>
    </row>
    <row r="454" spans="1:7">
      <c r="D454" s="702"/>
      <c r="E454" s="702"/>
      <c r="F454" s="702"/>
      <c r="G454" s="12"/>
    </row>
    <row r="455" spans="1:7" ht="14.25">
      <c r="A455" s="270"/>
      <c r="B455" s="703" t="s">
        <v>328</v>
      </c>
      <c r="D455" s="970" t="s">
        <v>1370</v>
      </c>
      <c r="E455" s="970"/>
      <c r="F455" s="970"/>
      <c r="G455" s="12"/>
    </row>
    <row r="456" spans="1:7" ht="14.25">
      <c r="A456" s="270"/>
      <c r="B456" s="270"/>
      <c r="D456" s="970"/>
      <c r="E456" s="970"/>
      <c r="F456" s="970"/>
      <c r="G456" s="12"/>
    </row>
    <row r="457" spans="1:7" ht="14.25">
      <c r="A457" s="270"/>
      <c r="D457" s="970"/>
      <c r="E457" s="970"/>
      <c r="F457" s="970"/>
      <c r="G457" s="12"/>
    </row>
    <row r="458" spans="1:7" ht="14.25">
      <c r="A458" s="270"/>
      <c r="B458" s="270"/>
      <c r="D458" s="702"/>
      <c r="E458" s="702"/>
      <c r="F458" s="702"/>
      <c r="G458" s="12"/>
    </row>
    <row r="459" spans="1:7" ht="14.25">
      <c r="A459" s="270"/>
      <c r="B459" s="742" t="s">
        <v>328</v>
      </c>
      <c r="D459" s="993" t="s">
        <v>1371</v>
      </c>
      <c r="E459" s="993"/>
      <c r="F459" s="993"/>
      <c r="G459" s="12"/>
    </row>
    <row r="460" spans="1:7" ht="14.25">
      <c r="A460" s="270"/>
      <c r="B460" s="270"/>
      <c r="D460" s="754"/>
      <c r="E460" s="6"/>
      <c r="F460" s="6"/>
      <c r="G460" s="12"/>
    </row>
    <row r="461" spans="1:7" ht="14.25">
      <c r="A461" s="270"/>
      <c r="B461" s="703" t="s">
        <v>328</v>
      </c>
      <c r="D461" s="968" t="s">
        <v>1372</v>
      </c>
      <c r="E461" s="968"/>
      <c r="F461" s="968"/>
      <c r="G461" s="12"/>
    </row>
    <row r="462" spans="1:7" ht="14.25">
      <c r="A462" s="270"/>
      <c r="D462" s="968"/>
      <c r="E462" s="968"/>
      <c r="F462" s="968"/>
      <c r="G462" s="12"/>
    </row>
    <row r="463" spans="1:7">
      <c r="A463" s="23"/>
      <c r="B463" s="699"/>
      <c r="D463" s="757"/>
      <c r="E463" s="6"/>
      <c r="F463" s="6"/>
      <c r="G463" s="12"/>
    </row>
    <row r="464" spans="1:7">
      <c r="A464" s="23"/>
      <c r="B464" s="742" t="s">
        <v>328</v>
      </c>
      <c r="D464" s="993" t="s">
        <v>1373</v>
      </c>
      <c r="E464" s="993"/>
      <c r="F464" s="993"/>
      <c r="G464" s="12"/>
    </row>
    <row r="465" spans="1:7" ht="14.25">
      <c r="A465" s="270"/>
      <c r="B465" s="270"/>
      <c r="D465" s="138"/>
    </row>
    <row r="466" spans="1:7">
      <c r="A466" s="994" t="s">
        <v>1208</v>
      </c>
      <c r="B466" s="994"/>
      <c r="C466" s="994"/>
      <c r="D466" s="994"/>
      <c r="E466" s="994"/>
      <c r="F466" s="994"/>
      <c r="G466" s="994"/>
    </row>
    <row r="467" spans="1:7" customFormat="1" ht="12" customHeight="1">
      <c r="A467" s="270"/>
      <c r="B467" s="270"/>
      <c r="C467" s="10"/>
      <c r="D467" s="154"/>
      <c r="E467" s="152"/>
      <c r="F467" s="152"/>
      <c r="G467" s="152"/>
    </row>
    <row r="468" spans="1:7" customFormat="1">
      <c r="A468" s="282"/>
      <c r="B468" s="282"/>
      <c r="C468" s="322"/>
      <c r="D468" s="1048" t="s">
        <v>874</v>
      </c>
      <c r="E468" s="1048"/>
      <c r="F468" s="1048"/>
      <c r="G468" s="187"/>
    </row>
    <row r="469" spans="1:7" customFormat="1" ht="13.35" customHeight="1">
      <c r="A469" s="269"/>
      <c r="B469" s="269"/>
      <c r="C469" s="323"/>
      <c r="D469" s="1049" t="s">
        <v>1251</v>
      </c>
      <c r="E469" s="1049"/>
      <c r="F469" s="1049"/>
      <c r="G469" s="152"/>
    </row>
    <row r="470" spans="1:7" customFormat="1">
      <c r="A470" s="269"/>
      <c r="B470" s="269"/>
      <c r="C470" s="323"/>
      <c r="D470" s="1049"/>
      <c r="E470" s="1049"/>
      <c r="F470" s="1049"/>
      <c r="G470" s="152"/>
    </row>
    <row r="471" spans="1:7" customFormat="1">
      <c r="A471" s="269"/>
      <c r="B471" s="269"/>
      <c r="C471" s="323"/>
      <c r="D471" s="1049"/>
      <c r="E471" s="1049"/>
      <c r="F471" s="1049"/>
      <c r="G471" s="152"/>
    </row>
    <row r="472" spans="1:7" customFormat="1">
      <c r="A472" s="269"/>
      <c r="B472" s="269"/>
      <c r="C472" s="323"/>
      <c r="D472" s="1049"/>
      <c r="E472" s="1049"/>
      <c r="F472" s="1049"/>
      <c r="G472" s="152"/>
    </row>
    <row r="473" spans="1:7" customFormat="1">
      <c r="A473" s="269"/>
      <c r="B473" s="269"/>
      <c r="C473" s="323"/>
      <c r="D473" s="1049"/>
      <c r="E473" s="1049"/>
      <c r="F473" s="1049"/>
      <c r="G473" s="152"/>
    </row>
    <row r="474" spans="1:7" customFormat="1">
      <c r="A474" s="269"/>
      <c r="B474" s="269"/>
      <c r="C474" s="323"/>
      <c r="D474" s="488"/>
      <c r="E474" s="152"/>
      <c r="F474" s="154"/>
      <c r="G474" s="152"/>
    </row>
    <row r="475" spans="1:7" customFormat="1" ht="14.45" customHeight="1">
      <c r="A475" s="270"/>
      <c r="B475" s="703" t="s">
        <v>328</v>
      </c>
      <c r="C475" s="323"/>
      <c r="D475" s="1015" t="s">
        <v>1242</v>
      </c>
      <c r="E475" s="1015"/>
      <c r="F475" s="1015"/>
      <c r="G475" s="152"/>
    </row>
    <row r="476" spans="1:7" customFormat="1">
      <c r="A476" s="269"/>
      <c r="B476" s="269"/>
      <c r="C476" s="323"/>
      <c r="D476" s="1015"/>
      <c r="E476" s="1015"/>
      <c r="F476" s="1015"/>
      <c r="G476" s="152"/>
    </row>
    <row r="477" spans="1:7" s="704" customFormat="1">
      <c r="A477" s="269"/>
      <c r="B477" s="269"/>
      <c r="C477" s="323"/>
      <c r="D477" s="1015"/>
      <c r="E477" s="1015"/>
      <c r="F477" s="1015"/>
      <c r="G477" s="152"/>
    </row>
    <row r="478" spans="1:7" s="704" customFormat="1">
      <c r="A478" s="269"/>
      <c r="B478" s="269"/>
      <c r="C478" s="323"/>
      <c r="D478" s="1015"/>
      <c r="E478" s="1015"/>
      <c r="F478" s="1015"/>
      <c r="G478" s="152"/>
    </row>
    <row r="479" spans="1:7" customFormat="1">
      <c r="A479" s="269"/>
      <c r="B479" s="269"/>
      <c r="C479" s="323"/>
      <c r="D479" s="1015"/>
      <c r="E479" s="1015"/>
      <c r="F479" s="1015"/>
      <c r="G479" s="152"/>
    </row>
    <row r="480" spans="1:7" customFormat="1">
      <c r="A480" s="269"/>
      <c r="B480" s="269"/>
      <c r="C480" s="323"/>
      <c r="D480" s="460"/>
      <c r="E480" s="152"/>
      <c r="F480" s="154"/>
      <c r="G480" s="152"/>
    </row>
    <row r="481" spans="1:7" customFormat="1" ht="14.45" customHeight="1">
      <c r="A481" s="270"/>
      <c r="B481" s="703" t="s">
        <v>328</v>
      </c>
      <c r="C481" s="323"/>
      <c r="D481" s="1015" t="s">
        <v>1245</v>
      </c>
      <c r="E481" s="1015"/>
      <c r="F481" s="1015"/>
      <c r="G481" s="152"/>
    </row>
    <row r="482" spans="1:7" customFormat="1">
      <c r="A482" s="269"/>
      <c r="B482" s="269"/>
      <c r="C482" s="323"/>
      <c r="D482" s="1015"/>
      <c r="E482" s="1015"/>
      <c r="F482" s="1015"/>
      <c r="G482" s="152"/>
    </row>
    <row r="483" spans="1:7" s="704" customFormat="1">
      <c r="A483" s="269"/>
      <c r="B483" s="269"/>
      <c r="C483" s="323"/>
      <c r="D483" s="1015"/>
      <c r="E483" s="1015"/>
      <c r="F483" s="1015"/>
      <c r="G483" s="152"/>
    </row>
    <row r="484" spans="1:7" customFormat="1">
      <c r="A484" s="269"/>
      <c r="B484" s="269"/>
      <c r="C484" s="323"/>
      <c r="D484" s="1015"/>
      <c r="E484" s="1015"/>
      <c r="F484" s="1015"/>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15" t="s">
        <v>1243</v>
      </c>
      <c r="E486" s="1015"/>
      <c r="F486" s="1015"/>
      <c r="G486" s="152"/>
    </row>
    <row r="487" spans="1:7" customFormat="1">
      <c r="A487" s="269"/>
      <c r="B487" s="269"/>
      <c r="C487" s="323"/>
      <c r="D487" s="1015"/>
      <c r="E487" s="1015"/>
      <c r="F487" s="1015"/>
      <c r="G487" s="152"/>
    </row>
    <row r="488" spans="1:7" customFormat="1">
      <c r="A488" s="269"/>
      <c r="B488" s="269"/>
      <c r="C488" s="323"/>
      <c r="D488" s="1015"/>
      <c r="E488" s="1015"/>
      <c r="F488" s="1015"/>
      <c r="G488" s="152"/>
    </row>
    <row r="489" spans="1:7" s="704" customFormat="1">
      <c r="A489" s="269"/>
      <c r="B489" s="269"/>
      <c r="C489" s="323"/>
      <c r="D489" s="724"/>
      <c r="E489" s="724"/>
      <c r="F489" s="724"/>
      <c r="G489" s="152"/>
    </row>
    <row r="490" spans="1:7" customFormat="1" ht="14.45" customHeight="1">
      <c r="A490" s="270"/>
      <c r="B490" s="703" t="s">
        <v>328</v>
      </c>
      <c r="C490" s="323"/>
      <c r="D490" s="1015" t="s">
        <v>1244</v>
      </c>
      <c r="E490" s="1015"/>
      <c r="F490" s="1015"/>
      <c r="G490" s="152"/>
    </row>
    <row r="491" spans="1:7" customFormat="1">
      <c r="A491" s="269"/>
      <c r="B491" s="269"/>
      <c r="C491" s="323"/>
      <c r="D491" s="1015"/>
      <c r="E491" s="1015"/>
      <c r="F491" s="1015"/>
      <c r="G491" s="152"/>
    </row>
    <row r="492" spans="1:7" customFormat="1">
      <c r="A492" s="269"/>
      <c r="B492" s="269"/>
      <c r="C492" s="323"/>
      <c r="D492" s="1015"/>
      <c r="E492" s="1015"/>
      <c r="F492" s="1015"/>
      <c r="G492" s="152"/>
    </row>
    <row r="493" spans="1:7" customFormat="1">
      <c r="A493" s="269"/>
      <c r="B493" s="269"/>
      <c r="C493" s="323"/>
      <c r="D493" s="1015"/>
      <c r="E493" s="1015"/>
      <c r="F493" s="1015"/>
      <c r="G493" s="152"/>
    </row>
    <row r="494" spans="1:7" customFormat="1">
      <c r="A494" s="269"/>
      <c r="B494" s="269"/>
      <c r="C494" s="323"/>
      <c r="D494" s="1015"/>
      <c r="E494" s="1015"/>
      <c r="F494" s="1015"/>
      <c r="G494" s="152"/>
    </row>
    <row r="495" spans="1:7" customFormat="1">
      <c r="A495" s="269"/>
      <c r="B495" s="269"/>
      <c r="C495" s="323"/>
      <c r="D495" s="1015"/>
      <c r="E495" s="1015"/>
      <c r="F495" s="1015"/>
      <c r="G495" s="152"/>
    </row>
    <row r="496" spans="1:7" customFormat="1">
      <c r="A496" s="269"/>
      <c r="B496" s="269"/>
      <c r="C496" s="323"/>
      <c r="D496" s="1015"/>
      <c r="E496" s="1015"/>
      <c r="F496" s="1015"/>
      <c r="G496" s="152"/>
    </row>
    <row r="497" spans="1:7" customFormat="1">
      <c r="A497" s="504"/>
      <c r="B497" s="504"/>
      <c r="C497" s="503"/>
      <c r="D497" s="1015"/>
      <c r="E497" s="1015"/>
      <c r="F497" s="1015"/>
      <c r="G497" s="152"/>
    </row>
    <row r="498" spans="1:7" customFormat="1">
      <c r="A498" s="504"/>
      <c r="B498" s="504"/>
      <c r="C498" s="503"/>
      <c r="D498" s="1015"/>
      <c r="E498" s="1015"/>
      <c r="F498" s="1015"/>
      <c r="G498" s="152"/>
    </row>
    <row r="499" spans="1:7" customFormat="1">
      <c r="A499" s="504"/>
      <c r="B499" s="504"/>
      <c r="C499" s="503"/>
      <c r="D499" s="460"/>
      <c r="E499" s="152"/>
      <c r="F499" s="154"/>
      <c r="G499" s="152"/>
    </row>
    <row r="500" spans="1:7" customFormat="1" ht="13.35" customHeight="1">
      <c r="A500" s="504"/>
      <c r="B500" s="703" t="s">
        <v>328</v>
      </c>
      <c r="C500" s="503"/>
      <c r="D500" s="1028" t="s">
        <v>1388</v>
      </c>
      <c r="E500" s="1028"/>
      <c r="F500" s="1028"/>
      <c r="G500" s="152"/>
    </row>
    <row r="501" spans="1:7" customFormat="1">
      <c r="A501" s="504"/>
      <c r="B501" s="504"/>
      <c r="C501" s="503"/>
      <c r="D501" s="1028"/>
      <c r="E501" s="1028"/>
      <c r="F501" s="1028"/>
      <c r="G501" s="152"/>
    </row>
    <row r="502" spans="1:7" customFormat="1">
      <c r="A502" s="504"/>
      <c r="B502" s="504"/>
      <c r="C502" s="503"/>
      <c r="D502" s="1028"/>
      <c r="E502" s="1028"/>
      <c r="F502" s="1028"/>
      <c r="G502" s="152"/>
    </row>
    <row r="503" spans="1:7" customFormat="1">
      <c r="A503" s="504"/>
      <c r="B503" s="504"/>
      <c r="C503" s="503"/>
      <c r="D503" s="1028"/>
      <c r="E503" s="1028"/>
      <c r="F503" s="1028"/>
      <c r="G503" s="152"/>
    </row>
    <row r="504" spans="1:7" customFormat="1">
      <c r="A504" s="269"/>
      <c r="B504" s="269"/>
      <c r="C504" s="323"/>
      <c r="D504" s="1028"/>
      <c r="E504" s="1028"/>
      <c r="F504" s="1028"/>
      <c r="G504" s="152"/>
    </row>
    <row r="505" spans="1:7" s="741" customFormat="1">
      <c r="A505" s="744"/>
      <c r="B505" s="744"/>
      <c r="C505" s="323"/>
      <c r="D505" s="765"/>
      <c r="E505" s="765"/>
      <c r="F505" s="765"/>
      <c r="G505" s="152"/>
    </row>
    <row r="506" spans="1:7" customFormat="1" ht="14.45" customHeight="1">
      <c r="A506" s="270"/>
      <c r="B506" s="703" t="s">
        <v>328</v>
      </c>
      <c r="C506" s="10"/>
      <c r="D506" s="1015" t="s">
        <v>1246</v>
      </c>
      <c r="E506" s="1015"/>
      <c r="F506" s="1015"/>
      <c r="G506" s="152"/>
    </row>
    <row r="507" spans="1:7" customFormat="1">
      <c r="A507" s="135"/>
      <c r="B507" s="700"/>
      <c r="C507" s="10"/>
      <c r="D507" s="1015"/>
      <c r="E507" s="1015"/>
      <c r="F507" s="1015"/>
      <c r="G507" s="152"/>
    </row>
    <row r="508" spans="1:7" customFormat="1">
      <c r="A508" s="135"/>
      <c r="B508" s="700"/>
      <c r="C508" s="10"/>
      <c r="D508" s="1015"/>
      <c r="E508" s="1015"/>
      <c r="F508" s="1015"/>
      <c r="G508" s="152"/>
    </row>
    <row r="509" spans="1:7" customFormat="1" ht="12" customHeight="1">
      <c r="A509" s="138"/>
      <c r="B509" s="138"/>
      <c r="C509" s="325"/>
      <c r="D509" s="138"/>
      <c r="E509" s="152"/>
      <c r="F509" s="324"/>
      <c r="G509" s="152"/>
    </row>
    <row r="510" spans="1:7">
      <c r="A510" s="994" t="s">
        <v>1209</v>
      </c>
      <c r="B510" s="994"/>
      <c r="C510" s="994"/>
      <c r="D510" s="994"/>
      <c r="E510" s="994"/>
      <c r="F510" s="994"/>
      <c r="G510" s="994"/>
    </row>
    <row r="511" spans="1:7">
      <c r="A511" s="138"/>
      <c r="B511" s="138"/>
      <c r="C511" s="275"/>
      <c r="F511" s="137"/>
    </row>
    <row r="512" spans="1:7">
      <c r="B512" s="990" t="s">
        <v>483</v>
      </c>
      <c r="C512" s="990"/>
      <c r="D512" s="990"/>
      <c r="E512" s="990"/>
      <c r="F512" s="990"/>
    </row>
    <row r="513" spans="1:7">
      <c r="A513" s="138"/>
      <c r="B513" s="138"/>
      <c r="C513" s="275"/>
      <c r="D513" s="138"/>
      <c r="F513" s="138"/>
    </row>
    <row r="514" spans="1:7">
      <c r="A514" s="995" t="s">
        <v>1210</v>
      </c>
      <c r="B514" s="995"/>
      <c r="C514" s="995"/>
      <c r="D514" s="995"/>
      <c r="E514" s="995"/>
      <c r="F514" s="995"/>
      <c r="G514" s="995"/>
    </row>
    <row r="515" spans="1:7">
      <c r="A515" s="138"/>
      <c r="B515" s="138"/>
      <c r="C515" s="275"/>
      <c r="D515" s="138"/>
      <c r="F515" s="138"/>
    </row>
    <row r="516" spans="1:7">
      <c r="C516" s="275"/>
      <c r="D516" s="992" t="s">
        <v>736</v>
      </c>
      <c r="E516" s="992"/>
      <c r="F516" s="992"/>
    </row>
    <row r="517" spans="1:7" s="706" customFormat="1">
      <c r="A517" s="723"/>
      <c r="B517" s="723"/>
      <c r="C517" s="275"/>
      <c r="D517" s="993" t="s">
        <v>1267</v>
      </c>
      <c r="E517" s="993"/>
      <c r="F517" s="993"/>
      <c r="G517" s="7"/>
    </row>
    <row r="518" spans="1:7" s="706" customFormat="1">
      <c r="A518" s="723"/>
      <c r="B518" s="723"/>
      <c r="C518" s="275"/>
      <c r="D518" s="728"/>
      <c r="E518" s="728"/>
      <c r="F518" s="728"/>
      <c r="G518" s="7"/>
    </row>
    <row r="519" spans="1:7" ht="13.35" customHeight="1">
      <c r="A519" s="270"/>
      <c r="B519" s="703" t="s">
        <v>328</v>
      </c>
      <c r="C519" s="275"/>
      <c r="D519" s="993" t="s">
        <v>978</v>
      </c>
      <c r="E519" s="993"/>
      <c r="F519" s="993"/>
      <c r="G519" s="12"/>
    </row>
    <row r="520" spans="1:7" ht="13.35" customHeight="1">
      <c r="A520" s="275"/>
      <c r="B520" s="275"/>
      <c r="C520" s="275"/>
      <c r="D520" s="728"/>
      <c r="E520" s="701"/>
      <c r="F520" s="701"/>
      <c r="G520" s="12"/>
    </row>
    <row r="521" spans="1:7" ht="14.25">
      <c r="A521" s="270"/>
      <c r="B521" s="703" t="s">
        <v>328</v>
      </c>
      <c r="C521" s="275"/>
      <c r="D521" s="968" t="s">
        <v>1268</v>
      </c>
      <c r="E521" s="968"/>
      <c r="F521" s="968"/>
      <c r="G521" s="12"/>
    </row>
    <row r="522" spans="1:7">
      <c r="A522" s="275"/>
      <c r="B522" s="275"/>
      <c r="C522" s="275"/>
      <c r="D522" s="968"/>
      <c r="E522" s="968"/>
      <c r="F522" s="968"/>
      <c r="G522" s="12"/>
    </row>
    <row r="523" spans="1:7">
      <c r="A523" s="275"/>
      <c r="B523" s="275"/>
      <c r="C523" s="275"/>
      <c r="D523" s="138"/>
      <c r="E523" s="138"/>
      <c r="F523" s="138"/>
      <c r="G523" s="12"/>
    </row>
    <row r="524" spans="1:7" ht="14.25">
      <c r="A524" s="270"/>
      <c r="B524" s="703" t="s">
        <v>328</v>
      </c>
      <c r="C524" s="275"/>
      <c r="D524" s="968" t="s">
        <v>1269</v>
      </c>
      <c r="E524" s="968"/>
      <c r="F524" s="968"/>
      <c r="G524" s="12"/>
    </row>
    <row r="525" spans="1:7">
      <c r="A525" s="275"/>
      <c r="B525" s="275"/>
      <c r="C525" s="275"/>
      <c r="D525" s="968"/>
      <c r="E525" s="968"/>
      <c r="F525" s="968"/>
      <c r="G525" s="12"/>
    </row>
    <row r="526" spans="1:7">
      <c r="A526" s="275"/>
      <c r="B526" s="275"/>
      <c r="C526" s="275"/>
      <c r="D526" s="138"/>
      <c r="E526" s="138"/>
      <c r="F526" s="138"/>
      <c r="G526" s="12"/>
    </row>
    <row r="527" spans="1:7" ht="14.25">
      <c r="A527" s="270"/>
      <c r="B527" s="703" t="s">
        <v>328</v>
      </c>
      <c r="C527" s="275"/>
      <c r="D527" s="968" t="s">
        <v>1270</v>
      </c>
      <c r="E527" s="968"/>
      <c r="F527" s="968"/>
      <c r="G527" s="12"/>
    </row>
    <row r="528" spans="1:7">
      <c r="A528" s="275"/>
      <c r="B528" s="275"/>
      <c r="C528" s="275"/>
      <c r="D528" s="968"/>
      <c r="E528" s="968"/>
      <c r="F528" s="968"/>
      <c r="G528" s="12"/>
    </row>
    <row r="529" spans="1:7">
      <c r="A529" s="275"/>
      <c r="B529" s="275"/>
      <c r="C529" s="275"/>
      <c r="D529" s="138"/>
      <c r="E529" s="138"/>
      <c r="F529" s="138"/>
      <c r="G529" s="12"/>
    </row>
    <row r="530" spans="1:7" ht="14.25">
      <c r="A530" s="270"/>
      <c r="B530" s="703" t="s">
        <v>328</v>
      </c>
      <c r="C530" s="275"/>
      <c r="D530" s="968" t="s">
        <v>1271</v>
      </c>
      <c r="E530" s="968"/>
      <c r="F530" s="968"/>
      <c r="G530" s="12"/>
    </row>
    <row r="531" spans="1:7">
      <c r="A531" s="275"/>
      <c r="B531" s="275"/>
      <c r="C531" s="275"/>
      <c r="D531" s="968"/>
      <c r="E531" s="968"/>
      <c r="F531" s="968"/>
      <c r="G531" s="12"/>
    </row>
    <row r="532" spans="1:7">
      <c r="A532" s="275"/>
      <c r="B532" s="275"/>
      <c r="C532" s="275"/>
      <c r="D532" s="968"/>
      <c r="E532" s="968"/>
      <c r="F532" s="968"/>
      <c r="G532" s="12"/>
    </row>
    <row r="533" spans="1:7">
      <c r="A533" s="275"/>
      <c r="B533" s="275"/>
      <c r="C533" s="275"/>
      <c r="D533" s="138"/>
      <c r="E533" s="138"/>
      <c r="F533" s="138"/>
    </row>
    <row r="534" spans="1:7" ht="14.25">
      <c r="A534" s="270"/>
      <c r="B534" s="703" t="s">
        <v>328</v>
      </c>
      <c r="C534" s="275"/>
      <c r="D534" s="991" t="s">
        <v>1389</v>
      </c>
      <c r="E534" s="991"/>
      <c r="F534" s="991"/>
    </row>
    <row r="535" spans="1:7">
      <c r="A535" s="275"/>
      <c r="B535" s="275"/>
      <c r="C535" s="275"/>
      <c r="D535" s="991"/>
      <c r="E535" s="991"/>
      <c r="F535" s="991"/>
    </row>
    <row r="536" spans="1:7">
      <c r="A536" s="275"/>
      <c r="B536" s="275"/>
      <c r="C536" s="275"/>
      <c r="D536" s="138"/>
      <c r="E536" s="138"/>
      <c r="F536" s="138"/>
    </row>
    <row r="537" spans="1:7" ht="14.25">
      <c r="A537" s="270"/>
      <c r="B537" s="703" t="s">
        <v>328</v>
      </c>
      <c r="C537" s="275"/>
      <c r="D537" s="991" t="s">
        <v>1272</v>
      </c>
      <c r="E537" s="991"/>
      <c r="F537" s="991"/>
    </row>
    <row r="538" spans="1:7">
      <c r="A538" s="275"/>
      <c r="B538" s="275"/>
      <c r="C538" s="275"/>
      <c r="D538" s="991"/>
      <c r="E538" s="991"/>
      <c r="F538" s="991"/>
    </row>
    <row r="539" spans="1:7">
      <c r="A539" s="275"/>
      <c r="B539" s="275"/>
      <c r="C539" s="275"/>
      <c r="D539" s="138"/>
      <c r="E539" s="138"/>
      <c r="F539" s="138"/>
    </row>
    <row r="540" spans="1:7" ht="14.25">
      <c r="A540" s="270"/>
      <c r="B540" s="703" t="s">
        <v>328</v>
      </c>
      <c r="C540" s="275"/>
      <c r="D540" s="968" t="s">
        <v>1273</v>
      </c>
      <c r="E540" s="968"/>
      <c r="F540" s="968"/>
    </row>
    <row r="541" spans="1:7">
      <c r="A541" s="275"/>
      <c r="B541" s="275"/>
      <c r="C541" s="275"/>
      <c r="D541" s="968"/>
      <c r="E541" s="968"/>
      <c r="F541" s="968"/>
      <c r="G541" s="57"/>
    </row>
    <row r="542" spans="1:7">
      <c r="A542" s="275"/>
      <c r="B542" s="275"/>
      <c r="C542" s="275"/>
      <c r="D542" s="138"/>
      <c r="E542" s="138"/>
      <c r="F542" s="138"/>
      <c r="G542" s="57"/>
    </row>
    <row r="543" spans="1:7" ht="14.25">
      <c r="A543" s="270"/>
      <c r="B543" s="703" t="s">
        <v>328</v>
      </c>
      <c r="C543" s="275"/>
      <c r="D543" s="993" t="s">
        <v>1274</v>
      </c>
      <c r="E543" s="993"/>
      <c r="F543" s="993"/>
      <c r="G543" s="57"/>
    </row>
    <row r="544" spans="1:7">
      <c r="A544" s="23"/>
      <c r="B544" s="699"/>
      <c r="C544" s="275"/>
      <c r="D544" s="993" t="s">
        <v>904</v>
      </c>
      <c r="E544" s="993"/>
      <c r="F544" s="993"/>
      <c r="G544" s="57"/>
    </row>
    <row r="545" spans="1:7">
      <c r="A545" s="23"/>
      <c r="B545" s="699"/>
      <c r="C545" s="275"/>
      <c r="D545" s="6"/>
      <c r="E545" s="998" t="s">
        <v>1275</v>
      </c>
      <c r="F545" s="998"/>
      <c r="G545" s="57"/>
    </row>
    <row r="546" spans="1:7" ht="14.25">
      <c r="A546" s="270"/>
      <c r="B546" s="270"/>
      <c r="C546" s="275"/>
      <c r="E546" s="138"/>
      <c r="F546" s="138"/>
      <c r="G546" s="57"/>
    </row>
    <row r="547" spans="1:7" ht="14.25">
      <c r="A547" s="270"/>
      <c r="B547" s="703" t="s">
        <v>328</v>
      </c>
      <c r="C547" s="275"/>
      <c r="D547" s="999" t="s">
        <v>1276</v>
      </c>
      <c r="E547" s="999"/>
      <c r="F547" s="999"/>
      <c r="G547" s="57"/>
    </row>
    <row r="548" spans="1:7">
      <c r="C548" s="275"/>
      <c r="D548" s="968" t="s">
        <v>1277</v>
      </c>
      <c r="E548" s="968"/>
      <c r="F548" s="968"/>
      <c r="G548" s="57"/>
    </row>
    <row r="549" spans="1:7">
      <c r="A549" s="275"/>
      <c r="B549" s="275"/>
      <c r="C549" s="275"/>
      <c r="D549" s="968"/>
      <c r="E549" s="968"/>
      <c r="F549" s="968"/>
      <c r="G549" s="57"/>
    </row>
    <row r="550" spans="1:7">
      <c r="A550" s="275"/>
      <c r="B550" s="275"/>
      <c r="C550" s="275"/>
      <c r="D550" s="968"/>
      <c r="E550" s="968"/>
      <c r="F550" s="968"/>
      <c r="G550" s="57"/>
    </row>
    <row r="551" spans="1:7">
      <c r="A551" s="275"/>
      <c r="B551" s="275"/>
      <c r="C551" s="275"/>
      <c r="D551" s="138"/>
      <c r="E551" s="138"/>
      <c r="F551" s="138"/>
      <c r="G551" s="57"/>
    </row>
    <row r="552" spans="1:7" ht="14.25">
      <c r="A552" s="270"/>
      <c r="B552" s="703" t="s">
        <v>328</v>
      </c>
      <c r="C552" s="275"/>
      <c r="D552" s="968" t="s">
        <v>1278</v>
      </c>
      <c r="E552" s="968"/>
      <c r="F552" s="968"/>
      <c r="G552" s="57"/>
    </row>
    <row r="553" spans="1:7" ht="14.25">
      <c r="A553" s="270"/>
      <c r="B553" s="270"/>
      <c r="C553" s="275"/>
      <c r="D553" s="968"/>
      <c r="E553" s="968"/>
      <c r="F553" s="968"/>
      <c r="G553" s="57"/>
    </row>
    <row r="554" spans="1:7" ht="14.25">
      <c r="A554" s="270"/>
      <c r="B554" s="270"/>
      <c r="C554" s="275"/>
      <c r="D554" s="968"/>
      <c r="E554" s="968"/>
      <c r="F554" s="968"/>
      <c r="G554" s="57"/>
    </row>
    <row r="555" spans="1:7" ht="14.25">
      <c r="A555" s="270"/>
      <c r="B555" s="270"/>
      <c r="C555" s="275"/>
      <c r="D555" s="968"/>
      <c r="E555" s="968"/>
      <c r="F555" s="968"/>
      <c r="G555" s="57"/>
    </row>
    <row r="556" spans="1:7" ht="14.25">
      <c r="A556" s="270"/>
      <c r="B556" s="270"/>
      <c r="C556" s="275"/>
      <c r="D556" s="138"/>
      <c r="E556" s="138"/>
      <c r="F556" s="138"/>
      <c r="G556" s="57"/>
    </row>
    <row r="557" spans="1:7">
      <c r="A557" s="994" t="s">
        <v>1211</v>
      </c>
      <c r="B557" s="994"/>
      <c r="C557" s="994"/>
      <c r="D557" s="994"/>
      <c r="E557" s="994"/>
      <c r="F557" s="994"/>
      <c r="G557" s="994"/>
    </row>
    <row r="558" spans="1:7">
      <c r="A558" s="275"/>
      <c r="B558" s="275"/>
      <c r="C558" s="275"/>
      <c r="E558" s="138"/>
      <c r="F558" s="138"/>
      <c r="G558" s="57"/>
    </row>
    <row r="559" spans="1:7" ht="12.75" customHeight="1">
      <c r="C559" s="264"/>
      <c r="D559" s="1010" t="s">
        <v>224</v>
      </c>
      <c r="E559" s="1010"/>
      <c r="F559" s="1010"/>
      <c r="G559" s="57"/>
    </row>
    <row r="560" spans="1:7">
      <c r="A560" s="269"/>
      <c r="B560" s="269"/>
      <c r="C560" s="269"/>
      <c r="D560" s="1016" t="s">
        <v>1227</v>
      </c>
      <c r="E560" s="1016"/>
      <c r="F560" s="1016"/>
      <c r="G560" s="57"/>
    </row>
    <row r="561" spans="1:7">
      <c r="A561" s="12"/>
      <c r="B561" s="12"/>
      <c r="C561" s="269"/>
      <c r="D561" s="393"/>
      <c r="G561" s="57"/>
    </row>
    <row r="562" spans="1:7">
      <c r="A562" s="269"/>
      <c r="B562" s="703" t="s">
        <v>328</v>
      </c>
      <c r="D562" s="1016" t="s">
        <v>984</v>
      </c>
      <c r="E562" s="1016"/>
      <c r="F562" s="1016"/>
      <c r="G562" s="57"/>
    </row>
    <row r="563" spans="1:7">
      <c r="A563" s="23"/>
      <c r="B563" s="699"/>
      <c r="D563" s="335"/>
    </row>
    <row r="564" spans="1:7">
      <c r="A564" s="23"/>
      <c r="B564" s="703" t="s">
        <v>328</v>
      </c>
      <c r="D564" s="1017" t="s">
        <v>1228</v>
      </c>
      <c r="E564" s="1017"/>
      <c r="F564" s="1017"/>
    </row>
    <row r="565" spans="1:7">
      <c r="A565" s="23"/>
      <c r="B565" s="699"/>
      <c r="D565" s="1017"/>
      <c r="E565" s="1017"/>
      <c r="F565" s="1017"/>
    </row>
    <row r="566" spans="1:7">
      <c r="A566" s="23"/>
      <c r="B566" s="712"/>
      <c r="D566" s="1017"/>
      <c r="E566" s="1017"/>
      <c r="F566" s="1017"/>
    </row>
    <row r="567" spans="1:7">
      <c r="A567" s="23"/>
      <c r="B567" s="699"/>
      <c r="D567" s="495"/>
    </row>
    <row r="568" spans="1:7" s="706" customFormat="1">
      <c r="A568" s="712"/>
      <c r="B568" s="703" t="s">
        <v>328</v>
      </c>
      <c r="C568" s="713"/>
      <c r="D568" s="1017" t="s">
        <v>1229</v>
      </c>
      <c r="E568" s="1017"/>
      <c r="F568" s="1017"/>
      <c r="G568" s="7"/>
    </row>
    <row r="569" spans="1:7" s="706" customFormat="1">
      <c r="A569" s="712"/>
      <c r="B569" s="712"/>
      <c r="C569" s="713"/>
      <c r="D569" s="1017"/>
      <c r="E569" s="1017"/>
      <c r="F569" s="1017"/>
      <c r="G569" s="7"/>
    </row>
    <row r="570" spans="1:7" s="706" customFormat="1">
      <c r="A570" s="712"/>
      <c r="B570" s="712"/>
      <c r="C570" s="713"/>
      <c r="D570" s="1017"/>
      <c r="E570" s="1017"/>
      <c r="F570" s="1017"/>
      <c r="G570" s="7"/>
    </row>
    <row r="571" spans="1:7" s="706" customFormat="1">
      <c r="A571" s="712"/>
      <c r="B571" s="712"/>
      <c r="C571" s="713"/>
      <c r="D571" s="1017"/>
      <c r="E571" s="1017"/>
      <c r="F571" s="1017"/>
      <c r="G571" s="7"/>
    </row>
    <row r="572" spans="1:7" s="706" customFormat="1">
      <c r="A572" s="712"/>
      <c r="B572" s="712"/>
      <c r="C572" s="713"/>
      <c r="D572" s="718"/>
      <c r="E572" s="718"/>
      <c r="F572" s="718"/>
      <c r="G572" s="7"/>
    </row>
    <row r="573" spans="1:7">
      <c r="A573" s="23"/>
      <c r="B573" s="703" t="s">
        <v>328</v>
      </c>
      <c r="D573" s="1017" t="s">
        <v>1230</v>
      </c>
      <c r="E573" s="1017"/>
      <c r="F573" s="1017"/>
    </row>
    <row r="574" spans="1:7">
      <c r="A574" s="23"/>
      <c r="B574" s="699"/>
      <c r="D574" s="1017"/>
      <c r="E574" s="1017"/>
      <c r="F574" s="1017"/>
    </row>
    <row r="575" spans="1:7">
      <c r="A575" s="23"/>
      <c r="B575" s="699"/>
      <c r="D575" s="393"/>
    </row>
    <row r="576" spans="1:7" s="706" customFormat="1">
      <c r="A576" s="712"/>
      <c r="B576" s="703" t="s">
        <v>328</v>
      </c>
      <c r="C576" s="713"/>
      <c r="D576" s="1016" t="s">
        <v>1231</v>
      </c>
      <c r="E576" s="1016"/>
      <c r="F576" s="1016"/>
      <c r="G576" s="7"/>
    </row>
    <row r="577" spans="1:7" s="706" customFormat="1">
      <c r="A577" s="712"/>
      <c r="B577" s="712"/>
      <c r="C577" s="713"/>
      <c r="D577" s="1016"/>
      <c r="E577" s="1016"/>
      <c r="F577" s="1016"/>
      <c r="G577" s="7"/>
    </row>
    <row r="578" spans="1:7" s="706" customFormat="1">
      <c r="A578" s="712"/>
      <c r="B578" s="712"/>
      <c r="C578" s="713"/>
      <c r="D578" s="393"/>
      <c r="E578" s="7"/>
      <c r="F578" s="7"/>
      <c r="G578" s="7"/>
    </row>
    <row r="579" spans="1:7" ht="14.25">
      <c r="A579" s="270"/>
      <c r="B579" s="703" t="s">
        <v>328</v>
      </c>
      <c r="D579" s="1016" t="s">
        <v>979</v>
      </c>
      <c r="E579" s="1016"/>
      <c r="F579" s="1016"/>
    </row>
    <row r="580" spans="1:7" ht="14.25">
      <c r="A580" s="270"/>
      <c r="B580" s="270"/>
      <c r="D580" s="393"/>
    </row>
    <row r="581" spans="1:7" ht="14.25">
      <c r="A581" s="270"/>
      <c r="B581" s="703" t="s">
        <v>328</v>
      </c>
      <c r="D581" s="1016" t="s">
        <v>1232</v>
      </c>
      <c r="E581" s="1016"/>
      <c r="F581" s="1016"/>
    </row>
    <row r="582" spans="1:7" ht="14.25">
      <c r="A582" s="270"/>
      <c r="B582" s="270"/>
      <c r="D582" s="1016"/>
      <c r="E582" s="1016"/>
      <c r="F582" s="1016"/>
    </row>
    <row r="583" spans="1:7">
      <c r="D583" s="1016"/>
      <c r="E583" s="1016"/>
      <c r="F583" s="1016"/>
    </row>
    <row r="584" spans="1:7">
      <c r="D584" s="1016"/>
      <c r="E584" s="1016"/>
      <c r="F584" s="1016"/>
    </row>
    <row r="585" spans="1:7" s="706" customFormat="1">
      <c r="A585" s="713"/>
      <c r="B585" s="713"/>
      <c r="C585" s="713"/>
      <c r="D585" s="1016"/>
      <c r="E585" s="1016"/>
      <c r="F585" s="1016"/>
      <c r="G585" s="7"/>
    </row>
    <row r="586" spans="1:7" s="706" customFormat="1">
      <c r="A586" s="713"/>
      <c r="B586" s="713"/>
      <c r="C586" s="713"/>
      <c r="D586" s="1016"/>
      <c r="E586" s="1016"/>
      <c r="F586" s="1016"/>
      <c r="G586" s="7"/>
    </row>
    <row r="587" spans="1:7"/>
    <row r="588" spans="1:7">
      <c r="A588" s="994" t="s">
        <v>1212</v>
      </c>
      <c r="B588" s="994"/>
      <c r="C588" s="994"/>
      <c r="D588" s="994"/>
      <c r="E588" s="994"/>
      <c r="F588" s="994"/>
      <c r="G588" s="994"/>
    </row>
    <row r="589" spans="1:7"/>
    <row r="590" spans="1:7">
      <c r="D590" s="984" t="s">
        <v>1312</v>
      </c>
      <c r="E590" s="984"/>
      <c r="F590" s="984"/>
    </row>
    <row r="591" spans="1:7">
      <c r="D591" s="985" t="s">
        <v>1313</v>
      </c>
      <c r="E591" s="985"/>
      <c r="F591" s="985"/>
    </row>
    <row r="592" spans="1:7" s="743" customFormat="1">
      <c r="A592" s="729"/>
      <c r="B592" s="729"/>
      <c r="C592" s="729"/>
      <c r="D592" s="747"/>
      <c r="E592" s="746"/>
      <c r="F592" s="746"/>
      <c r="G592" s="7"/>
    </row>
    <row r="593" spans="1:7" s="39" customFormat="1" ht="14.25">
      <c r="A593" s="420"/>
      <c r="B593" s="703" t="s">
        <v>328</v>
      </c>
      <c r="C593" s="282"/>
      <c r="D593" s="986" t="s">
        <v>1314</v>
      </c>
      <c r="E593" s="986"/>
      <c r="F593" s="986"/>
      <c r="G593" s="133"/>
    </row>
    <row r="594" spans="1:7">
      <c r="D594" s="986"/>
      <c r="E594" s="986"/>
      <c r="F594" s="986"/>
    </row>
    <row r="595" spans="1:7">
      <c r="D595" s="986"/>
      <c r="E595" s="986"/>
      <c r="F595" s="986"/>
    </row>
    <row r="596" spans="1:7"/>
    <row r="597" spans="1:7">
      <c r="A597" s="994" t="s">
        <v>1213</v>
      </c>
      <c r="B597" s="994"/>
      <c r="C597" s="994"/>
      <c r="D597" s="994"/>
      <c r="E597" s="994"/>
      <c r="F597" s="994"/>
      <c r="G597" s="994"/>
    </row>
    <row r="598" spans="1:7">
      <c r="A598" s="138"/>
      <c r="B598" s="138"/>
      <c r="G598" s="57"/>
    </row>
    <row r="599" spans="1:7">
      <c r="A599" s="266"/>
      <c r="B599" s="698"/>
      <c r="C599" s="264"/>
      <c r="D599" s="987" t="s">
        <v>1315</v>
      </c>
      <c r="E599" s="987"/>
      <c r="F599" s="987"/>
      <c r="G599" s="57"/>
    </row>
    <row r="600" spans="1:7">
      <c r="A600" s="266"/>
      <c r="B600" s="698"/>
      <c r="C600" s="264"/>
      <c r="D600" s="987"/>
      <c r="E600" s="987"/>
      <c r="F600" s="987"/>
      <c r="G600" s="57"/>
    </row>
    <row r="601" spans="1:7">
      <c r="C601" s="269"/>
      <c r="D601" s="985" t="s">
        <v>1316</v>
      </c>
      <c r="E601" s="985"/>
      <c r="F601" s="985"/>
      <c r="G601" s="57"/>
    </row>
    <row r="602" spans="1:7" s="743" customFormat="1">
      <c r="A602" s="729"/>
      <c r="B602" s="729"/>
      <c r="C602" s="744"/>
      <c r="D602" s="748"/>
      <c r="E602" s="748"/>
      <c r="F602" s="748"/>
      <c r="G602" s="57"/>
    </row>
    <row r="603" spans="1:7">
      <c r="A603" s="23"/>
      <c r="B603" s="703" t="s">
        <v>328</v>
      </c>
      <c r="D603" s="985" t="s">
        <v>466</v>
      </c>
      <c r="E603" s="985"/>
      <c r="F603" s="985"/>
      <c r="G603" s="57"/>
    </row>
    <row r="604" spans="1:7">
      <c r="C604" s="277"/>
      <c r="E604" s="12"/>
      <c r="G604" s="57"/>
    </row>
    <row r="605" spans="1:7">
      <c r="A605" s="23"/>
      <c r="B605" s="703" t="s">
        <v>328</v>
      </c>
      <c r="D605" s="988" t="s">
        <v>1317</v>
      </c>
      <c r="E605" s="988"/>
      <c r="F605" s="988"/>
      <c r="G605" s="57"/>
    </row>
    <row r="606" spans="1:7">
      <c r="D606" s="988"/>
      <c r="E606" s="988"/>
      <c r="F606" s="988"/>
      <c r="G606" s="57"/>
    </row>
    <row r="607" spans="1:7">
      <c r="D607" s="12"/>
      <c r="G607" s="57"/>
    </row>
    <row r="608" spans="1:7">
      <c r="B608" s="703" t="s">
        <v>328</v>
      </c>
      <c r="D608" s="988" t="s">
        <v>1318</v>
      </c>
      <c r="E608" s="988"/>
      <c r="F608" s="988"/>
      <c r="G608" s="57"/>
    </row>
    <row r="609" spans="1:7">
      <c r="C609" s="277"/>
      <c r="D609" s="988"/>
      <c r="E609" s="988"/>
      <c r="F609" s="988"/>
      <c r="G609" s="57"/>
    </row>
    <row r="610" spans="1:7">
      <c r="C610" s="277"/>
      <c r="G610" s="57"/>
    </row>
    <row r="611" spans="1:7">
      <c r="B611" s="703" t="s">
        <v>328</v>
      </c>
      <c r="C611" s="277"/>
      <c r="D611" s="988" t="s">
        <v>1319</v>
      </c>
      <c r="E611" s="988"/>
      <c r="F611" s="988"/>
      <c r="G611" s="57"/>
    </row>
    <row r="612" spans="1:7">
      <c r="C612" s="277"/>
      <c r="D612" s="988"/>
      <c r="E612" s="988"/>
      <c r="F612" s="988"/>
      <c r="G612" s="57"/>
    </row>
    <row r="613" spans="1:7">
      <c r="C613" s="277"/>
      <c r="G613" s="57"/>
    </row>
    <row r="614" spans="1:7">
      <c r="A614" s="994" t="s">
        <v>1214</v>
      </c>
      <c r="B614" s="994"/>
      <c r="C614" s="994"/>
      <c r="D614" s="994"/>
      <c r="E614" s="994"/>
      <c r="F614" s="994"/>
      <c r="G614" s="994"/>
    </row>
    <row r="615" spans="1:7">
      <c r="A615" s="276"/>
      <c r="B615" s="276"/>
      <c r="C615" s="276"/>
      <c r="G615" s="57"/>
    </row>
    <row r="616" spans="1:7">
      <c r="C616" s="23"/>
      <c r="D616" s="984" t="s">
        <v>1320</v>
      </c>
      <c r="E616" s="984"/>
      <c r="F616" s="984"/>
      <c r="G616" s="57"/>
    </row>
    <row r="617" spans="1:7">
      <c r="A617" s="23"/>
      <c r="B617" s="699"/>
      <c r="C617" s="274"/>
      <c r="D617" s="50"/>
      <c r="G617" s="57"/>
    </row>
    <row r="618" spans="1:7" ht="14.25">
      <c r="A618" s="270"/>
      <c r="B618" s="703" t="s">
        <v>328</v>
      </c>
      <c r="C618" s="274"/>
      <c r="D618" s="1029" t="s">
        <v>1321</v>
      </c>
      <c r="E618" s="1029"/>
      <c r="F618" s="1029"/>
      <c r="G618" s="57"/>
    </row>
    <row r="619" spans="1:7">
      <c r="C619" s="274"/>
      <c r="D619" s="1029"/>
      <c r="E619" s="1029"/>
      <c r="F619" s="1029"/>
      <c r="G619" s="57"/>
    </row>
    <row r="620" spans="1:7">
      <c r="C620" s="274"/>
      <c r="D620" s="1029"/>
      <c r="E620" s="1029"/>
      <c r="F620" s="1029"/>
      <c r="G620" s="57"/>
    </row>
    <row r="621" spans="1:7">
      <c r="C621" s="274"/>
      <c r="D621" s="1029"/>
      <c r="E621" s="1029"/>
      <c r="F621" s="1029"/>
      <c r="G621" s="57"/>
    </row>
    <row r="622" spans="1:7">
      <c r="C622" s="274"/>
      <c r="D622" s="1029"/>
      <c r="E622" s="1029"/>
      <c r="F622" s="1029"/>
      <c r="G622" s="57"/>
    </row>
    <row r="623" spans="1:7">
      <c r="C623" s="274"/>
      <c r="D623" s="1029"/>
      <c r="E623" s="1029"/>
      <c r="F623" s="1029"/>
      <c r="G623" s="57"/>
    </row>
    <row r="624" spans="1:7" s="743" customFormat="1">
      <c r="A624" s="729"/>
      <c r="B624" s="729"/>
      <c r="C624" s="274"/>
      <c r="D624" s="749"/>
      <c r="E624" s="749"/>
      <c r="F624" s="749"/>
      <c r="G624" s="57"/>
    </row>
    <row r="625" spans="1:7" ht="14.25">
      <c r="A625" s="270"/>
      <c r="B625" s="703" t="s">
        <v>328</v>
      </c>
      <c r="C625" s="274"/>
      <c r="D625" s="1029" t="s">
        <v>1322</v>
      </c>
      <c r="E625" s="1029"/>
      <c r="F625" s="1029"/>
      <c r="G625" s="57"/>
    </row>
    <row r="626" spans="1:7">
      <c r="A626" s="275"/>
      <c r="B626" s="275"/>
      <c r="C626" s="275"/>
      <c r="D626" s="1029"/>
      <c r="E626" s="1029"/>
      <c r="F626" s="1029"/>
      <c r="G626" s="57"/>
    </row>
    <row r="627" spans="1:7">
      <c r="A627" s="275"/>
      <c r="B627" s="275"/>
      <c r="C627" s="275"/>
      <c r="D627" s="154"/>
      <c r="E627" s="150"/>
      <c r="F627" s="150"/>
      <c r="G627" s="57"/>
    </row>
    <row r="628" spans="1:7" ht="14.25">
      <c r="A628" s="270"/>
      <c r="B628" s="703" t="s">
        <v>328</v>
      </c>
      <c r="C628" s="275"/>
      <c r="D628" s="986" t="s">
        <v>1323</v>
      </c>
      <c r="E628" s="986"/>
      <c r="F628" s="986"/>
      <c r="G628" s="57"/>
    </row>
    <row r="629" spans="1:7" ht="14.25">
      <c r="A629" s="270"/>
      <c r="B629" s="270"/>
      <c r="C629" s="275"/>
      <c r="D629" s="986"/>
      <c r="E629" s="986"/>
      <c r="F629" s="986"/>
      <c r="G629" s="57"/>
    </row>
    <row r="630" spans="1:7" ht="14.25">
      <c r="A630" s="270"/>
      <c r="B630" s="270"/>
      <c r="C630" s="275"/>
      <c r="D630" s="986"/>
      <c r="E630" s="986"/>
      <c r="F630" s="986"/>
      <c r="G630" s="57"/>
    </row>
    <row r="631" spans="1:7">
      <c r="A631" s="275"/>
      <c r="B631" s="275"/>
      <c r="C631" s="275"/>
      <c r="D631" s="986"/>
      <c r="E631" s="986"/>
      <c r="F631" s="986"/>
      <c r="G631" s="57"/>
    </row>
    <row r="632" spans="1:7" s="743" customFormat="1">
      <c r="A632" s="275"/>
      <c r="B632" s="275"/>
      <c r="C632" s="275"/>
      <c r="D632" s="750"/>
      <c r="E632" s="750"/>
      <c r="F632" s="750"/>
      <c r="G632" s="57"/>
    </row>
    <row r="633" spans="1:7">
      <c r="A633" s="275"/>
      <c r="B633" s="703" t="s">
        <v>328</v>
      </c>
      <c r="C633" s="275"/>
      <c r="D633" s="1034" t="s">
        <v>1324</v>
      </c>
      <c r="E633" s="1034"/>
      <c r="F633" s="1034"/>
      <c r="G633" s="57"/>
    </row>
    <row r="634" spans="1:7">
      <c r="A634" s="275"/>
      <c r="B634" s="275"/>
      <c r="C634" s="275"/>
      <c r="D634" s="751"/>
      <c r="E634" s="751"/>
      <c r="F634" s="751"/>
      <c r="G634" s="57"/>
    </row>
    <row r="635" spans="1:7">
      <c r="A635" s="994" t="s">
        <v>1215</v>
      </c>
      <c r="B635" s="994"/>
      <c r="C635" s="994"/>
      <c r="D635" s="994"/>
      <c r="E635" s="994"/>
      <c r="F635" s="994"/>
      <c r="G635" s="994"/>
    </row>
    <row r="636" spans="1:7">
      <c r="A636" s="138"/>
      <c r="B636" s="138"/>
      <c r="C636" s="275"/>
      <c r="D636" s="150"/>
      <c r="E636" s="150"/>
      <c r="F636" s="150"/>
      <c r="G636" s="57"/>
    </row>
    <row r="637" spans="1:7">
      <c r="C637" s="276"/>
      <c r="D637" s="1035" t="s">
        <v>1374</v>
      </c>
      <c r="E637" s="1035"/>
      <c r="F637" s="1035"/>
      <c r="G637" s="57"/>
    </row>
    <row r="638" spans="1:7">
      <c r="A638" s="269"/>
      <c r="B638" s="269"/>
      <c r="C638" s="269"/>
      <c r="D638" s="1036" t="s">
        <v>1375</v>
      </c>
      <c r="E638" s="1036"/>
      <c r="F638" s="1036"/>
      <c r="G638" s="57"/>
    </row>
    <row r="639" spans="1:7" s="743" customFormat="1">
      <c r="A639" s="744"/>
      <c r="B639" s="744"/>
      <c r="C639" s="744"/>
      <c r="D639" s="758"/>
      <c r="E639" s="758"/>
      <c r="F639" s="758"/>
      <c r="G639" s="57"/>
    </row>
    <row r="640" spans="1:7" ht="14.45" customHeight="1">
      <c r="A640" s="270"/>
      <c r="B640" s="703" t="s">
        <v>328</v>
      </c>
      <c r="C640" s="275"/>
      <c r="D640" s="982" t="s">
        <v>1376</v>
      </c>
      <c r="E640" s="982"/>
      <c r="F640" s="982"/>
      <c r="G640" s="57"/>
    </row>
    <row r="641" spans="1:11" ht="14.25">
      <c r="A641" s="270"/>
      <c r="B641" s="270"/>
      <c r="C641" s="275"/>
      <c r="D641" s="982"/>
      <c r="E641" s="982"/>
      <c r="F641" s="982"/>
      <c r="G641" s="57"/>
    </row>
    <row r="642" spans="1:11" ht="14.25">
      <c r="A642" s="270"/>
      <c r="B642" s="270"/>
      <c r="C642" s="275"/>
      <c r="D642" s="982"/>
      <c r="E642" s="982"/>
      <c r="F642" s="982"/>
      <c r="G642" s="57"/>
    </row>
    <row r="643" spans="1:11" ht="14.25">
      <c r="A643" s="270"/>
      <c r="B643" s="270"/>
      <c r="C643" s="275"/>
      <c r="D643" s="982"/>
      <c r="E643" s="982"/>
      <c r="F643" s="982"/>
      <c r="G643" s="57"/>
    </row>
    <row r="644" spans="1:11" s="706" customFormat="1" ht="14.25">
      <c r="A644" s="270"/>
      <c r="B644" s="270"/>
      <c r="C644" s="275"/>
      <c r="D644" s="982"/>
      <c r="E644" s="982"/>
      <c r="F644" s="982"/>
      <c r="G644" s="57"/>
    </row>
    <row r="645" spans="1:11" s="743" customFormat="1" ht="14.25">
      <c r="A645" s="738"/>
      <c r="B645" s="738"/>
      <c r="C645" s="275"/>
      <c r="D645" s="760"/>
      <c r="E645" s="760"/>
      <c r="F645" s="760"/>
      <c r="G645" s="57"/>
    </row>
    <row r="646" spans="1:11" s="706" customFormat="1" ht="14.25">
      <c r="A646" s="270"/>
      <c r="B646" s="703" t="s">
        <v>328</v>
      </c>
      <c r="C646" s="275"/>
      <c r="D646" s="1012" t="s">
        <v>1226</v>
      </c>
      <c r="E646" s="1012"/>
      <c r="F646" s="1012"/>
      <c r="G646" s="57"/>
    </row>
    <row r="647" spans="1:11" s="706" customFormat="1" ht="14.25">
      <c r="A647" s="270"/>
      <c r="B647" s="270"/>
      <c r="C647" s="275"/>
      <c r="D647" s="1013" t="s">
        <v>1377</v>
      </c>
      <c r="E647" s="1013"/>
      <c r="F647" s="1013"/>
      <c r="G647" s="57"/>
    </row>
    <row r="648" spans="1:11" s="706" customFormat="1" ht="14.25">
      <c r="A648" s="270"/>
      <c r="B648" s="270"/>
      <c r="C648" s="275"/>
      <c r="D648" s="1013"/>
      <c r="E648" s="1013"/>
      <c r="F648" s="1013"/>
      <c r="G648" s="57"/>
    </row>
    <row r="649" spans="1:11" s="706" customFormat="1" ht="14.25">
      <c r="A649" s="270"/>
      <c r="B649" s="270"/>
      <c r="C649" s="275"/>
      <c r="D649" s="1013"/>
      <c r="E649" s="1013"/>
      <c r="F649" s="1013"/>
      <c r="G649" s="57"/>
    </row>
    <row r="650" spans="1:11" s="706" customFormat="1" ht="14.25">
      <c r="A650" s="270"/>
      <c r="B650" s="270"/>
      <c r="C650" s="275"/>
      <c r="D650" s="1013"/>
      <c r="E650" s="1013"/>
      <c r="F650" s="1013"/>
      <c r="G650" s="57"/>
    </row>
    <row r="651" spans="1:11" s="706" customFormat="1" ht="14.25">
      <c r="A651" s="270"/>
      <c r="B651" s="270"/>
      <c r="C651" s="275"/>
      <c r="D651" s="1013"/>
      <c r="E651" s="1013"/>
      <c r="F651" s="1013"/>
      <c r="G651" s="57"/>
    </row>
    <row r="652" spans="1:11" s="706" customFormat="1" ht="14.25">
      <c r="A652" s="270"/>
      <c r="B652" s="270"/>
      <c r="C652" s="275"/>
      <c r="D652" s="1014" t="s">
        <v>1378</v>
      </c>
      <c r="E652" s="1014"/>
      <c r="F652" s="1014"/>
      <c r="G652" s="57"/>
    </row>
    <row r="653" spans="1:11">
      <c r="A653" s="275"/>
      <c r="B653" s="275"/>
      <c r="C653" s="275"/>
      <c r="D653" s="150"/>
      <c r="E653" s="150"/>
      <c r="F653" s="150"/>
      <c r="G653" s="57"/>
    </row>
    <row r="654" spans="1:11">
      <c r="A654" s="994" t="s">
        <v>1216</v>
      </c>
      <c r="B654" s="994"/>
      <c r="C654" s="994"/>
      <c r="D654" s="994"/>
      <c r="E654" s="994"/>
      <c r="F654" s="994"/>
      <c r="G654" s="99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93" t="s">
        <v>1252</v>
      </c>
      <c r="E658" s="993"/>
      <c r="F658" s="99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93" t="s">
        <v>980</v>
      </c>
      <c r="E660" s="993"/>
      <c r="F660" s="993"/>
      <c r="G660" s="57"/>
      <c r="H660" s="278"/>
      <c r="I660" s="278"/>
      <c r="J660" s="278"/>
      <c r="K660" s="278"/>
    </row>
    <row r="661" spans="1:11">
      <c r="A661" s="269"/>
      <c r="B661" s="269"/>
      <c r="C661" s="269"/>
      <c r="D661" s="993" t="s">
        <v>991</v>
      </c>
      <c r="E661" s="993"/>
      <c r="F661" s="993"/>
      <c r="G661" s="57"/>
      <c r="H661" s="278"/>
      <c r="I661" s="278"/>
      <c r="J661" s="278"/>
      <c r="K661" s="278"/>
    </row>
    <row r="662" spans="1:11">
      <c r="A662" s="269"/>
      <c r="B662" s="269"/>
      <c r="C662" s="269"/>
      <c r="D662" s="6"/>
      <c r="E662" s="972" t="s">
        <v>1253</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8" t="s">
        <v>1254</v>
      </c>
      <c r="E665" s="968"/>
      <c r="F665" s="968"/>
      <c r="G665" s="57"/>
      <c r="H665" s="278"/>
      <c r="I665" s="278"/>
      <c r="J665" s="278"/>
      <c r="K665" s="278"/>
    </row>
    <row r="666" spans="1:11">
      <c r="A666" s="23"/>
      <c r="B666" s="699"/>
      <c r="C666" s="269"/>
      <c r="D666" s="968"/>
      <c r="E666" s="968"/>
      <c r="F666" s="968"/>
      <c r="G666" s="57"/>
      <c r="H666" s="278"/>
      <c r="I666" s="278"/>
      <c r="J666" s="278"/>
      <c r="K666" s="278"/>
    </row>
    <row r="667" spans="1:11">
      <c r="A667" s="269"/>
      <c r="B667" s="269"/>
      <c r="C667" s="269"/>
      <c r="D667" s="968"/>
      <c r="E667" s="968"/>
      <c r="F667" s="968"/>
      <c r="G667" s="57"/>
      <c r="H667" s="278"/>
      <c r="I667" s="278"/>
      <c r="J667" s="278"/>
      <c r="K667" s="278"/>
    </row>
    <row r="668" spans="1:11">
      <c r="A668" s="269"/>
      <c r="B668" s="269"/>
      <c r="C668" s="269"/>
      <c r="G668" s="57"/>
      <c r="H668" s="278"/>
      <c r="I668" s="278"/>
      <c r="J668" s="278"/>
      <c r="K668" s="278"/>
    </row>
    <row r="669" spans="1:11" ht="14.25">
      <c r="A669" s="270"/>
      <c r="B669" s="703" t="s">
        <v>328</v>
      </c>
      <c r="C669" s="269"/>
      <c r="D669" s="993" t="s">
        <v>1021</v>
      </c>
      <c r="E669" s="993"/>
      <c r="F669" s="993"/>
      <c r="G669" s="57"/>
      <c r="H669" s="278"/>
      <c r="I669" s="278"/>
      <c r="J669" s="278"/>
      <c r="K669" s="278"/>
    </row>
    <row r="670" spans="1:11" ht="14.25">
      <c r="A670" s="270"/>
      <c r="B670" s="270"/>
      <c r="C670" s="269"/>
      <c r="D670" s="993" t="s">
        <v>991</v>
      </c>
      <c r="E670" s="993"/>
      <c r="F670" s="993"/>
      <c r="G670" s="57"/>
      <c r="H670" s="278"/>
      <c r="I670" s="278"/>
      <c r="J670" s="278"/>
      <c r="K670" s="278"/>
    </row>
    <row r="671" spans="1:11">
      <c r="A671" s="269"/>
      <c r="B671" s="269"/>
      <c r="C671" s="269"/>
      <c r="D671" s="6"/>
      <c r="E671" s="998" t="s">
        <v>1255</v>
      </c>
      <c r="F671" s="998"/>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91" t="s">
        <v>1265</v>
      </c>
      <c r="E673" s="991"/>
      <c r="F673" s="991"/>
      <c r="G673" s="57"/>
      <c r="H673" s="278"/>
      <c r="I673" s="278"/>
      <c r="J673" s="278"/>
      <c r="K673" s="278"/>
    </row>
    <row r="674" spans="1:11">
      <c r="A674" s="269"/>
      <c r="B674" s="269"/>
      <c r="C674" s="269"/>
      <c r="D674" s="991"/>
      <c r="E674" s="991"/>
      <c r="F674" s="991"/>
      <c r="G674" s="57"/>
      <c r="H674" s="278"/>
      <c r="I674" s="278"/>
      <c r="J674" s="278"/>
      <c r="K674" s="278"/>
    </row>
    <row r="675" spans="1:11">
      <c r="A675" s="269"/>
      <c r="B675" s="269"/>
      <c r="C675" s="269"/>
      <c r="D675" s="991"/>
      <c r="E675" s="991"/>
      <c r="F675" s="991"/>
      <c r="G675" s="57"/>
      <c r="H675" s="278"/>
      <c r="I675" s="278"/>
      <c r="J675" s="278"/>
      <c r="K675" s="278"/>
    </row>
    <row r="676" spans="1:11">
      <c r="A676" s="269"/>
      <c r="B676" s="269"/>
      <c r="C676" s="269"/>
      <c r="D676" s="991"/>
      <c r="E676" s="991"/>
      <c r="F676" s="991"/>
      <c r="G676" s="57"/>
      <c r="H676" s="278"/>
      <c r="I676" s="278"/>
      <c r="J676" s="278"/>
      <c r="K676" s="278"/>
    </row>
    <row r="677" spans="1:11">
      <c r="A677" s="269"/>
      <c r="B677" s="269"/>
      <c r="C677" s="269"/>
      <c r="D677" s="991"/>
      <c r="E677" s="991"/>
      <c r="F677" s="991"/>
      <c r="G677" s="57"/>
      <c r="H677" s="278"/>
      <c r="I677" s="278"/>
      <c r="J677" s="278"/>
      <c r="K677" s="278"/>
    </row>
    <row r="678" spans="1:11" s="39" customFormat="1">
      <c r="A678" s="504"/>
      <c r="B678" s="504"/>
      <c r="C678" s="504"/>
      <c r="D678" s="991"/>
      <c r="E678" s="991"/>
      <c r="F678" s="99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91" t="s">
        <v>1256</v>
      </c>
      <c r="E680" s="991"/>
      <c r="F680" s="991"/>
      <c r="G680" s="57"/>
      <c r="H680" s="278"/>
      <c r="I680" s="278"/>
      <c r="J680" s="278"/>
      <c r="K680" s="278"/>
    </row>
    <row r="681" spans="1:11">
      <c r="A681" s="269"/>
      <c r="B681" s="269"/>
      <c r="C681" s="269"/>
      <c r="D681" s="991"/>
      <c r="E681" s="991"/>
      <c r="F681" s="991"/>
      <c r="G681" s="57"/>
      <c r="H681" s="278"/>
      <c r="I681" s="278"/>
      <c r="J681" s="278"/>
      <c r="K681" s="278"/>
    </row>
    <row r="682" spans="1:11">
      <c r="A682" s="269"/>
      <c r="B682" s="269"/>
      <c r="C682" s="269"/>
      <c r="D682" s="991"/>
      <c r="E682" s="991"/>
      <c r="F682" s="991"/>
      <c r="G682" s="57"/>
      <c r="H682" s="278"/>
      <c r="I682" s="278"/>
      <c r="J682" s="278"/>
      <c r="K682" s="278"/>
    </row>
    <row r="683" spans="1:11" ht="15" customHeight="1">
      <c r="A683" s="269"/>
      <c r="B683" s="269"/>
      <c r="C683" s="269"/>
      <c r="D683" s="991"/>
      <c r="E683" s="991"/>
      <c r="F683" s="991"/>
      <c r="G683" s="57"/>
      <c r="H683" s="278"/>
      <c r="I683" s="278"/>
      <c r="J683" s="278"/>
      <c r="K683" s="278"/>
    </row>
    <row r="684" spans="1:11" ht="15" customHeight="1">
      <c r="A684" s="269"/>
      <c r="B684" s="269"/>
      <c r="C684" s="269"/>
      <c r="D684" s="991"/>
      <c r="E684" s="991"/>
      <c r="F684" s="991"/>
      <c r="G684" s="57"/>
      <c r="H684" s="278"/>
      <c r="I684" s="278"/>
      <c r="J684" s="278"/>
      <c r="K684" s="278"/>
    </row>
    <row r="685" spans="1:11">
      <c r="A685" s="269"/>
      <c r="B685" s="269"/>
      <c r="C685" s="269"/>
      <c r="D685" s="991"/>
      <c r="E685" s="991"/>
      <c r="F685" s="991"/>
      <c r="G685" s="57"/>
      <c r="H685" s="278"/>
      <c r="I685" s="278"/>
      <c r="J685" s="278"/>
      <c r="K685" s="278"/>
    </row>
    <row r="686" spans="1:11">
      <c r="A686" s="269"/>
      <c r="B686" s="269"/>
      <c r="C686" s="269"/>
      <c r="D686" s="991"/>
      <c r="E686" s="991"/>
      <c r="F686" s="991"/>
      <c r="G686" s="57"/>
      <c r="H686" s="278"/>
      <c r="I686" s="278"/>
      <c r="J686" s="278"/>
      <c r="K686" s="278"/>
    </row>
    <row r="687" spans="1:11">
      <c r="A687" s="269"/>
      <c r="B687" s="269"/>
      <c r="C687" s="269"/>
      <c r="D687" s="991"/>
      <c r="E687" s="991"/>
      <c r="F687" s="991"/>
      <c r="G687" s="57"/>
      <c r="H687" s="278"/>
      <c r="I687" s="278"/>
      <c r="J687" s="278"/>
      <c r="K687" s="278"/>
    </row>
    <row r="688" spans="1:11" ht="15" customHeight="1">
      <c r="A688" s="269"/>
      <c r="B688" s="269"/>
      <c r="C688" s="269"/>
      <c r="D688" s="991"/>
      <c r="E688" s="991"/>
      <c r="F688" s="991"/>
      <c r="G688" s="57"/>
      <c r="H688" s="278"/>
      <c r="I688" s="278"/>
      <c r="J688" s="278"/>
      <c r="K688" s="278"/>
    </row>
    <row r="689" spans="1:11">
      <c r="A689" s="269"/>
      <c r="B689" s="269"/>
      <c r="C689" s="269"/>
      <c r="D689" s="991"/>
      <c r="E689" s="991"/>
      <c r="F689" s="991"/>
      <c r="G689" s="57"/>
      <c r="H689" s="278"/>
      <c r="I689" s="278"/>
      <c r="J689" s="278"/>
      <c r="K689" s="278"/>
    </row>
    <row r="690" spans="1:11">
      <c r="A690" s="269"/>
      <c r="B690" s="269"/>
      <c r="C690" s="269"/>
      <c r="D690" s="991"/>
      <c r="E690" s="991"/>
      <c r="F690" s="991"/>
      <c r="G690" s="57"/>
      <c r="H690" s="278"/>
      <c r="I690" s="278"/>
      <c r="J690" s="278"/>
      <c r="K690" s="278"/>
    </row>
    <row r="691" spans="1:11">
      <c r="A691" s="269"/>
      <c r="B691" s="269"/>
      <c r="C691" s="269"/>
      <c r="D691" s="991"/>
      <c r="E691" s="991"/>
      <c r="F691" s="99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91" t="s">
        <v>1266</v>
      </c>
      <c r="E693" s="991"/>
      <c r="F693" s="991"/>
      <c r="G693" s="57"/>
      <c r="H693" s="278"/>
      <c r="I693" s="278"/>
      <c r="J693" s="278"/>
      <c r="K693" s="278"/>
    </row>
    <row r="694" spans="1:11">
      <c r="A694" s="269"/>
      <c r="B694" s="269"/>
      <c r="C694" s="269"/>
      <c r="D694" s="991"/>
      <c r="E694" s="991"/>
      <c r="F694" s="991"/>
      <c r="G694" s="57"/>
      <c r="H694" s="278"/>
      <c r="I694" s="278"/>
      <c r="J694" s="278"/>
      <c r="K694" s="278"/>
    </row>
    <row r="695" spans="1:11">
      <c r="A695" s="269"/>
      <c r="B695" s="269"/>
      <c r="C695" s="269"/>
      <c r="D695" s="991"/>
      <c r="E695" s="991"/>
      <c r="F695" s="99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91" t="s">
        <v>1263</v>
      </c>
      <c r="E697" s="991"/>
      <c r="F697" s="991"/>
      <c r="G697" s="57"/>
      <c r="H697" s="278"/>
      <c r="I697" s="278"/>
      <c r="J697" s="278"/>
      <c r="K697" s="278"/>
    </row>
    <row r="698" spans="1:11" s="706" customFormat="1">
      <c r="A698" s="269"/>
      <c r="B698" s="269"/>
      <c r="C698" s="269"/>
      <c r="D698" s="991"/>
      <c r="E698" s="991"/>
      <c r="F698" s="99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91" t="s">
        <v>1264</v>
      </c>
      <c r="E700" s="991"/>
      <c r="F700" s="991"/>
      <c r="G700" s="57"/>
      <c r="H700" s="278"/>
      <c r="I700" s="278"/>
      <c r="J700" s="278"/>
      <c r="K700" s="278"/>
    </row>
    <row r="701" spans="1:11" s="706" customFormat="1">
      <c r="A701" s="269"/>
      <c r="B701" s="269"/>
      <c r="C701" s="269"/>
      <c r="D701" s="991"/>
      <c r="E701" s="991"/>
      <c r="F701" s="991"/>
      <c r="G701" s="57"/>
      <c r="H701" s="278"/>
      <c r="I701" s="278"/>
      <c r="J701" s="278"/>
      <c r="K701" s="278"/>
    </row>
    <row r="702" spans="1:11" s="706" customFormat="1">
      <c r="A702" s="269"/>
      <c r="B702" s="269"/>
      <c r="C702" s="269"/>
      <c r="D702" s="991"/>
      <c r="E702" s="991"/>
      <c r="F702" s="99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91" t="s">
        <v>1257</v>
      </c>
      <c r="E704" s="991"/>
      <c r="F704" s="991"/>
      <c r="G704" s="57"/>
      <c r="H704" s="278"/>
      <c r="I704" s="278"/>
      <c r="J704" s="278"/>
      <c r="K704" s="278"/>
    </row>
    <row r="705" spans="1:11">
      <c r="A705" s="269"/>
      <c r="B705" s="269"/>
      <c r="C705" s="269"/>
      <c r="D705" s="991"/>
      <c r="E705" s="991"/>
      <c r="F705" s="991"/>
      <c r="G705" s="57"/>
      <c r="H705" s="278"/>
      <c r="I705" s="278"/>
      <c r="J705" s="278"/>
      <c r="K705" s="278"/>
    </row>
    <row r="706" spans="1:11">
      <c r="A706" s="269"/>
      <c r="B706" s="269"/>
      <c r="C706" s="269"/>
      <c r="D706" s="991"/>
      <c r="E706" s="991"/>
      <c r="F706" s="991"/>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91" t="s">
        <v>1258</v>
      </c>
      <c r="E708" s="991"/>
      <c r="F708" s="991"/>
      <c r="G708" s="57"/>
      <c r="H708" s="278"/>
      <c r="I708" s="278"/>
      <c r="J708" s="278"/>
      <c r="K708" s="278"/>
    </row>
    <row r="709" spans="1:11">
      <c r="A709" s="269"/>
      <c r="B709" s="269"/>
      <c r="C709" s="269"/>
      <c r="D709" s="991"/>
      <c r="E709" s="991"/>
      <c r="F709" s="991"/>
      <c r="G709" s="57"/>
      <c r="H709" s="278"/>
      <c r="I709" s="278"/>
      <c r="J709" s="278"/>
      <c r="K709" s="278"/>
    </row>
    <row r="710" spans="1:11">
      <c r="A710" s="269"/>
      <c r="B710" s="269"/>
      <c r="C710" s="269"/>
      <c r="D710" s="991"/>
      <c r="E710" s="991"/>
      <c r="F710" s="991"/>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8" t="s">
        <v>1259</v>
      </c>
      <c r="E712" s="968"/>
      <c r="F712" s="968"/>
      <c r="G712" s="57"/>
      <c r="H712" s="278"/>
      <c r="I712" s="278"/>
      <c r="J712" s="278"/>
      <c r="K712" s="278"/>
    </row>
    <row r="713" spans="1:11">
      <c r="A713" s="269"/>
      <c r="B713" s="269"/>
      <c r="C713" s="269"/>
      <c r="D713" s="968"/>
      <c r="E713" s="968"/>
      <c r="F713" s="968"/>
      <c r="G713" s="57"/>
      <c r="H713" s="278"/>
      <c r="I713" s="278"/>
      <c r="J713" s="278"/>
      <c r="K713" s="278"/>
    </row>
    <row r="714" spans="1:11">
      <c r="A714" s="269"/>
      <c r="B714" s="269"/>
      <c r="C714" s="269"/>
      <c r="D714" s="968"/>
      <c r="E714" s="968"/>
      <c r="F714" s="968"/>
      <c r="G714" s="57"/>
      <c r="H714" s="278"/>
      <c r="I714" s="278"/>
      <c r="J714" s="278"/>
      <c r="K714" s="278"/>
    </row>
    <row r="715" spans="1:11">
      <c r="A715" s="269"/>
      <c r="B715" s="269"/>
      <c r="C715" s="269"/>
      <c r="D715" s="968"/>
      <c r="E715" s="968"/>
      <c r="F715" s="968"/>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91" t="s">
        <v>1392</v>
      </c>
      <c r="E717" s="991"/>
      <c r="F717" s="991"/>
      <c r="G717" s="57"/>
      <c r="H717" s="278"/>
      <c r="I717" s="278"/>
      <c r="J717" s="278"/>
      <c r="K717" s="278"/>
    </row>
    <row r="718" spans="1:11">
      <c r="A718" s="269"/>
      <c r="B718" s="269"/>
      <c r="C718" s="269"/>
      <c r="D718" s="991"/>
      <c r="E718" s="991"/>
      <c r="F718" s="991"/>
      <c r="G718" s="57"/>
      <c r="H718" s="278"/>
      <c r="I718" s="278"/>
      <c r="J718" s="278"/>
      <c r="K718" s="278"/>
    </row>
    <row r="719" spans="1:11">
      <c r="A719" s="269"/>
      <c r="B719" s="269"/>
      <c r="C719" s="269"/>
      <c r="D719" s="991"/>
      <c r="E719" s="991"/>
      <c r="F719" s="991"/>
      <c r="G719" s="57"/>
      <c r="H719" s="278"/>
      <c r="I719" s="278"/>
      <c r="J719" s="278"/>
      <c r="K719" s="278"/>
    </row>
    <row r="720" spans="1:11">
      <c r="A720" s="269"/>
      <c r="B720" s="269"/>
      <c r="C720" s="269"/>
      <c r="D720" s="991"/>
      <c r="E720" s="991"/>
      <c r="F720" s="991"/>
      <c r="G720" s="57"/>
      <c r="H720" s="278"/>
      <c r="I720" s="278"/>
      <c r="J720" s="278"/>
      <c r="K720" s="278"/>
    </row>
    <row r="721" spans="1:11">
      <c r="A721" s="269"/>
      <c r="B721" s="269"/>
      <c r="C721" s="269"/>
      <c r="D721" s="991"/>
      <c r="E721" s="991"/>
      <c r="F721" s="991"/>
      <c r="G721" s="57"/>
      <c r="H721" s="278"/>
      <c r="I721" s="278"/>
      <c r="J721" s="278"/>
      <c r="K721" s="278"/>
    </row>
    <row r="722" spans="1:11">
      <c r="A722" s="269"/>
      <c r="B722" s="269"/>
      <c r="C722" s="269"/>
      <c r="D722" s="991"/>
      <c r="E722" s="991"/>
      <c r="F722" s="991"/>
      <c r="G722" s="57"/>
      <c r="H722" s="278"/>
      <c r="I722" s="278"/>
      <c r="J722" s="278"/>
      <c r="K722" s="278"/>
    </row>
    <row r="723" spans="1:11">
      <c r="A723" s="269"/>
      <c r="B723" s="269"/>
      <c r="C723" s="269"/>
      <c r="D723" s="991"/>
      <c r="E723" s="991"/>
      <c r="F723" s="991"/>
      <c r="G723" s="57"/>
      <c r="H723" s="278"/>
      <c r="I723" s="278"/>
      <c r="J723" s="278"/>
      <c r="K723" s="278"/>
    </row>
    <row r="724" spans="1:11">
      <c r="A724" s="269"/>
      <c r="B724" s="269"/>
      <c r="C724" s="269"/>
      <c r="D724" s="1002" t="s">
        <v>1260</v>
      </c>
      <c r="E724" s="1002"/>
      <c r="F724" s="1002"/>
      <c r="G724" s="57"/>
      <c r="H724" s="278"/>
      <c r="I724" s="278"/>
      <c r="J724" s="278"/>
      <c r="K724" s="278"/>
    </row>
    <row r="725" spans="1:11" s="706" customFormat="1">
      <c r="A725" s="269"/>
      <c r="B725" s="269"/>
      <c r="C725" s="269"/>
      <c r="D725" s="557"/>
      <c r="E725" s="7"/>
      <c r="F725" s="7"/>
      <c r="G725" s="57"/>
      <c r="H725" s="278"/>
      <c r="I725" s="278"/>
      <c r="J725" s="278"/>
      <c r="K725" s="278"/>
    </row>
    <row r="726" spans="1:11">
      <c r="A726" s="995" t="s">
        <v>1217</v>
      </c>
      <c r="B726" s="995"/>
      <c r="C726" s="995"/>
      <c r="D726" s="995"/>
      <c r="E726" s="995"/>
      <c r="F726" s="995"/>
      <c r="G726" s="995"/>
      <c r="H726" s="278"/>
      <c r="I726" s="278"/>
      <c r="J726" s="278"/>
      <c r="K726" s="278"/>
    </row>
    <row r="727" spans="1:11">
      <c r="A727" s="269"/>
      <c r="B727" s="269"/>
      <c r="C727" s="269"/>
      <c r="D727" s="272"/>
      <c r="G727" s="280"/>
      <c r="H727" s="278"/>
      <c r="I727" s="278"/>
      <c r="J727" s="278"/>
      <c r="K727" s="278"/>
    </row>
    <row r="728" spans="1:11" ht="13.35" customHeight="1">
      <c r="C728" s="269"/>
      <c r="D728" s="1010" t="s">
        <v>1233</v>
      </c>
      <c r="E728" s="1010"/>
      <c r="F728" s="1010"/>
      <c r="G728" s="280"/>
      <c r="H728" s="278"/>
      <c r="I728" s="278"/>
      <c r="J728" s="278"/>
      <c r="K728" s="278"/>
    </row>
    <row r="729" spans="1:11">
      <c r="A729" s="269"/>
      <c r="B729" s="269"/>
      <c r="C729" s="269"/>
      <c r="D729" s="997" t="s">
        <v>1234</v>
      </c>
      <c r="E729" s="997"/>
      <c r="F729" s="997"/>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8" t="s">
        <v>1235</v>
      </c>
      <c r="E731" s="968"/>
      <c r="F731" s="968"/>
      <c r="G731" s="280"/>
      <c r="H731" s="281"/>
      <c r="I731" s="281"/>
      <c r="J731" s="281"/>
      <c r="K731" s="281"/>
    </row>
    <row r="732" spans="1:11" s="39" customFormat="1" ht="10.5" customHeight="1">
      <c r="A732" s="135"/>
      <c r="B732" s="700"/>
      <c r="C732" s="135"/>
      <c r="D732" s="968"/>
      <c r="E732" s="968"/>
      <c r="F732" s="968"/>
      <c r="G732" s="280"/>
      <c r="H732" s="281"/>
      <c r="I732" s="281"/>
      <c r="J732" s="281"/>
      <c r="K732" s="281"/>
    </row>
    <row r="733" spans="1:11" s="39" customFormat="1">
      <c r="A733" s="135"/>
      <c r="B733" s="700"/>
      <c r="C733" s="135"/>
      <c r="D733" s="968"/>
      <c r="E733" s="968"/>
      <c r="F733" s="968"/>
      <c r="G733" s="280"/>
      <c r="H733" s="281"/>
      <c r="I733" s="281"/>
      <c r="J733" s="281"/>
      <c r="K733" s="281"/>
    </row>
    <row r="734" spans="1:11">
      <c r="D734" s="968"/>
      <c r="E734" s="968"/>
      <c r="F734" s="968"/>
      <c r="G734" s="280"/>
      <c r="H734" s="278"/>
      <c r="I734" s="278"/>
      <c r="J734" s="278"/>
      <c r="K734" s="278"/>
    </row>
    <row r="735" spans="1:11">
      <c r="A735" s="282"/>
      <c r="B735" s="282"/>
      <c r="C735" s="282"/>
      <c r="D735" s="968"/>
      <c r="E735" s="968"/>
      <c r="F735" s="968"/>
      <c r="G735" s="284"/>
      <c r="H735" s="278"/>
      <c r="I735" s="278"/>
      <c r="J735" s="278"/>
      <c r="K735" s="278"/>
    </row>
    <row r="736" spans="1:11" ht="15.6" customHeight="1">
      <c r="A736" s="282"/>
      <c r="B736" s="282"/>
      <c r="C736" s="282"/>
      <c r="D736" s="968"/>
      <c r="E736" s="968"/>
      <c r="F736" s="96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0" t="s">
        <v>1236</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ht="14.25">
      <c r="A743" s="270"/>
      <c r="B743" s="703" t="s">
        <v>328</v>
      </c>
      <c r="C743" s="425"/>
      <c r="D743" s="1011" t="s">
        <v>1237</v>
      </c>
      <c r="E743" s="1011"/>
      <c r="F743" s="1011"/>
      <c r="G743" s="321"/>
    </row>
    <row r="744" spans="1:11" s="426" customFormat="1">
      <c r="A744" s="425"/>
      <c r="B744" s="425"/>
      <c r="C744" s="425"/>
      <c r="D744" s="1011"/>
      <c r="E744" s="1011"/>
      <c r="F744" s="1011"/>
      <c r="G744" s="321"/>
    </row>
    <row r="745" spans="1:11" s="426" customFormat="1">
      <c r="A745" s="425"/>
      <c r="B745" s="425"/>
      <c r="C745" s="425"/>
      <c r="D745" s="1011"/>
      <c r="E745" s="1011"/>
      <c r="F745" s="1011"/>
      <c r="G745" s="321"/>
    </row>
    <row r="746" spans="1:11">
      <c r="A746" s="282"/>
      <c r="B746" s="282"/>
      <c r="C746" s="282"/>
      <c r="D746" s="393"/>
      <c r="E746" s="283"/>
      <c r="F746" s="283"/>
      <c r="G746" s="284"/>
      <c r="H746" s="278"/>
      <c r="I746" s="278"/>
      <c r="J746" s="278"/>
      <c r="K746" s="278"/>
    </row>
    <row r="747" spans="1:11" ht="14.25">
      <c r="A747" s="270"/>
      <c r="B747" s="703" t="s">
        <v>328</v>
      </c>
      <c r="C747" s="282"/>
      <c r="D747" s="970" t="s">
        <v>1238</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0" t="s">
        <v>1239</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5" t="s">
        <v>1240</v>
      </c>
      <c r="B754" s="1005"/>
      <c r="C754" s="1005"/>
      <c r="D754" s="1005"/>
      <c r="E754" s="1005"/>
      <c r="F754" s="1005"/>
      <c r="G754" s="1005"/>
    </row>
    <row r="755" spans="1:11">
      <c r="A755" s="269"/>
      <c r="B755" s="269"/>
      <c r="C755" s="269"/>
      <c r="D755" s="285"/>
      <c r="F755" s="150"/>
      <c r="G755" s="280"/>
    </row>
    <row r="756" spans="1:11">
      <c r="A756" s="282"/>
      <c r="B756" s="282"/>
      <c r="C756" s="459"/>
      <c r="D756" s="1006" t="s">
        <v>1224</v>
      </c>
      <c r="E756" s="1006"/>
      <c r="F756" s="1006"/>
      <c r="G756" s="280"/>
    </row>
    <row r="757" spans="1:11">
      <c r="A757" s="523"/>
      <c r="B757" s="523"/>
      <c r="C757" s="522"/>
      <c r="D757" s="1007" t="s">
        <v>1241</v>
      </c>
      <c r="E757" s="1007"/>
      <c r="F757" s="1007"/>
      <c r="G757" s="280"/>
    </row>
    <row r="758" spans="1:11">
      <c r="A758" s="282"/>
      <c r="B758" s="282"/>
      <c r="C758" s="459"/>
      <c r="D758" s="717"/>
      <c r="E758" s="717"/>
      <c r="F758" s="717"/>
      <c r="G758" s="280"/>
    </row>
    <row r="759" spans="1:11" ht="14.25">
      <c r="A759" s="270"/>
      <c r="B759" s="703" t="s">
        <v>328</v>
      </c>
      <c r="C759" s="459"/>
      <c r="D759" s="1008" t="s">
        <v>1102</v>
      </c>
      <c r="E759" s="1008"/>
      <c r="F759" s="1008"/>
      <c r="G759" s="280"/>
    </row>
    <row r="760" spans="1:11">
      <c r="A760" s="282"/>
      <c r="B760" s="282"/>
      <c r="C760" s="459"/>
      <c r="D760" s="716"/>
      <c r="E760" s="1009" t="s">
        <v>1225</v>
      </c>
      <c r="F760" s="1009"/>
      <c r="G760" s="280"/>
    </row>
    <row r="761" spans="1:11">
      <c r="A761" s="276"/>
      <c r="B761" s="276"/>
      <c r="C761" s="276"/>
      <c r="D761" s="138"/>
      <c r="F761" s="57"/>
      <c r="G761" s="280"/>
    </row>
    <row r="762" spans="1:11">
      <c r="A762" s="1003" t="s">
        <v>484</v>
      </c>
      <c r="B762" s="1003"/>
      <c r="C762" s="1003"/>
      <c r="D762" s="1003"/>
      <c r="E762" s="1003"/>
      <c r="F762" s="1003"/>
      <c r="G762" s="1003"/>
    </row>
    <row r="763" spans="1:11">
      <c r="A763" s="264"/>
      <c r="B763" s="697"/>
      <c r="C763" s="275"/>
      <c r="D763" s="280"/>
      <c r="E763" s="280"/>
      <c r="F763" s="280"/>
      <c r="G763" s="280"/>
    </row>
    <row r="764" spans="1:11">
      <c r="A764" s="138"/>
      <c r="B764" s="1004" t="s">
        <v>1101</v>
      </c>
      <c r="C764" s="1004"/>
      <c r="D764" s="1004"/>
      <c r="E764" s="1004"/>
      <c r="F764" s="1004"/>
      <c r="G764" s="280"/>
    </row>
    <row r="765" spans="1:11">
      <c r="A765" s="23"/>
      <c r="B765" s="699"/>
      <c r="G765" s="280"/>
    </row>
    <row r="766" spans="1:11">
      <c r="A766" s="1003" t="s">
        <v>485</v>
      </c>
      <c r="B766" s="1003"/>
      <c r="C766" s="1003"/>
      <c r="D766" s="1003"/>
      <c r="E766" s="1003"/>
      <c r="F766" s="1003"/>
      <c r="G766" s="1003"/>
    </row>
    <row r="767" spans="1:11">
      <c r="A767" s="264"/>
      <c r="B767" s="697"/>
      <c r="C767" s="264"/>
      <c r="D767" s="272"/>
      <c r="G767" s="280"/>
    </row>
    <row r="768" spans="1:11">
      <c r="A768" s="138"/>
      <c r="B768" s="1000" t="s">
        <v>483</v>
      </c>
      <c r="C768" s="1000"/>
      <c r="D768" s="1000"/>
      <c r="E768" s="1000"/>
      <c r="F768" s="1000"/>
      <c r="G768" s="280"/>
    </row>
    <row r="769" spans="1:7" ht="14.25">
      <c r="A769" s="270"/>
      <c r="B769" s="270"/>
      <c r="D769" s="138"/>
      <c r="E769" s="138"/>
      <c r="F769" s="280"/>
      <c r="G769" s="280"/>
    </row>
    <row r="770" spans="1:7">
      <c r="A770" s="1003" t="s">
        <v>486</v>
      </c>
      <c r="B770" s="1003"/>
      <c r="C770" s="1003"/>
      <c r="D770" s="1003"/>
      <c r="E770" s="1003"/>
      <c r="F770" s="1003"/>
      <c r="G770" s="1003"/>
    </row>
    <row r="771" spans="1:7">
      <c r="C771" s="269"/>
      <c r="D771" s="268"/>
      <c r="E771" s="138"/>
      <c r="F771" s="280"/>
      <c r="G771" s="280"/>
    </row>
    <row r="772" spans="1:7">
      <c r="A772" s="138"/>
      <c r="B772" s="1000" t="s">
        <v>483</v>
      </c>
      <c r="C772" s="1000"/>
      <c r="D772" s="1000"/>
      <c r="E772" s="1000"/>
      <c r="F772" s="1000"/>
      <c r="G772" s="280"/>
    </row>
    <row r="773" spans="1:7">
      <c r="A773" s="138"/>
      <c r="B773" s="138"/>
      <c r="C773" s="275"/>
      <c r="D773" s="280"/>
      <c r="E773" s="280"/>
      <c r="F773" s="280"/>
      <c r="G773" s="280"/>
    </row>
    <row r="774" spans="1:7">
      <c r="A774" s="1003" t="s">
        <v>487</v>
      </c>
      <c r="B774" s="1003"/>
      <c r="C774" s="1003"/>
      <c r="D774" s="1003"/>
      <c r="E774" s="1003"/>
      <c r="F774" s="1003"/>
      <c r="G774" s="1003"/>
    </row>
    <row r="775" spans="1:7">
      <c r="A775" s="138"/>
      <c r="B775" s="138"/>
    </row>
    <row r="776" spans="1:7">
      <c r="A776" s="138"/>
      <c r="B776" s="1000" t="s">
        <v>483</v>
      </c>
      <c r="C776" s="1000"/>
      <c r="D776" s="1000"/>
      <c r="E776" s="1000"/>
      <c r="F776" s="1000"/>
    </row>
    <row r="777" spans="1:7">
      <c r="A777" s="275"/>
      <c r="B777" s="275"/>
      <c r="C777" s="275"/>
      <c r="D777" s="267"/>
      <c r="F777" s="280"/>
    </row>
    <row r="778" spans="1:7">
      <c r="A778" s="1003" t="s">
        <v>488</v>
      </c>
      <c r="B778" s="1003"/>
      <c r="C778" s="1003"/>
      <c r="D778" s="1003"/>
      <c r="E778" s="1003"/>
      <c r="F778" s="1003"/>
      <c r="G778" s="1003"/>
    </row>
    <row r="779" spans="1:7">
      <c r="A779" s="138"/>
      <c r="B779" s="138"/>
    </row>
    <row r="780" spans="1:7">
      <c r="A780" s="138"/>
      <c r="B780" s="1000" t="s">
        <v>483</v>
      </c>
      <c r="C780" s="1000"/>
      <c r="D780" s="1000"/>
      <c r="E780" s="1000"/>
      <c r="F780" s="1000"/>
    </row>
    <row r="781" spans="1:7">
      <c r="A781" s="275"/>
      <c r="B781" s="275"/>
      <c r="C781" s="275"/>
      <c r="D781" s="267"/>
      <c r="F781" s="280"/>
    </row>
    <row r="782" spans="1:7">
      <c r="A782" s="1003" t="s">
        <v>489</v>
      </c>
      <c r="B782" s="1003"/>
      <c r="C782" s="1003"/>
      <c r="D782" s="1003"/>
      <c r="E782" s="1003"/>
      <c r="F782" s="1003"/>
      <c r="G782" s="1003"/>
    </row>
    <row r="783" spans="1:7">
      <c r="A783" s="138"/>
      <c r="B783" s="138"/>
    </row>
    <row r="784" spans="1:7">
      <c r="A784" s="138"/>
      <c r="B784" s="1000" t="s">
        <v>483</v>
      </c>
      <c r="C784" s="1000"/>
      <c r="D784" s="1000"/>
      <c r="E784" s="1000"/>
      <c r="F784" s="1000"/>
    </row>
    <row r="785" spans="1:7">
      <c r="A785" s="274"/>
      <c r="B785" s="274"/>
      <c r="C785" s="274"/>
      <c r="D785" s="286"/>
      <c r="E785" s="57"/>
      <c r="F785" s="57"/>
      <c r="G785" s="57"/>
    </row>
    <row r="786" spans="1:7">
      <c r="A786" s="1003" t="s">
        <v>199</v>
      </c>
      <c r="B786" s="1003"/>
      <c r="C786" s="1003"/>
      <c r="D786" s="1003"/>
      <c r="E786" s="1003"/>
      <c r="F786" s="1003"/>
      <c r="G786" s="1003"/>
    </row>
    <row r="787" spans="1:7">
      <c r="A787" s="138"/>
      <c r="B787" s="138"/>
    </row>
    <row r="788" spans="1:7">
      <c r="A788" s="138"/>
      <c r="B788" s="1000" t="s">
        <v>483</v>
      </c>
      <c r="C788" s="1000"/>
      <c r="D788" s="1000"/>
      <c r="E788" s="1000"/>
      <c r="F788" s="1000"/>
    </row>
    <row r="789" spans="1:7">
      <c r="A789" s="138"/>
      <c r="B789" s="138"/>
      <c r="D789" s="267"/>
    </row>
    <row r="790" spans="1:7">
      <c r="A790" s="1003" t="s">
        <v>967</v>
      </c>
      <c r="B790" s="1003"/>
      <c r="C790" s="1003"/>
      <c r="D790" s="1003"/>
      <c r="E790" s="1003"/>
      <c r="F790" s="1003"/>
      <c r="G790" s="1003"/>
    </row>
    <row r="791" spans="1:7">
      <c r="A791" s="138"/>
      <c r="B791" s="138"/>
    </row>
    <row r="792" spans="1:7">
      <c r="A792" s="138"/>
      <c r="B792" s="1000" t="s">
        <v>483</v>
      </c>
      <c r="C792" s="1000"/>
      <c r="D792" s="1000"/>
      <c r="E792" s="1000"/>
      <c r="F792" s="100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r:id="rId3"/>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50" t="s">
        <v>1471</v>
      </c>
      <c r="B2" s="1051"/>
      <c r="C2" s="1051"/>
      <c r="D2" s="1051"/>
      <c r="E2" s="1051"/>
      <c r="F2" s="1051"/>
      <c r="G2" s="1051"/>
      <c r="H2" s="1051"/>
      <c r="I2" s="1051"/>
      <c r="J2" s="1051"/>
    </row>
    <row r="3" spans="1:10" ht="15.75">
      <c r="A3" s="1055" t="s">
        <v>698</v>
      </c>
      <c r="B3" s="1056"/>
      <c r="C3" s="1056"/>
      <c r="D3" s="1056"/>
      <c r="E3" s="1056"/>
      <c r="F3" s="1056"/>
      <c r="G3" s="1056"/>
      <c r="H3" s="1056"/>
      <c r="I3" s="1056"/>
      <c r="J3" s="1056"/>
    </row>
    <row r="4" spans="1:10" ht="15">
      <c r="A4" s="1057" t="s">
        <v>1558</v>
      </c>
      <c r="B4" s="1056"/>
      <c r="C4" s="1056"/>
      <c r="D4" s="1056"/>
      <c r="E4" s="1056"/>
      <c r="F4" s="1056"/>
      <c r="G4" s="1056"/>
      <c r="H4" s="1056"/>
      <c r="I4" s="1056"/>
      <c r="J4" s="1056"/>
    </row>
    <row r="5" spans="1:10" ht="12.75"/>
    <row r="6" spans="1:10" ht="12.75">
      <c r="A6" s="1052" t="s">
        <v>1597</v>
      </c>
      <c r="B6" s="1053"/>
      <c r="C6" s="1053"/>
      <c r="D6" s="1053"/>
      <c r="E6" s="1053"/>
      <c r="F6" s="1053"/>
      <c r="G6" s="1053"/>
      <c r="H6" s="1053"/>
      <c r="I6" s="1053"/>
      <c r="J6" s="1053"/>
    </row>
    <row r="7" spans="1:10" ht="12.75">
      <c r="A7" s="1053"/>
      <c r="B7" s="1053"/>
      <c r="C7" s="1053"/>
      <c r="D7" s="1053"/>
      <c r="E7" s="1053"/>
      <c r="F7" s="1053"/>
      <c r="G7" s="1053"/>
      <c r="H7" s="1053"/>
      <c r="I7" s="1053"/>
      <c r="J7" s="1053"/>
    </row>
    <row r="8" spans="1:10" ht="12.75">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2.75">
      <c r="A10" s="796"/>
      <c r="B10" s="796"/>
      <c r="C10" s="796"/>
      <c r="D10" s="796"/>
      <c r="E10" s="796"/>
      <c r="F10" s="796"/>
      <c r="G10" s="796"/>
      <c r="H10" s="796"/>
      <c r="I10" s="796"/>
      <c r="J10" s="796"/>
    </row>
    <row r="11" spans="1:10" ht="12.75">
      <c r="A11" s="1058" t="s">
        <v>1432</v>
      </c>
      <c r="B11" s="1059"/>
      <c r="C11" s="1059"/>
      <c r="D11" s="1059"/>
      <c r="E11" s="1059"/>
      <c r="F11" s="1059"/>
      <c r="G11" s="1059"/>
      <c r="H11" s="1059"/>
      <c r="I11" s="1059"/>
      <c r="J11" s="1059"/>
    </row>
    <row r="12" spans="1:10" ht="12.75">
      <c r="A12" s="1059"/>
      <c r="B12" s="1059"/>
      <c r="C12" s="1059"/>
      <c r="D12" s="1059"/>
      <c r="E12" s="1059"/>
      <c r="F12" s="1059"/>
      <c r="G12" s="1059"/>
      <c r="H12" s="1059"/>
      <c r="I12" s="1059"/>
      <c r="J12" s="1059"/>
    </row>
    <row r="13" spans="1:10" ht="12.75">
      <c r="A13" s="1059"/>
      <c r="B13" s="1059"/>
      <c r="C13" s="1059"/>
      <c r="D13" s="1059"/>
      <c r="E13" s="1059"/>
      <c r="F13" s="1059"/>
      <c r="G13" s="1059"/>
      <c r="H13" s="1059"/>
      <c r="I13" s="1059"/>
      <c r="J13" s="1059"/>
    </row>
    <row r="14" spans="1:10" ht="12.75"/>
    <row r="15" spans="1:10" ht="12.75" customHeight="1">
      <c r="A15" s="1060" t="s">
        <v>1527</v>
      </c>
      <c r="B15" s="1060"/>
      <c r="C15" s="1060"/>
      <c r="D15" s="1060"/>
      <c r="E15" s="1060"/>
      <c r="F15" s="1060"/>
      <c r="G15" s="1060"/>
      <c r="H15" s="1060"/>
      <c r="I15" s="1060"/>
      <c r="J15" s="1060"/>
    </row>
    <row r="16" spans="1:10" ht="12.75">
      <c r="A16" s="1060"/>
      <c r="B16" s="1060"/>
      <c r="C16" s="1060"/>
      <c r="D16" s="1060"/>
      <c r="E16" s="1060"/>
      <c r="F16" s="1060"/>
      <c r="G16" s="1060"/>
      <c r="H16" s="1060"/>
      <c r="I16" s="1060"/>
      <c r="J16" s="1060"/>
    </row>
    <row r="17" spans="1:10" ht="12.75">
      <c r="A17" s="1060"/>
      <c r="B17" s="1060"/>
      <c r="C17" s="1060"/>
      <c r="D17" s="1060"/>
      <c r="E17" s="1060"/>
      <c r="F17" s="1060"/>
      <c r="G17" s="1060"/>
      <c r="H17" s="1060"/>
      <c r="I17" s="1060"/>
      <c r="J17" s="1060"/>
    </row>
    <row r="18" spans="1:10" ht="12.75">
      <c r="A18" s="1061"/>
      <c r="B18" s="1061"/>
      <c r="C18" s="1061"/>
      <c r="D18" s="1061"/>
      <c r="E18" s="1061"/>
      <c r="F18" s="1061"/>
      <c r="G18" s="1061"/>
      <c r="H18" s="1061"/>
      <c r="I18" s="1061"/>
      <c r="J18" s="1061"/>
    </row>
    <row r="19" spans="1:10" ht="12.75">
      <c r="A19" s="1061"/>
      <c r="B19" s="1061"/>
      <c r="C19" s="1061"/>
      <c r="D19" s="1061"/>
      <c r="E19" s="1061"/>
      <c r="F19" s="1061"/>
      <c r="G19" s="1061"/>
      <c r="H19" s="1061"/>
      <c r="I19" s="1061"/>
      <c r="J19" s="1061"/>
    </row>
    <row r="20" spans="1:10" ht="12.75">
      <c r="A20" s="1061"/>
      <c r="B20" s="1061"/>
      <c r="C20" s="1061"/>
      <c r="D20" s="1061"/>
      <c r="E20" s="1061"/>
      <c r="F20" s="1061"/>
      <c r="G20" s="1061"/>
      <c r="H20" s="1061"/>
      <c r="I20" s="1061"/>
      <c r="J20" s="1061"/>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2" t="s">
        <v>1434</v>
      </c>
      <c r="B23" s="1056"/>
      <c r="C23" s="1056"/>
      <c r="D23" s="1056"/>
      <c r="E23" s="105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2" t="s">
        <v>1435</v>
      </c>
      <c r="B60" s="1053"/>
      <c r="C60" s="1053"/>
      <c r="D60" s="1053"/>
      <c r="E60" s="1053"/>
      <c r="F60" s="1053"/>
      <c r="G60" s="1053"/>
      <c r="H60" s="1053"/>
      <c r="I60" s="1053"/>
      <c r="J60" s="1053"/>
    </row>
    <row r="61" spans="1:10" ht="12.75">
      <c r="A61" s="1053"/>
      <c r="B61" s="1053"/>
      <c r="C61" s="1053"/>
      <c r="D61" s="1053"/>
      <c r="E61" s="1053"/>
      <c r="F61" s="1053"/>
      <c r="G61" s="1053"/>
      <c r="H61" s="1053"/>
      <c r="I61" s="1053"/>
      <c r="J61" s="1053"/>
    </row>
    <row r="62" spans="1:10" ht="12.75">
      <c r="A62" s="1053"/>
      <c r="B62" s="1053"/>
      <c r="C62" s="1053"/>
      <c r="D62" s="1053"/>
      <c r="E62" s="1053"/>
      <c r="F62" s="1053"/>
      <c r="G62" s="1053"/>
      <c r="H62" s="1053"/>
      <c r="I62" s="1053"/>
      <c r="J62" s="1053"/>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4" t="s">
        <v>1436</v>
      </c>
      <c r="B75" s="1054"/>
      <c r="C75" s="1054"/>
      <c r="D75" s="1054"/>
      <c r="E75" s="1054"/>
      <c r="F75" s="1054"/>
      <c r="G75" s="1054"/>
      <c r="H75" s="1054"/>
      <c r="I75" s="1054"/>
    </row>
    <row r="76" spans="1:9" ht="12.75">
      <c r="A76" s="976" t="s">
        <v>1131</v>
      </c>
      <c r="B76" s="976"/>
      <c r="C76" s="976"/>
      <c r="D76" s="976"/>
      <c r="E76" s="976"/>
    </row>
    <row r="77" spans="1:9" ht="12.75">
      <c r="A77" s="976" t="s">
        <v>1437</v>
      </c>
      <c r="B77" s="976"/>
      <c r="C77" s="976"/>
      <c r="D77" s="976"/>
      <c r="E77" s="97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3" t="s">
        <v>1559</v>
      </c>
      <c r="B2" s="1083"/>
      <c r="C2" s="1084"/>
      <c r="D2" s="1084"/>
      <c r="E2" s="1084"/>
      <c r="F2" s="1084"/>
      <c r="G2" s="1084"/>
    </row>
    <row r="3" spans="1:9">
      <c r="A3" s="1090" t="s">
        <v>1562</v>
      </c>
      <c r="B3" s="1090"/>
      <c r="C3" s="1091"/>
      <c r="D3" s="1091"/>
      <c r="E3" s="1091"/>
      <c r="F3" s="1091"/>
      <c r="G3" s="1091"/>
      <c r="I3" s="717" t="s">
        <v>1198</v>
      </c>
    </row>
    <row r="4" spans="1:9">
      <c r="A4" s="1087" t="s">
        <v>1561</v>
      </c>
      <c r="B4" s="1087"/>
      <c r="C4" s="1092"/>
      <c r="D4" s="1092"/>
      <c r="E4" s="1092"/>
      <c r="F4" s="1092"/>
      <c r="G4" s="1092"/>
      <c r="I4" s="717"/>
    </row>
    <row r="5" spans="1:9" s="816" customFormat="1">
      <c r="A5" s="1087"/>
      <c r="B5" s="1087"/>
      <c r="C5" s="1088"/>
      <c r="D5" s="1088"/>
      <c r="E5" s="1088"/>
      <c r="F5" s="1088"/>
      <c r="G5" s="1088"/>
      <c r="I5" s="717" t="s">
        <v>1199</v>
      </c>
    </row>
    <row r="6" spans="1:9" s="816" customFormat="1">
      <c r="A6" s="1085" t="s">
        <v>1294</v>
      </c>
      <c r="B6" s="1085"/>
      <c r="C6" s="1086"/>
      <c r="D6" s="1086"/>
      <c r="E6" s="1086"/>
      <c r="F6" s="1086"/>
      <c r="G6" s="1086"/>
    </row>
    <row r="7" spans="1:9" s="816" customFormat="1">
      <c r="A7" s="1085" t="s">
        <v>1295</v>
      </c>
      <c r="B7" s="1085"/>
      <c r="C7" s="1086"/>
      <c r="D7" s="1086"/>
      <c r="E7" s="1086"/>
      <c r="F7" s="1086"/>
      <c r="G7" s="1086"/>
    </row>
    <row r="8" spans="1:9">
      <c r="A8" s="817"/>
      <c r="B8" s="817"/>
      <c r="C8" s="818"/>
      <c r="D8" s="818"/>
      <c r="E8" s="818"/>
      <c r="F8" s="818"/>
    </row>
    <row r="9" spans="1:9">
      <c r="A9" s="1024" t="s">
        <v>1297</v>
      </c>
      <c r="B9" s="1024"/>
      <c r="C9" s="1024"/>
      <c r="D9" s="1024"/>
      <c r="E9" s="1024"/>
      <c r="F9" s="1024"/>
      <c r="G9" s="1024"/>
    </row>
    <row r="10" spans="1:9">
      <c r="A10" s="818"/>
      <c r="B10" s="818"/>
      <c r="E10" s="819"/>
    </row>
    <row r="11" spans="1:9" ht="13.7" customHeight="1">
      <c r="C11" s="818"/>
      <c r="D11" s="1072" t="s">
        <v>1296</v>
      </c>
      <c r="E11" s="1072"/>
      <c r="F11" s="1072"/>
    </row>
    <row r="12" spans="1:9">
      <c r="C12" s="818"/>
      <c r="D12" s="1072"/>
      <c r="E12" s="1072"/>
      <c r="F12" s="1072"/>
    </row>
    <row r="13" spans="1:9">
      <c r="A13" s="820"/>
      <c r="B13" s="820"/>
      <c r="C13" s="820"/>
      <c r="D13" s="1034" t="s">
        <v>1279</v>
      </c>
      <c r="E13" s="1034"/>
      <c r="F13" s="1034"/>
    </row>
    <row r="14" spans="1:9">
      <c r="A14" s="820"/>
      <c r="B14" s="820"/>
      <c r="C14" s="820"/>
      <c r="D14" s="821"/>
    </row>
    <row r="15" spans="1:9" ht="14.25">
      <c r="A15" s="822"/>
      <c r="B15" s="823" t="s">
        <v>328</v>
      </c>
      <c r="C15" s="824"/>
      <c r="D15" s="1029" t="s">
        <v>1280</v>
      </c>
      <c r="E15" s="1029"/>
      <c r="F15" s="1029"/>
    </row>
    <row r="16" spans="1:9">
      <c r="A16" s="820"/>
      <c r="B16" s="820"/>
      <c r="C16" s="824"/>
      <c r="D16" s="1029"/>
      <c r="E16" s="1029"/>
      <c r="F16" s="1029"/>
    </row>
    <row r="17" spans="1:7">
      <c r="A17" s="820"/>
      <c r="B17" s="820"/>
      <c r="C17" s="824"/>
      <c r="D17" s="1029"/>
      <c r="E17" s="1029"/>
      <c r="F17" s="1029"/>
    </row>
    <row r="18" spans="1:7">
      <c r="A18" s="820"/>
      <c r="B18" s="820"/>
      <c r="C18" s="820"/>
    </row>
    <row r="19" spans="1:7" ht="14.25">
      <c r="A19" s="822"/>
      <c r="B19" s="823" t="s">
        <v>328</v>
      </c>
      <c r="D19" s="1008" t="s">
        <v>1281</v>
      </c>
      <c r="E19" s="1008"/>
      <c r="F19" s="1008"/>
    </row>
    <row r="20" spans="1:7" ht="14.25">
      <c r="A20" s="822"/>
      <c r="B20" s="822"/>
      <c r="D20" s="825"/>
    </row>
    <row r="21" spans="1:7" ht="14.25">
      <c r="A21" s="822"/>
      <c r="B21" s="823" t="s">
        <v>328</v>
      </c>
      <c r="D21" s="1029" t="s">
        <v>1282</v>
      </c>
      <c r="E21" s="1029"/>
      <c r="F21" s="1029"/>
    </row>
    <row r="22" spans="1:7" ht="14.25">
      <c r="A22" s="822"/>
      <c r="B22" s="822"/>
      <c r="D22" s="1029"/>
      <c r="E22" s="1029"/>
      <c r="F22" s="1029"/>
    </row>
    <row r="23" spans="1:7"/>
    <row r="24" spans="1:7" ht="14.25">
      <c r="A24" s="822"/>
      <c r="B24" s="823" t="s">
        <v>328</v>
      </c>
      <c r="D24" s="1064" t="s">
        <v>1283</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16" customFormat="1">
      <c r="A29" s="826"/>
      <c r="B29" s="826"/>
      <c r="C29" s="826"/>
      <c r="D29" s="757"/>
      <c r="E29" s="827"/>
      <c r="F29" s="827"/>
      <c r="G29" s="827"/>
    </row>
    <row r="30" spans="1:7" s="816" customFormat="1">
      <c r="A30" s="826"/>
      <c r="B30" s="823" t="s">
        <v>328</v>
      </c>
      <c r="C30" s="826"/>
      <c r="D30" s="986" t="s">
        <v>1284</v>
      </c>
      <c r="E30" s="986"/>
      <c r="F30" s="986"/>
      <c r="G30" s="827"/>
    </row>
    <row r="31" spans="1:7" s="816" customFormat="1">
      <c r="A31" s="826"/>
      <c r="B31" s="826"/>
      <c r="C31" s="826"/>
      <c r="D31" s="986"/>
      <c r="E31" s="986"/>
      <c r="F31" s="986"/>
      <c r="G31" s="827"/>
    </row>
    <row r="32" spans="1:7" ht="14.25">
      <c r="A32" s="822"/>
      <c r="B32" s="822"/>
      <c r="D32" s="828"/>
    </row>
    <row r="33" spans="1:6" ht="14.45" customHeight="1">
      <c r="A33" s="822"/>
      <c r="B33" s="823" t="s">
        <v>328</v>
      </c>
      <c r="D33" s="986" t="s">
        <v>1472</v>
      </c>
      <c r="E33" s="986"/>
      <c r="F33" s="986"/>
    </row>
    <row r="34" spans="1:6" ht="14.25">
      <c r="A34" s="822"/>
      <c r="B34" s="822"/>
      <c r="D34" s="986"/>
      <c r="E34" s="986"/>
      <c r="F34" s="986"/>
    </row>
    <row r="35" spans="1:6" ht="14.25">
      <c r="A35" s="822"/>
      <c r="B35" s="822"/>
      <c r="D35" s="986"/>
      <c r="E35" s="986"/>
      <c r="F35" s="986"/>
    </row>
    <row r="36" spans="1:6" ht="14.25">
      <c r="A36" s="822"/>
      <c r="B36" s="822"/>
      <c r="D36" s="986"/>
      <c r="E36" s="986"/>
      <c r="F36" s="986"/>
    </row>
    <row r="37" spans="1:6" ht="14.25">
      <c r="A37" s="822"/>
      <c r="B37" s="822"/>
      <c r="D37" s="815"/>
    </row>
    <row r="38" spans="1:6" ht="14.25">
      <c r="A38" s="822"/>
      <c r="B38" s="823" t="s">
        <v>328</v>
      </c>
      <c r="D38" s="986" t="s">
        <v>1286</v>
      </c>
      <c r="E38" s="986"/>
      <c r="F38" s="986"/>
    </row>
    <row r="39" spans="1:6" ht="14.25">
      <c r="A39" s="822"/>
      <c r="B39" s="822"/>
      <c r="D39" s="986"/>
      <c r="E39" s="986"/>
      <c r="F39" s="986"/>
    </row>
    <row r="40" spans="1:6" ht="14.25">
      <c r="A40" s="822"/>
      <c r="B40" s="822"/>
      <c r="D40" s="986"/>
      <c r="E40" s="986"/>
      <c r="F40" s="986"/>
    </row>
    <row r="41" spans="1:6" ht="14.25">
      <c r="A41" s="822"/>
      <c r="B41" s="822"/>
      <c r="D41" s="986"/>
      <c r="E41" s="986"/>
      <c r="F41" s="986"/>
    </row>
    <row r="42" spans="1:6" ht="14.25">
      <c r="A42" s="822"/>
      <c r="B42" s="822"/>
      <c r="D42" s="986"/>
      <c r="E42" s="986"/>
      <c r="F42" s="986"/>
    </row>
    <row r="43" spans="1:6" ht="14.25">
      <c r="A43" s="822"/>
      <c r="B43" s="822"/>
      <c r="D43" s="805"/>
      <c r="E43" s="805"/>
      <c r="F43" s="805"/>
    </row>
    <row r="44" spans="1:6" ht="14.25">
      <c r="A44" s="822"/>
      <c r="B44" s="823" t="s">
        <v>328</v>
      </c>
      <c r="D44" s="986" t="s">
        <v>1287</v>
      </c>
      <c r="E44" s="986"/>
      <c r="F44" s="986"/>
    </row>
    <row r="45" spans="1:6" ht="14.25">
      <c r="A45" s="822"/>
      <c r="B45" s="822"/>
      <c r="D45" s="986"/>
      <c r="E45" s="986"/>
      <c r="F45" s="986"/>
    </row>
    <row r="46" spans="1:6" ht="14.25">
      <c r="A46" s="822"/>
      <c r="B46" s="822"/>
      <c r="D46" s="986"/>
      <c r="E46" s="986"/>
      <c r="F46" s="986"/>
    </row>
    <row r="47" spans="1:6" ht="23.25" customHeight="1">
      <c r="A47" s="822"/>
      <c r="B47" s="822"/>
      <c r="D47" s="986"/>
      <c r="E47" s="986"/>
      <c r="F47" s="986"/>
    </row>
    <row r="48" spans="1:6" ht="14.25">
      <c r="A48" s="822"/>
      <c r="B48" s="822"/>
      <c r="D48" s="810"/>
    </row>
    <row r="49" spans="1:7" ht="14.45" customHeight="1">
      <c r="A49" s="822"/>
      <c r="B49" s="823" t="s">
        <v>328</v>
      </c>
      <c r="D49" s="986" t="s">
        <v>1288</v>
      </c>
      <c r="E49" s="986"/>
      <c r="F49" s="986"/>
    </row>
    <row r="50" spans="1:7" ht="14.25">
      <c r="A50" s="822"/>
      <c r="B50" s="822"/>
      <c r="D50" s="986"/>
      <c r="E50" s="986"/>
      <c r="F50" s="986"/>
    </row>
    <row r="51" spans="1:7" ht="14.25">
      <c r="A51" s="822"/>
      <c r="B51" s="822"/>
      <c r="D51" s="986"/>
      <c r="E51" s="986"/>
      <c r="F51" s="986"/>
    </row>
    <row r="52" spans="1:7" s="642" customFormat="1" ht="14.25">
      <c r="A52" s="822"/>
      <c r="B52" s="822"/>
      <c r="C52" s="829"/>
      <c r="D52" s="827"/>
      <c r="E52" s="717"/>
      <c r="F52" s="717"/>
      <c r="G52" s="717"/>
    </row>
    <row r="53" spans="1:7" s="642" customFormat="1" ht="14.25">
      <c r="A53" s="830"/>
      <c r="B53" s="823" t="s">
        <v>328</v>
      </c>
      <c r="C53" s="831"/>
      <c r="D53" s="986" t="s">
        <v>1289</v>
      </c>
      <c r="E53" s="986"/>
      <c r="F53" s="986"/>
      <c r="G53" s="717"/>
    </row>
    <row r="54" spans="1:7" s="642" customFormat="1" ht="14.25">
      <c r="A54" s="830"/>
      <c r="B54" s="830"/>
      <c r="C54" s="831"/>
      <c r="D54" s="986"/>
      <c r="E54" s="986"/>
      <c r="F54" s="986"/>
      <c r="G54" s="717"/>
    </row>
    <row r="55" spans="1:7" s="816" customFormat="1">
      <c r="A55" s="826"/>
      <c r="B55" s="826"/>
      <c r="C55" s="826"/>
      <c r="D55" s="757"/>
      <c r="E55" s="827"/>
      <c r="F55" s="827"/>
      <c r="G55" s="827"/>
    </row>
    <row r="56" spans="1:7" ht="14.25">
      <c r="A56" s="822"/>
      <c r="B56" s="823" t="s">
        <v>328</v>
      </c>
      <c r="D56" s="986" t="s">
        <v>1290</v>
      </c>
      <c r="E56" s="986"/>
      <c r="F56" s="986"/>
    </row>
    <row r="57" spans="1:7">
      <c r="D57" s="986"/>
      <c r="E57" s="986"/>
      <c r="F57" s="986"/>
    </row>
    <row r="58" spans="1:7">
      <c r="D58" s="986"/>
      <c r="E58" s="986"/>
      <c r="F58" s="986"/>
    </row>
    <row r="59" spans="1:7">
      <c r="D59" s="717"/>
    </row>
    <row r="60" spans="1:7" ht="14.25">
      <c r="A60" s="822"/>
      <c r="B60" s="823" t="s">
        <v>328</v>
      </c>
      <c r="D60" s="986" t="s">
        <v>1291</v>
      </c>
      <c r="E60" s="986"/>
      <c r="F60" s="986"/>
    </row>
    <row r="61" spans="1:7">
      <c r="D61" s="986"/>
      <c r="E61" s="986"/>
      <c r="F61" s="986"/>
    </row>
    <row r="62" spans="1:7"/>
    <row r="63" spans="1:7" ht="14.25">
      <c r="A63" s="822"/>
      <c r="B63" s="823" t="s">
        <v>328</v>
      </c>
      <c r="D63" s="986" t="s">
        <v>1292</v>
      </c>
      <c r="E63" s="986"/>
      <c r="F63" s="986"/>
    </row>
    <row r="64" spans="1:7">
      <c r="D64" s="986"/>
      <c r="E64" s="986"/>
      <c r="F64" s="986"/>
    </row>
    <row r="65" spans="1:7">
      <c r="D65" s="986"/>
      <c r="E65" s="986"/>
      <c r="F65" s="986"/>
    </row>
    <row r="66" spans="1:7">
      <c r="D66" s="815"/>
    </row>
    <row r="67" spans="1:7" ht="14.25">
      <c r="A67" s="822"/>
      <c r="B67" s="823" t="s">
        <v>328</v>
      </c>
      <c r="D67" s="1029" t="s">
        <v>1293</v>
      </c>
      <c r="E67" s="1029"/>
      <c r="F67" s="1029"/>
    </row>
    <row r="68" spans="1:7">
      <c r="D68" s="1029"/>
      <c r="E68" s="1029"/>
      <c r="F68" s="1029"/>
    </row>
    <row r="69" spans="1:7" ht="14.25">
      <c r="A69" s="822"/>
      <c r="B69" s="822"/>
      <c r="D69" s="825"/>
    </row>
    <row r="70" spans="1:7">
      <c r="A70" s="994" t="s">
        <v>1200</v>
      </c>
      <c r="B70" s="994"/>
      <c r="C70" s="994"/>
      <c r="D70" s="994"/>
      <c r="E70" s="994"/>
      <c r="F70" s="994"/>
      <c r="G70" s="994"/>
    </row>
    <row r="71" spans="1:7"/>
    <row r="72" spans="1:7">
      <c r="C72" s="832"/>
      <c r="D72" s="1071" t="s">
        <v>1298</v>
      </c>
      <c r="E72" s="1071"/>
      <c r="F72" s="1071"/>
    </row>
    <row r="73" spans="1:7">
      <c r="A73" s="825"/>
      <c r="B73" s="825"/>
      <c r="D73" s="1029" t="s">
        <v>1325</v>
      </c>
      <c r="E73" s="1029"/>
      <c r="F73" s="1029"/>
    </row>
    <row r="74" spans="1:7">
      <c r="A74" s="825"/>
      <c r="B74" s="825"/>
    </row>
    <row r="75" spans="1:7" ht="13.7" customHeight="1">
      <c r="A75" s="822"/>
      <c r="B75" s="823" t="s">
        <v>328</v>
      </c>
      <c r="D75" s="1029" t="s">
        <v>1526</v>
      </c>
      <c r="E75" s="1029"/>
      <c r="F75" s="1029"/>
    </row>
    <row r="76" spans="1:7" ht="14.25">
      <c r="A76" s="822"/>
      <c r="B76" s="822"/>
      <c r="D76" s="1029"/>
      <c r="E76" s="1029"/>
      <c r="F76" s="1029"/>
    </row>
    <row r="77" spans="1:7" ht="14.25">
      <c r="A77" s="822"/>
      <c r="B77" s="822"/>
      <c r="D77" s="1029"/>
      <c r="E77" s="1029"/>
      <c r="F77" s="1029"/>
    </row>
    <row r="78" spans="1:7" ht="14.25">
      <c r="A78" s="822"/>
      <c r="B78" s="822"/>
      <c r="D78" s="1029"/>
      <c r="E78" s="1029"/>
      <c r="F78" s="1029"/>
    </row>
    <row r="79" spans="1:7" ht="14.25">
      <c r="A79" s="822"/>
      <c r="B79" s="822"/>
      <c r="D79" s="1029"/>
      <c r="E79" s="1029"/>
      <c r="F79" s="1029"/>
    </row>
    <row r="80" spans="1:7" ht="14.25">
      <c r="A80" s="822"/>
      <c r="B80" s="822"/>
      <c r="D80" s="1029"/>
      <c r="E80" s="1029"/>
      <c r="F80" s="1029"/>
    </row>
    <row r="81" spans="1:6" ht="14.25">
      <c r="A81" s="822"/>
      <c r="B81" s="822"/>
      <c r="D81" s="1029"/>
      <c r="E81" s="1029"/>
      <c r="F81" s="1029"/>
    </row>
    <row r="82" spans="1:6" ht="14.25">
      <c r="A82" s="822"/>
      <c r="B82" s="822"/>
      <c r="D82" s="1029"/>
      <c r="E82" s="1029"/>
      <c r="F82" s="1029"/>
    </row>
    <row r="83" spans="1:6" s="815" customFormat="1" ht="14.25">
      <c r="A83" s="822"/>
      <c r="B83" s="822"/>
      <c r="C83" s="813"/>
      <c r="D83" s="1029"/>
      <c r="E83" s="1029"/>
      <c r="F83" s="1029"/>
    </row>
    <row r="84" spans="1:6" s="815" customFormat="1" ht="14.45" customHeight="1">
      <c r="A84" s="822"/>
      <c r="B84" s="823" t="s">
        <v>328</v>
      </c>
      <c r="C84" s="813"/>
      <c r="D84" s="1029" t="s">
        <v>1444</v>
      </c>
      <c r="E84" s="1029"/>
      <c r="F84" s="1029"/>
    </row>
    <row r="85" spans="1:6" s="815" customFormat="1" ht="14.25">
      <c r="A85" s="822"/>
      <c r="B85" s="822"/>
      <c r="C85" s="813"/>
      <c r="D85" s="1029"/>
      <c r="E85" s="1029"/>
      <c r="F85" s="1029"/>
    </row>
    <row r="86" spans="1:6" s="815" customFormat="1" ht="14.25">
      <c r="A86" s="822"/>
      <c r="B86" s="822"/>
      <c r="C86" s="813"/>
      <c r="D86" s="1029"/>
      <c r="E86" s="1029"/>
      <c r="F86" s="1029"/>
    </row>
    <row r="87" spans="1:6" s="815" customFormat="1" ht="14.25">
      <c r="A87" s="822"/>
      <c r="B87" s="822"/>
      <c r="C87" s="813"/>
      <c r="D87" s="1029"/>
      <c r="E87" s="1029"/>
      <c r="F87" s="1029"/>
    </row>
    <row r="88" spans="1:6" s="815" customFormat="1" ht="14.25">
      <c r="A88" s="822"/>
      <c r="B88" s="822"/>
      <c r="C88" s="813"/>
      <c r="D88" s="1029"/>
      <c r="E88" s="1029"/>
      <c r="F88" s="1029"/>
    </row>
    <row r="89" spans="1:6" s="815" customFormat="1" ht="14.25">
      <c r="A89" s="822"/>
      <c r="B89" s="822"/>
      <c r="C89" s="813"/>
      <c r="D89" s="1029"/>
      <c r="E89" s="1029"/>
      <c r="F89" s="1029"/>
    </row>
    <row r="90" spans="1:6" s="815" customFormat="1" ht="14.25">
      <c r="A90" s="822"/>
      <c r="B90" s="822"/>
      <c r="C90" s="813"/>
      <c r="D90" s="1029"/>
      <c r="E90" s="1029"/>
      <c r="F90" s="1029"/>
    </row>
    <row r="91" spans="1:6" s="815" customFormat="1" ht="14.25">
      <c r="A91" s="822"/>
      <c r="B91" s="822"/>
      <c r="C91" s="813"/>
      <c r="D91" s="1029"/>
      <c r="E91" s="1029"/>
      <c r="F91" s="1029"/>
    </row>
    <row r="92" spans="1:6" s="815" customFormat="1" ht="14.25">
      <c r="A92" s="822"/>
      <c r="B92" s="822"/>
      <c r="C92" s="813"/>
      <c r="D92" s="1029"/>
      <c r="E92" s="1029"/>
      <c r="F92" s="1029"/>
    </row>
    <row r="93" spans="1:6" s="815" customFormat="1" ht="14.25">
      <c r="A93" s="822"/>
      <c r="B93" s="822"/>
      <c r="C93" s="813"/>
      <c r="D93" s="1029"/>
      <c r="E93" s="1029"/>
      <c r="F93" s="1029"/>
    </row>
    <row r="94" spans="1:6" s="815" customFormat="1" ht="14.25">
      <c r="A94" s="822"/>
      <c r="B94" s="822"/>
      <c r="C94" s="813"/>
      <c r="D94" s="1029"/>
      <c r="E94" s="1029"/>
      <c r="F94" s="1029"/>
    </row>
    <row r="95" spans="1:6" s="815" customFormat="1" ht="14.25">
      <c r="A95" s="822"/>
      <c r="B95" s="822"/>
      <c r="C95" s="813"/>
      <c r="D95" s="1029"/>
      <c r="E95" s="1029"/>
      <c r="F95" s="1029"/>
    </row>
    <row r="96" spans="1:6" s="815" customFormat="1" ht="14.25">
      <c r="A96" s="822"/>
      <c r="B96" s="822"/>
      <c r="C96" s="813"/>
      <c r="D96" s="1029"/>
      <c r="E96" s="1029"/>
      <c r="F96" s="1029"/>
    </row>
    <row r="97" spans="1:11" ht="14.25">
      <c r="A97" s="822"/>
      <c r="B97" s="822"/>
      <c r="D97" s="1029"/>
      <c r="E97" s="1029"/>
      <c r="F97" s="1029"/>
    </row>
    <row r="98" spans="1:11" ht="14.25">
      <c r="A98" s="822"/>
      <c r="B98" s="822"/>
      <c r="D98" s="1029"/>
      <c r="E98" s="1029"/>
      <c r="F98" s="1029"/>
    </row>
    <row r="99" spans="1:11" ht="14.25">
      <c r="A99" s="822"/>
      <c r="B99" s="822"/>
      <c r="D99" s="947"/>
      <c r="E99" s="947"/>
      <c r="F99" s="947"/>
    </row>
    <row r="100" spans="1:11" ht="14.25" customHeight="1">
      <c r="A100" s="822"/>
      <c r="B100" s="823" t="s">
        <v>328</v>
      </c>
      <c r="D100" s="1027" t="s">
        <v>1300</v>
      </c>
      <c r="E100" s="1027"/>
      <c r="F100" s="1027"/>
    </row>
    <row r="101" spans="1:11" ht="14.25">
      <c r="A101" s="822"/>
      <c r="B101" s="822"/>
      <c r="D101" s="1027"/>
      <c r="E101" s="1027"/>
      <c r="F101" s="1027"/>
    </row>
    <row r="102" spans="1:11" ht="14.25">
      <c r="A102" s="822"/>
      <c r="B102" s="822"/>
      <c r="D102" s="1027"/>
      <c r="E102" s="1027"/>
      <c r="F102" s="1027"/>
    </row>
    <row r="103" spans="1:11" ht="14.25">
      <c r="A103" s="822"/>
      <c r="B103" s="822"/>
      <c r="D103" s="1027"/>
      <c r="E103" s="1027"/>
      <c r="F103" s="1027"/>
    </row>
    <row r="104" spans="1:11" ht="14.25">
      <c r="A104" s="822"/>
      <c r="B104" s="822"/>
      <c r="D104" s="1027"/>
      <c r="E104" s="1027"/>
      <c r="F104" s="1027"/>
    </row>
    <row r="105" spans="1:11" ht="14.25">
      <c r="A105" s="822"/>
      <c r="B105" s="822"/>
      <c r="D105" s="1027"/>
      <c r="E105" s="1027"/>
      <c r="F105" s="1027"/>
    </row>
    <row r="106" spans="1:11" ht="14.25">
      <c r="A106" s="822"/>
      <c r="B106" s="822"/>
      <c r="D106" s="1027"/>
      <c r="E106" s="1027"/>
      <c r="F106" s="1027"/>
    </row>
    <row r="107" spans="1:11" ht="14.25">
      <c r="A107" s="822"/>
      <c r="B107" s="822"/>
      <c r="D107" s="1027"/>
      <c r="E107" s="1027"/>
      <c r="F107" s="1027"/>
    </row>
    <row r="108" spans="1:11">
      <c r="C108" s="746"/>
      <c r="D108" s="948"/>
      <c r="E108" s="948"/>
      <c r="F108" s="948"/>
      <c r="G108" s="746"/>
      <c r="H108" s="746"/>
      <c r="I108" s="746"/>
      <c r="J108" s="746"/>
      <c r="K108" s="746"/>
    </row>
    <row r="109" spans="1:11" ht="14.25">
      <c r="A109" s="822"/>
      <c r="B109" s="823" t="s">
        <v>328</v>
      </c>
      <c r="C109" s="746"/>
      <c r="D109" s="1027" t="s">
        <v>1302</v>
      </c>
      <c r="E109" s="1027"/>
      <c r="F109" s="1027"/>
      <c r="G109" s="746"/>
      <c r="H109" s="746"/>
      <c r="I109" s="746"/>
      <c r="J109" s="746"/>
      <c r="K109" s="746"/>
    </row>
    <row r="110" spans="1:11" ht="14.25">
      <c r="A110" s="822"/>
      <c r="B110" s="822"/>
      <c r="C110" s="746"/>
      <c r="D110" s="1027"/>
      <c r="E110" s="1027"/>
      <c r="F110" s="1027"/>
      <c r="G110" s="746"/>
      <c r="H110" s="746"/>
      <c r="I110" s="746"/>
      <c r="J110" s="746"/>
      <c r="K110" s="746"/>
    </row>
    <row r="111" spans="1:11"/>
    <row r="112" spans="1:11" ht="14.25">
      <c r="A112" s="822"/>
      <c r="B112" s="823" t="s">
        <v>328</v>
      </c>
      <c r="C112" s="829"/>
      <c r="D112" s="1029" t="s">
        <v>1303</v>
      </c>
      <c r="E112" s="1029"/>
      <c r="F112" s="1029"/>
    </row>
    <row r="113" spans="1:7">
      <c r="C113" s="829"/>
      <c r="D113" s="1029"/>
      <c r="E113" s="1029"/>
      <c r="F113" s="1029"/>
    </row>
    <row r="114" spans="1:7">
      <c r="C114" s="829"/>
      <c r="D114" s="1029"/>
      <c r="E114" s="1029"/>
      <c r="F114" s="1029"/>
    </row>
    <row r="115" spans="1:7">
      <c r="C115" s="829"/>
      <c r="D115" s="1029"/>
      <c r="E115" s="1029"/>
      <c r="F115" s="1029"/>
    </row>
    <row r="116" spans="1:7">
      <c r="C116" s="829"/>
      <c r="D116" s="1029"/>
      <c r="E116" s="1029"/>
      <c r="F116" s="1029"/>
    </row>
    <row r="117" spans="1:7">
      <c r="C117" s="829"/>
      <c r="D117" s="696"/>
      <c r="E117" s="696"/>
      <c r="F117" s="696"/>
    </row>
    <row r="118" spans="1:7" s="746" customFormat="1" ht="14.25">
      <c r="A118" s="822"/>
      <c r="B118" s="823" t="s">
        <v>328</v>
      </c>
      <c r="C118" s="829"/>
      <c r="D118" s="986" t="s">
        <v>1304</v>
      </c>
      <c r="E118" s="986"/>
      <c r="F118" s="986"/>
      <c r="G118" s="696"/>
    </row>
    <row r="119" spans="1:7" s="837" customFormat="1" ht="13.7" customHeight="1">
      <c r="A119" s="834"/>
      <c r="B119" s="834"/>
      <c r="C119" s="835"/>
      <c r="D119" s="986"/>
      <c r="E119" s="986"/>
      <c r="F119" s="986"/>
      <c r="G119" s="836"/>
    </row>
    <row r="120" spans="1:7" s="746" customFormat="1" ht="13.7" customHeight="1">
      <c r="A120" s="813"/>
      <c r="B120" s="813"/>
      <c r="C120" s="829"/>
      <c r="D120" s="986"/>
      <c r="E120" s="986"/>
      <c r="F120" s="986"/>
      <c r="G120" s="696"/>
    </row>
    <row r="121" spans="1:7" s="746" customFormat="1" ht="13.7" customHeight="1">
      <c r="A121" s="813"/>
      <c r="B121" s="813"/>
      <c r="C121" s="829"/>
      <c r="D121" s="986"/>
      <c r="E121" s="986"/>
      <c r="F121" s="986"/>
      <c r="G121" s="696"/>
    </row>
    <row r="122" spans="1:7" s="746" customFormat="1" ht="13.7" customHeight="1">
      <c r="A122" s="813"/>
      <c r="B122" s="813"/>
      <c r="C122" s="829"/>
      <c r="D122" s="986"/>
      <c r="E122" s="986"/>
      <c r="F122" s="986"/>
      <c r="G122" s="696"/>
    </row>
    <row r="123" spans="1:7" s="746" customFormat="1" ht="13.7" customHeight="1">
      <c r="A123" s="838"/>
      <c r="B123" s="838"/>
      <c r="C123" s="829"/>
      <c r="D123" s="986"/>
      <c r="E123" s="986"/>
      <c r="F123" s="986"/>
      <c r="G123" s="696"/>
    </row>
    <row r="124" spans="1:7" s="642" customFormat="1" ht="13.7" customHeight="1">
      <c r="A124" s="826"/>
      <c r="B124" s="826"/>
      <c r="C124" s="831"/>
      <c r="D124" s="986"/>
      <c r="E124" s="986"/>
      <c r="F124" s="986"/>
      <c r="G124" s="717"/>
    </row>
    <row r="125" spans="1:7" s="642" customFormat="1" ht="13.7" customHeight="1">
      <c r="A125" s="826"/>
      <c r="B125" s="826"/>
      <c r="C125" s="831"/>
      <c r="D125" s="986"/>
      <c r="E125" s="986"/>
      <c r="F125" s="986"/>
      <c r="G125" s="717"/>
    </row>
    <row r="126" spans="1:7" s="746" customFormat="1" ht="13.7" customHeight="1">
      <c r="A126" s="813"/>
      <c r="B126" s="813"/>
      <c r="C126" s="829"/>
      <c r="D126" s="986"/>
      <c r="E126" s="986"/>
      <c r="F126" s="986"/>
      <c r="G126" s="696"/>
    </row>
    <row r="127" spans="1:7" s="746" customFormat="1" ht="13.7" customHeight="1">
      <c r="A127" s="813"/>
      <c r="B127" s="813"/>
      <c r="C127" s="829"/>
      <c r="D127" s="986"/>
      <c r="E127" s="986"/>
      <c r="F127" s="986"/>
      <c r="G127" s="696"/>
    </row>
    <row r="128" spans="1:7" s="746" customFormat="1" ht="13.7" customHeight="1">
      <c r="A128" s="813"/>
      <c r="B128" s="813"/>
      <c r="C128" s="829"/>
      <c r="D128" s="986"/>
      <c r="E128" s="986"/>
      <c r="F128" s="986"/>
      <c r="G128" s="696"/>
    </row>
    <row r="129" spans="1:7" s="746" customFormat="1" ht="13.7" customHeight="1">
      <c r="A129" s="813"/>
      <c r="B129" s="813"/>
      <c r="C129" s="829"/>
      <c r="D129" s="986"/>
      <c r="E129" s="986"/>
      <c r="F129" s="986"/>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63" t="s">
        <v>1412</v>
      </c>
      <c r="E131" s="1063"/>
      <c r="F131" s="1063"/>
      <c r="G131" s="696"/>
    </row>
    <row r="132" spans="1:7" s="746" customFormat="1" ht="13.7" customHeight="1">
      <c r="A132" s="813"/>
      <c r="B132" s="813"/>
      <c r="C132" s="829"/>
      <c r="D132" s="1063"/>
      <c r="E132" s="1063"/>
      <c r="F132" s="1063"/>
      <c r="G132" s="696"/>
    </row>
    <row r="133" spans="1:7" s="746" customFormat="1" ht="13.7" customHeight="1">
      <c r="A133" s="813"/>
      <c r="B133" s="813"/>
      <c r="C133" s="829"/>
      <c r="D133" s="1063"/>
      <c r="E133" s="1063"/>
      <c r="F133" s="1063"/>
      <c r="G133" s="696"/>
    </row>
    <row r="134" spans="1:7" s="746" customFormat="1" ht="13.7" customHeight="1">
      <c r="A134" s="813"/>
      <c r="B134" s="813"/>
      <c r="C134" s="829"/>
      <c r="D134" s="1063"/>
      <c r="E134" s="1063"/>
      <c r="F134" s="1063"/>
      <c r="G134" s="696"/>
    </row>
    <row r="135" spans="1:7" s="746" customFormat="1" ht="13.7" customHeight="1">
      <c r="A135" s="813"/>
      <c r="B135" s="813"/>
      <c r="C135" s="829"/>
      <c r="D135" s="1063"/>
      <c r="E135" s="1063"/>
      <c r="F135" s="1063"/>
      <c r="G135" s="696"/>
    </row>
    <row r="136" spans="1:7" s="746" customFormat="1" ht="13.7" customHeight="1">
      <c r="A136" s="813"/>
      <c r="B136" s="813"/>
      <c r="C136" s="829"/>
      <c r="D136" s="1063"/>
      <c r="E136" s="1063"/>
      <c r="F136" s="1063"/>
      <c r="G136" s="696"/>
    </row>
    <row r="137" spans="1:7" s="746" customFormat="1" ht="13.7" customHeight="1">
      <c r="A137" s="813"/>
      <c r="B137" s="813"/>
      <c r="C137" s="829"/>
      <c r="D137" s="1063"/>
      <c r="E137" s="1063"/>
      <c r="F137" s="1063"/>
      <c r="G137" s="696"/>
    </row>
    <row r="138" spans="1:7" s="746" customFormat="1" ht="13.7" customHeight="1">
      <c r="A138" s="813"/>
      <c r="B138" s="813"/>
      <c r="C138" s="829"/>
      <c r="D138" s="1063"/>
      <c r="E138" s="1063"/>
      <c r="F138" s="1063"/>
      <c r="G138" s="696"/>
    </row>
    <row r="139" spans="1:7" s="746" customFormat="1" ht="13.7" customHeight="1">
      <c r="A139" s="813"/>
      <c r="B139" s="813"/>
      <c r="C139" s="829"/>
      <c r="D139" s="1063"/>
      <c r="E139" s="1063"/>
      <c r="F139" s="1063"/>
      <c r="G139" s="696"/>
    </row>
    <row r="140" spans="1:7" s="746" customFormat="1" ht="13.7" customHeight="1">
      <c r="A140" s="813"/>
      <c r="B140" s="813"/>
      <c r="C140" s="829"/>
      <c r="D140" s="1063"/>
      <c r="E140" s="1063"/>
      <c r="F140" s="1063"/>
      <c r="G140" s="696"/>
    </row>
    <row r="141" spans="1:7" s="746" customFormat="1" ht="13.7" customHeight="1">
      <c r="A141" s="813"/>
      <c r="B141" s="813"/>
      <c r="C141" s="829"/>
      <c r="D141" s="1063"/>
      <c r="E141" s="1063"/>
      <c r="F141" s="1063"/>
      <c r="G141" s="696"/>
    </row>
    <row r="142" spans="1:7" s="746" customFormat="1" ht="13.7" customHeight="1">
      <c r="A142" s="813"/>
      <c r="B142" s="813"/>
      <c r="C142" s="829"/>
      <c r="D142" s="1063"/>
      <c r="E142" s="1063"/>
      <c r="F142" s="1063"/>
      <c r="G142" s="696"/>
    </row>
    <row r="143" spans="1:7" s="746" customFormat="1" ht="13.7" customHeight="1">
      <c r="A143" s="813"/>
      <c r="B143" s="813"/>
      <c r="C143" s="829"/>
      <c r="D143" s="1063"/>
      <c r="E143" s="1063"/>
      <c r="F143" s="1063"/>
      <c r="G143" s="696"/>
    </row>
    <row r="144" spans="1:7" s="746" customFormat="1" ht="13.7" customHeight="1">
      <c r="A144" s="813"/>
      <c r="B144" s="813"/>
      <c r="C144" s="829"/>
      <c r="D144" s="1063"/>
      <c r="E144" s="1063"/>
      <c r="F144" s="1063"/>
      <c r="G144" s="696"/>
    </row>
    <row r="145" spans="1:7" s="746" customFormat="1" ht="13.7" customHeight="1">
      <c r="A145" s="813"/>
      <c r="B145" s="813"/>
      <c r="C145" s="829"/>
      <c r="D145" s="1063"/>
      <c r="E145" s="1063"/>
      <c r="F145" s="1063"/>
      <c r="G145" s="696"/>
    </row>
    <row r="146" spans="1:7" s="746" customFormat="1" ht="13.7" customHeight="1">
      <c r="A146" s="813"/>
      <c r="B146" s="813"/>
      <c r="C146" s="829"/>
      <c r="D146" s="1063"/>
      <c r="E146" s="1063"/>
      <c r="F146" s="1063"/>
      <c r="G146" s="696"/>
    </row>
    <row r="147" spans="1:7" s="746" customFormat="1" ht="13.7" customHeight="1">
      <c r="A147" s="813"/>
      <c r="B147" s="813"/>
      <c r="C147" s="829"/>
      <c r="D147" s="1063"/>
      <c r="E147" s="1063"/>
      <c r="F147" s="1063"/>
      <c r="G147" s="696"/>
    </row>
    <row r="148" spans="1:7" s="746" customFormat="1" ht="13.7" customHeight="1">
      <c r="A148" s="813"/>
      <c r="B148" s="813"/>
      <c r="C148" s="829"/>
      <c r="D148" s="1063"/>
      <c r="E148" s="1063"/>
      <c r="F148" s="1063"/>
      <c r="G148" s="696"/>
    </row>
    <row r="149" spans="1:7" s="746" customFormat="1" ht="13.7" customHeight="1">
      <c r="A149" s="813"/>
      <c r="B149" s="813"/>
      <c r="C149" s="829"/>
      <c r="D149" s="1094" t="s">
        <v>1454</v>
      </c>
      <c r="E149" s="1094"/>
      <c r="F149" s="1094"/>
      <c r="G149" s="887"/>
    </row>
    <row r="150" spans="1:7" s="746" customFormat="1" ht="13.7" customHeight="1">
      <c r="A150" s="813"/>
      <c r="B150" s="813"/>
      <c r="C150" s="829"/>
      <c r="D150" s="1093"/>
      <c r="E150" s="1093"/>
      <c r="F150" s="1093"/>
      <c r="G150" s="1093"/>
    </row>
    <row r="151" spans="1:7" s="746" customFormat="1" ht="14.45" customHeight="1">
      <c r="A151" s="838"/>
      <c r="B151" s="823" t="s">
        <v>328</v>
      </c>
      <c r="C151" s="839"/>
      <c r="D151" s="1028" t="s">
        <v>1486</v>
      </c>
      <c r="E151" s="1028"/>
      <c r="F151" s="1028"/>
      <c r="G151" s="840"/>
    </row>
    <row r="152" spans="1:7" s="746" customFormat="1" ht="14.45" customHeight="1">
      <c r="A152" s="838"/>
      <c r="B152" s="838"/>
      <c r="C152" s="839"/>
      <c r="D152" s="1028"/>
      <c r="E152" s="1028"/>
      <c r="F152" s="1028"/>
      <c r="G152" s="840"/>
    </row>
    <row r="153" spans="1:7" s="746" customFormat="1" ht="13.7" customHeight="1">
      <c r="A153" s="838"/>
      <c r="B153" s="838"/>
      <c r="C153" s="839"/>
      <c r="D153" s="1028"/>
      <c r="E153" s="1028"/>
      <c r="F153" s="1028"/>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1" t="s">
        <v>1306</v>
      </c>
      <c r="E155" s="971"/>
      <c r="F155" s="971"/>
      <c r="G155" s="840"/>
    </row>
    <row r="156" spans="1:7" s="746" customFormat="1" ht="13.7" customHeight="1">
      <c r="A156" s="838"/>
      <c r="B156" s="838"/>
      <c r="C156" s="839"/>
      <c r="D156" s="971"/>
      <c r="E156" s="971"/>
      <c r="F156" s="971"/>
      <c r="G156" s="840"/>
    </row>
    <row r="157" spans="1:7" s="746" customFormat="1" ht="13.7" customHeight="1">
      <c r="A157" s="838"/>
      <c r="B157" s="838"/>
      <c r="C157" s="839"/>
      <c r="D157" s="971"/>
      <c r="E157" s="971"/>
      <c r="F157" s="971"/>
      <c r="G157" s="840"/>
    </row>
    <row r="158" spans="1:7" s="746" customFormat="1" ht="13.7" customHeight="1">
      <c r="A158" s="838"/>
      <c r="B158" s="838"/>
      <c r="C158" s="839"/>
      <c r="D158" s="971"/>
      <c r="E158" s="971"/>
      <c r="F158" s="971"/>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6" t="s">
        <v>1307</v>
      </c>
      <c r="E160" s="1016"/>
      <c r="F160" s="1016"/>
      <c r="G160" s="696"/>
    </row>
    <row r="161" spans="1:7" s="746" customFormat="1" ht="13.7" customHeight="1">
      <c r="A161" s="813"/>
      <c r="B161" s="813"/>
      <c r="C161" s="829"/>
      <c r="D161" s="1016"/>
      <c r="E161" s="1016"/>
      <c r="F161" s="1016"/>
      <c r="G161" s="696"/>
    </row>
    <row r="162" spans="1:7" s="746" customFormat="1" ht="13.7" customHeight="1">
      <c r="A162" s="813"/>
      <c r="B162" s="813"/>
      <c r="C162" s="829"/>
      <c r="D162" s="1016"/>
      <c r="E162" s="1016"/>
      <c r="F162" s="1016"/>
      <c r="G162" s="696"/>
    </row>
    <row r="163" spans="1:7" s="746" customFormat="1" ht="13.7" customHeight="1">
      <c r="A163" s="841"/>
      <c r="B163" s="841"/>
      <c r="C163" s="829"/>
      <c r="D163" s="814"/>
      <c r="E163" s="810"/>
      <c r="F163" s="810"/>
      <c r="G163" s="696"/>
    </row>
    <row r="164" spans="1:7">
      <c r="A164" s="994" t="s">
        <v>1201</v>
      </c>
      <c r="B164" s="994"/>
      <c r="C164" s="994"/>
      <c r="D164" s="994"/>
      <c r="E164" s="994"/>
      <c r="F164" s="994"/>
      <c r="G164" s="994"/>
    </row>
    <row r="165" spans="1:7" ht="12" customHeight="1">
      <c r="D165" s="825"/>
      <c r="E165" s="825"/>
      <c r="F165" s="825"/>
    </row>
    <row r="166" spans="1:7">
      <c r="B166" s="1070" t="s">
        <v>483</v>
      </c>
      <c r="C166" s="1070"/>
      <c r="D166" s="1070"/>
      <c r="E166" s="1070"/>
      <c r="F166" s="1070"/>
    </row>
    <row r="167" spans="1:7" ht="12" customHeight="1">
      <c r="A167" s="818"/>
      <c r="B167" s="818"/>
      <c r="C167" s="818"/>
    </row>
    <row r="168" spans="1:7">
      <c r="A168" s="994" t="s">
        <v>1202</v>
      </c>
      <c r="B168" s="994"/>
      <c r="C168" s="994"/>
      <c r="D168" s="994"/>
      <c r="E168" s="994"/>
      <c r="F168" s="994"/>
      <c r="G168" s="994"/>
    </row>
    <row r="169" spans="1:7" ht="12" customHeight="1">
      <c r="A169" s="842"/>
      <c r="B169" s="842"/>
      <c r="C169" s="843"/>
      <c r="D169" s="844"/>
      <c r="E169" s="845"/>
      <c r="F169" s="844"/>
      <c r="G169" s="844"/>
    </row>
    <row r="170" spans="1:7" ht="13.7" customHeight="1">
      <c r="A170" s="842"/>
      <c r="B170" s="842"/>
      <c r="C170" s="843"/>
      <c r="D170" s="1030" t="s">
        <v>1310</v>
      </c>
      <c r="E170" s="1030"/>
      <c r="F170" s="1030"/>
      <c r="G170" s="844"/>
    </row>
    <row r="171" spans="1:7">
      <c r="A171" s="842"/>
      <c r="B171" s="842"/>
      <c r="C171" s="843"/>
      <c r="D171" s="1030"/>
      <c r="E171" s="1030"/>
      <c r="F171" s="1030"/>
      <c r="G171" s="844"/>
    </row>
    <row r="172" spans="1:7">
      <c r="A172" s="842"/>
      <c r="B172" s="842"/>
      <c r="C172" s="843"/>
      <c r="D172" s="1031" t="s">
        <v>1445</v>
      </c>
      <c r="E172" s="1031"/>
      <c r="F172" s="1031"/>
      <c r="G172" s="844"/>
    </row>
    <row r="173" spans="1:7" ht="12" customHeight="1">
      <c r="A173" s="842"/>
      <c r="B173" s="842"/>
      <c r="C173" s="843"/>
      <c r="D173" s="844"/>
      <c r="E173" s="845"/>
      <c r="F173" s="844"/>
      <c r="G173" s="844"/>
    </row>
    <row r="174" spans="1:7" ht="14.25">
      <c r="A174" s="822"/>
      <c r="B174" s="823" t="s">
        <v>328</v>
      </c>
      <c r="C174" s="843"/>
      <c r="D174" s="1029" t="s">
        <v>1309</v>
      </c>
      <c r="E174" s="1029"/>
      <c r="F174" s="1029"/>
      <c r="G174" s="844"/>
    </row>
    <row r="175" spans="1:7" ht="14.25">
      <c r="A175" s="822"/>
      <c r="B175" s="822"/>
      <c r="C175" s="843"/>
      <c r="D175" s="1029"/>
      <c r="E175" s="1029"/>
      <c r="F175" s="1029"/>
      <c r="G175" s="844"/>
    </row>
    <row r="176" spans="1:7" ht="14.25">
      <c r="A176" s="822"/>
      <c r="B176" s="822"/>
      <c r="C176" s="843"/>
      <c r="D176" s="1029"/>
      <c r="E176" s="1029"/>
      <c r="F176" s="1029"/>
      <c r="G176" s="844"/>
    </row>
    <row r="177" spans="1:7">
      <c r="A177" s="843"/>
      <c r="B177" s="843"/>
      <c r="C177" s="843"/>
      <c r="D177" s="1029"/>
      <c r="E177" s="1029"/>
      <c r="F177" s="1029"/>
    </row>
    <row r="178" spans="1:7">
      <c r="A178" s="843"/>
      <c r="B178" s="843"/>
      <c r="C178" s="843"/>
      <c r="D178" s="828"/>
      <c r="E178" s="844"/>
      <c r="F178" s="844"/>
    </row>
    <row r="179" spans="1:7">
      <c r="A179" s="843"/>
      <c r="B179" s="843"/>
      <c r="C179" s="843"/>
      <c r="D179" s="971" t="s">
        <v>1218</v>
      </c>
      <c r="E179" s="971"/>
      <c r="F179" s="971"/>
    </row>
    <row r="180" spans="1:7">
      <c r="A180" s="843"/>
      <c r="B180" s="843"/>
      <c r="C180" s="843"/>
      <c r="D180" s="971"/>
      <c r="E180" s="971"/>
      <c r="F180" s="971"/>
    </row>
    <row r="181" spans="1:7">
      <c r="A181" s="843"/>
      <c r="B181" s="843"/>
      <c r="C181" s="843"/>
      <c r="D181" s="803"/>
      <c r="E181" s="803"/>
      <c r="F181" s="803"/>
    </row>
    <row r="182" spans="1:7" s="642" customFormat="1" ht="14.25">
      <c r="A182" s="822"/>
      <c r="B182" s="823" t="s">
        <v>328</v>
      </c>
      <c r="C182" s="831"/>
      <c r="D182" s="1029" t="s">
        <v>1474</v>
      </c>
      <c r="E182" s="1029"/>
      <c r="F182" s="1029"/>
      <c r="G182" s="717"/>
    </row>
    <row r="183" spans="1:7" s="642" customFormat="1" ht="14.45" customHeight="1">
      <c r="A183" s="822"/>
      <c r="C183" s="831"/>
      <c r="D183" s="1029"/>
      <c r="E183" s="1029"/>
      <c r="F183" s="1029"/>
      <c r="G183" s="717"/>
    </row>
    <row r="184" spans="1:7" s="642" customFormat="1" ht="14.25">
      <c r="A184" s="822"/>
      <c r="B184" s="843"/>
      <c r="C184" s="831"/>
      <c r="D184" s="1029"/>
      <c r="E184" s="1029"/>
      <c r="F184" s="1029"/>
      <c r="G184" s="717"/>
    </row>
    <row r="185" spans="1:7" s="642" customFormat="1" ht="14.25">
      <c r="A185" s="822"/>
      <c r="B185" s="843"/>
      <c r="C185" s="831"/>
      <c r="D185" s="1029"/>
      <c r="E185" s="1029"/>
      <c r="F185" s="1029"/>
      <c r="G185" s="717"/>
    </row>
    <row r="186" spans="1:7">
      <c r="A186" s="843"/>
      <c r="B186" s="843"/>
      <c r="C186" s="843"/>
      <c r="D186" s="803"/>
      <c r="E186" s="803"/>
      <c r="F186" s="803"/>
    </row>
    <row r="187" spans="1:7">
      <c r="A187" s="994" t="s">
        <v>1203</v>
      </c>
      <c r="B187" s="994"/>
      <c r="C187" s="994"/>
      <c r="D187" s="994"/>
      <c r="E187" s="994"/>
      <c r="F187" s="994"/>
      <c r="G187" s="994"/>
    </row>
    <row r="188" spans="1:7" ht="12" customHeight="1">
      <c r="D188" s="825"/>
      <c r="E188" s="825"/>
      <c r="F188" s="825"/>
    </row>
    <row r="189" spans="1:7">
      <c r="C189" s="832"/>
      <c r="D189" s="1089" t="s">
        <v>221</v>
      </c>
      <c r="E189" s="1089"/>
      <c r="F189" s="1089"/>
    </row>
    <row r="190" spans="1:7">
      <c r="A190" s="818"/>
      <c r="B190" s="818"/>
      <c r="C190" s="818"/>
      <c r="D190" s="1067" t="s">
        <v>1332</v>
      </c>
      <c r="E190" s="1067"/>
      <c r="F190" s="1067"/>
    </row>
    <row r="191" spans="1:7" ht="12" customHeight="1">
      <c r="A191" s="841"/>
      <c r="B191" s="841"/>
      <c r="C191" s="841"/>
    </row>
    <row r="192" spans="1:7" ht="13.7" customHeight="1">
      <c r="A192" s="841"/>
      <c r="C192" s="841"/>
      <c r="D192" s="984" t="s">
        <v>592</v>
      </c>
      <c r="E192" s="984"/>
      <c r="F192" s="984"/>
    </row>
    <row r="193" spans="1:6" ht="14.25">
      <c r="A193" s="822"/>
      <c r="B193" s="823" t="s">
        <v>328</v>
      </c>
      <c r="D193" s="1029" t="s">
        <v>1327</v>
      </c>
      <c r="E193" s="1029"/>
      <c r="F193" s="1029"/>
    </row>
    <row r="194" spans="1:6" ht="14.25">
      <c r="A194" s="822"/>
      <c r="B194" s="822"/>
      <c r="D194" s="1029"/>
      <c r="E194" s="1029"/>
      <c r="F194" s="1029"/>
    </row>
    <row r="195" spans="1:6" ht="14.25">
      <c r="A195" s="822"/>
      <c r="B195" s="822"/>
      <c r="D195" s="1029"/>
      <c r="E195" s="1029"/>
      <c r="F195" s="1029"/>
    </row>
    <row r="196" spans="1:6" ht="5.0999999999999996" customHeight="1">
      <c r="A196" s="822"/>
      <c r="B196" s="822"/>
      <c r="D196" s="810"/>
      <c r="E196" s="825"/>
      <c r="F196" s="825"/>
    </row>
    <row r="197" spans="1:6" ht="14.25">
      <c r="A197" s="822"/>
      <c r="B197" s="822"/>
      <c r="D197" s="1029" t="s">
        <v>1328</v>
      </c>
      <c r="E197" s="1029"/>
      <c r="F197" s="1029"/>
    </row>
    <row r="198" spans="1:6" ht="14.25">
      <c r="A198" s="822"/>
      <c r="B198" s="822"/>
      <c r="D198" s="1029"/>
      <c r="E198" s="1029"/>
      <c r="F198" s="1029"/>
    </row>
    <row r="199" spans="1:6" ht="14.25">
      <c r="A199" s="822"/>
      <c r="B199" s="822"/>
      <c r="D199" s="1029"/>
      <c r="E199" s="1029"/>
      <c r="F199" s="1029"/>
    </row>
    <row r="200" spans="1:6" ht="14.25">
      <c r="A200" s="822"/>
      <c r="B200" s="822"/>
      <c r="D200" s="1029"/>
      <c r="E200" s="1029"/>
      <c r="F200" s="1029"/>
    </row>
    <row r="201" spans="1:6" ht="14.25">
      <c r="A201" s="822"/>
      <c r="B201" s="822"/>
      <c r="D201" s="1029"/>
      <c r="E201" s="1029"/>
      <c r="F201" s="1029"/>
    </row>
    <row r="202" spans="1:6" ht="14.25">
      <c r="A202" s="822"/>
      <c r="B202" s="822"/>
      <c r="D202" s="825"/>
      <c r="E202" s="825"/>
      <c r="F202" s="825"/>
    </row>
    <row r="203" spans="1:6" ht="14.25">
      <c r="A203" s="822"/>
      <c r="B203" s="823" t="s">
        <v>328</v>
      </c>
      <c r="D203" s="1068" t="s">
        <v>1329</v>
      </c>
      <c r="E203" s="1068"/>
      <c r="F203" s="1068"/>
    </row>
    <row r="204" spans="1:6" ht="14.25">
      <c r="A204" s="822"/>
      <c r="B204" s="822"/>
      <c r="D204" s="1068"/>
      <c r="E204" s="1068"/>
      <c r="F204" s="1068"/>
    </row>
    <row r="205" spans="1:6" ht="14.25">
      <c r="A205" s="822"/>
      <c r="B205" s="822"/>
      <c r="D205" s="1070" t="s">
        <v>992</v>
      </c>
      <c r="E205" s="1070"/>
      <c r="F205" s="1070"/>
    </row>
    <row r="206" spans="1:6" ht="14.25">
      <c r="A206" s="822"/>
      <c r="B206" s="822"/>
      <c r="D206" s="825"/>
      <c r="E206" s="825"/>
      <c r="F206" s="825"/>
    </row>
    <row r="207" spans="1:6" ht="14.45" customHeight="1">
      <c r="A207" s="822"/>
      <c r="B207" s="823" t="s">
        <v>328</v>
      </c>
      <c r="D207" s="1068" t="s">
        <v>1331</v>
      </c>
      <c r="E207" s="1068"/>
      <c r="F207" s="1068"/>
    </row>
    <row r="208" spans="1:6" ht="14.25">
      <c r="A208" s="822"/>
      <c r="B208" s="822"/>
      <c r="D208" s="1068"/>
      <c r="E208" s="1068"/>
      <c r="F208" s="1068"/>
    </row>
    <row r="209" spans="1:7" ht="14.25">
      <c r="A209" s="822"/>
      <c r="B209" s="822"/>
      <c r="D209" s="1068"/>
      <c r="E209" s="1068"/>
      <c r="F209" s="1068"/>
    </row>
    <row r="210" spans="1:7" ht="14.25">
      <c r="A210" s="822"/>
      <c r="B210" s="822"/>
      <c r="D210" s="1068"/>
      <c r="E210" s="1068"/>
      <c r="F210" s="1068"/>
    </row>
    <row r="211" spans="1:7" ht="14.25">
      <c r="A211" s="822"/>
      <c r="B211" s="822"/>
      <c r="D211" s="1068"/>
      <c r="E211" s="1068"/>
      <c r="F211" s="1068"/>
    </row>
    <row r="212" spans="1:7">
      <c r="D212" s="825"/>
      <c r="E212" s="825"/>
      <c r="F212" s="825"/>
    </row>
    <row r="213" spans="1:7" ht="14.25">
      <c r="A213" s="822"/>
      <c r="B213" s="823" t="s">
        <v>328</v>
      </c>
      <c r="D213" s="1029" t="s">
        <v>1330</v>
      </c>
      <c r="E213" s="1029"/>
      <c r="F213" s="1029"/>
    </row>
    <row r="214" spans="1:7" ht="14.25">
      <c r="A214" s="822"/>
      <c r="B214" s="822"/>
      <c r="D214" s="1029"/>
      <c r="E214" s="1029"/>
      <c r="F214" s="1029"/>
    </row>
    <row r="215" spans="1:7">
      <c r="D215" s="846"/>
    </row>
    <row r="216" spans="1:7">
      <c r="A216" s="994" t="s">
        <v>1204</v>
      </c>
      <c r="B216" s="994"/>
      <c r="C216" s="994"/>
      <c r="D216" s="994"/>
      <c r="E216" s="994"/>
      <c r="F216" s="994"/>
      <c r="G216" s="994"/>
    </row>
    <row r="217" spans="1:7">
      <c r="D217" s="846"/>
    </row>
    <row r="218" spans="1:7">
      <c r="C218" s="832"/>
      <c r="D218" s="984" t="s">
        <v>1333</v>
      </c>
      <c r="E218" s="984"/>
      <c r="F218" s="984"/>
    </row>
    <row r="219" spans="1:7">
      <c r="A219" s="818"/>
      <c r="B219" s="818"/>
      <c r="C219" s="818"/>
      <c r="D219" s="825"/>
      <c r="E219" s="825"/>
      <c r="F219" s="825"/>
    </row>
    <row r="220" spans="1:7">
      <c r="A220" s="820"/>
      <c r="B220" s="820"/>
      <c r="C220" s="820"/>
      <c r="D220" s="984" t="s">
        <v>284</v>
      </c>
      <c r="E220" s="984"/>
      <c r="F220" s="984"/>
    </row>
    <row r="221" spans="1:7" ht="14.45" customHeight="1">
      <c r="A221" s="822"/>
      <c r="B221" s="823" t="s">
        <v>328</v>
      </c>
      <c r="D221" s="1080" t="s">
        <v>1446</v>
      </c>
      <c r="E221" s="1080"/>
      <c r="F221" s="1080"/>
    </row>
    <row r="222" spans="1:7">
      <c r="D222" s="1080"/>
      <c r="E222" s="1080"/>
      <c r="F222" s="1080"/>
    </row>
    <row r="223" spans="1:7">
      <c r="D223" s="1067" t="s">
        <v>983</v>
      </c>
      <c r="E223" s="1067"/>
      <c r="F223" s="1067"/>
    </row>
    <row r="224" spans="1:7">
      <c r="D224" s="825"/>
      <c r="E224" s="825"/>
      <c r="F224" s="825"/>
    </row>
    <row r="225" spans="1:7" ht="14.45" customHeight="1">
      <c r="A225" s="822"/>
      <c r="B225" s="823" t="s">
        <v>328</v>
      </c>
      <c r="D225" s="1068" t="s">
        <v>1447</v>
      </c>
      <c r="E225" s="1068"/>
      <c r="F225" s="1068"/>
    </row>
    <row r="226" spans="1:7">
      <c r="D226" s="1068"/>
      <c r="E226" s="1068"/>
      <c r="F226" s="1068"/>
    </row>
    <row r="227" spans="1:7">
      <c r="D227" s="1068"/>
      <c r="E227" s="1068"/>
      <c r="F227" s="1068"/>
    </row>
    <row r="228" spans="1:7">
      <c r="D228" s="1068"/>
      <c r="E228" s="1068"/>
      <c r="F228" s="1068"/>
    </row>
    <row r="229" spans="1:7">
      <c r="D229" s="1068"/>
      <c r="E229" s="1068"/>
      <c r="F229" s="1068"/>
    </row>
    <row r="230" spans="1:7">
      <c r="D230" s="825"/>
      <c r="E230" s="825"/>
      <c r="F230" s="825"/>
    </row>
    <row r="231" spans="1:7" ht="14.25">
      <c r="A231" s="822"/>
      <c r="B231" s="823" t="s">
        <v>328</v>
      </c>
      <c r="D231" s="1029" t="s">
        <v>1336</v>
      </c>
      <c r="E231" s="1029"/>
      <c r="F231" s="1029"/>
    </row>
    <row r="232" spans="1:7">
      <c r="D232" s="1029"/>
      <c r="E232" s="1029"/>
      <c r="F232" s="1029"/>
    </row>
    <row r="233" spans="1:7">
      <c r="D233" s="1029"/>
      <c r="E233" s="1029"/>
      <c r="F233" s="1029"/>
    </row>
    <row r="234" spans="1:7">
      <c r="D234" s="847"/>
      <c r="E234" s="825"/>
      <c r="F234" s="825"/>
    </row>
    <row r="235" spans="1:7">
      <c r="A235" s="994" t="s">
        <v>1205</v>
      </c>
      <c r="B235" s="994"/>
      <c r="C235" s="994"/>
      <c r="D235" s="994"/>
      <c r="E235" s="994"/>
      <c r="F235" s="994"/>
      <c r="G235" s="994"/>
    </row>
    <row r="236" spans="1:7">
      <c r="D236" s="847"/>
      <c r="E236" s="825"/>
      <c r="F236" s="825"/>
    </row>
    <row r="237" spans="1:7">
      <c r="C237" s="818"/>
      <c r="D237" s="1071" t="s">
        <v>1338</v>
      </c>
      <c r="E237" s="1071"/>
      <c r="F237" s="1071"/>
    </row>
    <row r="238" spans="1:7">
      <c r="C238" s="818"/>
      <c r="D238" s="1071"/>
      <c r="E238" s="1071"/>
      <c r="F238" s="1071"/>
    </row>
    <row r="239" spans="1:7">
      <c r="A239" s="820"/>
      <c r="B239" s="820"/>
      <c r="C239" s="820"/>
      <c r="D239" s="646"/>
      <c r="E239" s="696"/>
      <c r="F239" s="696"/>
    </row>
    <row r="240" spans="1:7">
      <c r="C240" s="820"/>
      <c r="D240" s="984" t="s">
        <v>222</v>
      </c>
      <c r="E240" s="984"/>
      <c r="F240" s="984"/>
    </row>
    <row r="241" spans="1:7" ht="15.75" customHeight="1">
      <c r="A241" s="822"/>
      <c r="B241" s="822"/>
      <c r="D241" s="1069" t="s">
        <v>1339</v>
      </c>
      <c r="E241" s="1069"/>
      <c r="F241" s="1069"/>
    </row>
    <row r="242" spans="1:7">
      <c r="E242" s="825"/>
      <c r="F242" s="825"/>
    </row>
    <row r="243" spans="1:7" ht="14.25">
      <c r="A243" s="822"/>
      <c r="B243" s="823" t="s">
        <v>328</v>
      </c>
      <c r="D243" s="1029" t="s">
        <v>1340</v>
      </c>
      <c r="E243" s="1029"/>
      <c r="F243" s="1029"/>
    </row>
    <row r="244" spans="1:7" ht="14.25">
      <c r="A244" s="822"/>
      <c r="B244" s="822"/>
      <c r="D244" s="1029"/>
      <c r="E244" s="1029"/>
      <c r="F244" s="1029"/>
    </row>
    <row r="245" spans="1:7">
      <c r="D245" s="825"/>
      <c r="E245" s="825"/>
      <c r="F245" s="825"/>
    </row>
    <row r="246" spans="1:7" ht="14.25">
      <c r="A246" s="822"/>
      <c r="B246" s="823" t="s">
        <v>328</v>
      </c>
      <c r="D246" s="1068" t="s">
        <v>1341</v>
      </c>
      <c r="E246" s="1068"/>
      <c r="F246" s="1068"/>
    </row>
    <row r="247" spans="1:7" ht="14.25">
      <c r="A247" s="822"/>
      <c r="B247" s="822"/>
      <c r="D247" s="1068"/>
      <c r="E247" s="1068"/>
      <c r="F247" s="1068"/>
    </row>
    <row r="248" spans="1:7" ht="14.25">
      <c r="A248" s="822"/>
      <c r="B248" s="822"/>
      <c r="D248" s="1068"/>
      <c r="E248" s="1068"/>
      <c r="F248" s="1068"/>
    </row>
    <row r="249" spans="1:7">
      <c r="D249" s="825"/>
      <c r="E249" s="825"/>
      <c r="F249" s="825"/>
    </row>
    <row r="250" spans="1:7" ht="14.25">
      <c r="A250" s="822"/>
      <c r="B250" s="823" t="s">
        <v>328</v>
      </c>
      <c r="D250" s="1029" t="s">
        <v>1342</v>
      </c>
      <c r="E250" s="1029"/>
      <c r="F250" s="1029"/>
    </row>
    <row r="251" spans="1:7" ht="14.25">
      <c r="A251" s="822"/>
      <c r="B251" s="822"/>
      <c r="D251" s="1029"/>
      <c r="E251" s="1029"/>
      <c r="F251" s="1029"/>
    </row>
    <row r="252" spans="1:7">
      <c r="A252" s="841"/>
      <c r="B252" s="841"/>
      <c r="E252" s="825"/>
      <c r="F252" s="825"/>
    </row>
    <row r="253" spans="1:7">
      <c r="A253" s="994" t="s">
        <v>1206</v>
      </c>
      <c r="B253" s="994"/>
      <c r="C253" s="994"/>
      <c r="D253" s="994"/>
      <c r="E253" s="994"/>
      <c r="F253" s="994"/>
      <c r="G253" s="994"/>
    </row>
    <row r="254" spans="1:7">
      <c r="A254" s="841"/>
      <c r="B254" s="841"/>
      <c r="D254" s="825"/>
      <c r="E254" s="825"/>
      <c r="F254" s="825"/>
    </row>
    <row r="255" spans="1:7">
      <c r="C255" s="841"/>
      <c r="D255" s="984" t="s">
        <v>735</v>
      </c>
      <c r="E255" s="984"/>
      <c r="F255" s="984"/>
    </row>
    <row r="256" spans="1:7">
      <c r="C256" s="841"/>
      <c r="D256" s="1034" t="s">
        <v>1343</v>
      </c>
      <c r="E256" s="1034"/>
      <c r="F256" s="1034"/>
    </row>
    <row r="257" spans="1:7">
      <c r="C257" s="841"/>
      <c r="D257" s="848"/>
    </row>
    <row r="258" spans="1:7">
      <c r="A258" s="826"/>
      <c r="B258" s="823" t="s">
        <v>328</v>
      </c>
      <c r="D258" s="1034" t="s">
        <v>1344</v>
      </c>
      <c r="E258" s="1034"/>
      <c r="F258" s="1034"/>
    </row>
    <row r="259" spans="1:7" s="816" customFormat="1" ht="14.25">
      <c r="A259" s="830"/>
      <c r="B259" s="830"/>
      <c r="C259" s="826"/>
      <c r="D259" s="849"/>
      <c r="E259" s="850"/>
      <c r="F259" s="850"/>
      <c r="G259" s="827"/>
    </row>
    <row r="260" spans="1:7" s="816" customFormat="1" ht="13.7" customHeight="1">
      <c r="A260" s="826"/>
      <c r="B260" s="823" t="s">
        <v>328</v>
      </c>
      <c r="C260" s="826"/>
      <c r="D260" s="1073" t="s">
        <v>1479</v>
      </c>
      <c r="E260" s="1073"/>
      <c r="F260" s="1073"/>
      <c r="G260" s="827"/>
    </row>
    <row r="261" spans="1:7" s="816" customFormat="1" ht="14.25">
      <c r="A261" s="830"/>
      <c r="B261" s="830"/>
      <c r="C261" s="826"/>
      <c r="D261" s="1073"/>
      <c r="E261" s="1073"/>
      <c r="F261" s="1073"/>
      <c r="G261" s="827"/>
    </row>
    <row r="262" spans="1:7" s="816" customFormat="1" ht="14.25">
      <c r="A262" s="830"/>
      <c r="B262" s="830"/>
      <c r="C262" s="826"/>
      <c r="D262" s="1073"/>
      <c r="E262" s="1073"/>
      <c r="F262" s="1073"/>
      <c r="G262" s="827"/>
    </row>
    <row r="263" spans="1:7" s="816" customFormat="1" ht="14.25">
      <c r="A263" s="830"/>
      <c r="B263" s="830"/>
      <c r="C263" s="826"/>
      <c r="D263" s="1073"/>
      <c r="E263" s="1073"/>
      <c r="F263" s="1073"/>
      <c r="G263" s="827"/>
    </row>
    <row r="264" spans="1:7" s="816" customFormat="1" ht="14.25">
      <c r="A264" s="830"/>
      <c r="B264" s="830"/>
      <c r="C264" s="826"/>
      <c r="D264" s="1073"/>
      <c r="E264" s="1073"/>
      <c r="F264" s="1073"/>
      <c r="G264" s="827"/>
    </row>
    <row r="265" spans="1:7" s="816" customFormat="1" ht="14.25">
      <c r="A265" s="830"/>
      <c r="B265" s="830"/>
      <c r="C265" s="826"/>
      <c r="D265" s="849"/>
      <c r="E265" s="850"/>
      <c r="F265" s="850"/>
      <c r="G265" s="827"/>
    </row>
    <row r="266" spans="1:7" s="816" customFormat="1" ht="13.7" customHeight="1">
      <c r="A266" s="826"/>
      <c r="B266" s="823" t="s">
        <v>328</v>
      </c>
      <c r="C266" s="826"/>
      <c r="D266" s="1073" t="s">
        <v>1346</v>
      </c>
      <c r="E266" s="1073"/>
      <c r="F266" s="1073"/>
      <c r="G266" s="827"/>
    </row>
    <row r="267" spans="1:7" s="816" customFormat="1">
      <c r="A267" s="826"/>
      <c r="B267" s="826"/>
      <c r="C267" s="826"/>
      <c r="D267" s="1073"/>
      <c r="E267" s="1073"/>
      <c r="F267" s="1073"/>
      <c r="G267" s="827"/>
    </row>
    <row r="268" spans="1:7" s="816" customFormat="1" ht="14.25">
      <c r="A268" s="830"/>
      <c r="B268" s="830"/>
      <c r="C268" s="826"/>
      <c r="D268" s="849"/>
      <c r="E268" s="850"/>
      <c r="F268" s="850"/>
      <c r="G268" s="827"/>
    </row>
    <row r="269" spans="1:7">
      <c r="A269" s="826"/>
      <c r="B269" s="823" t="s">
        <v>328</v>
      </c>
      <c r="D269" s="1034" t="s">
        <v>1347</v>
      </c>
      <c r="E269" s="1034"/>
      <c r="F269" s="1034"/>
    </row>
    <row r="270" spans="1:7">
      <c r="E270" s="825"/>
      <c r="F270" s="825"/>
    </row>
    <row r="271" spans="1:7" ht="14.25">
      <c r="A271" s="822"/>
      <c r="B271" s="823" t="s">
        <v>328</v>
      </c>
      <c r="D271" s="1068" t="s">
        <v>1509</v>
      </c>
      <c r="E271" s="1068"/>
      <c r="F271" s="1068"/>
    </row>
    <row r="272" spans="1:7" ht="14.25">
      <c r="A272" s="822"/>
      <c r="B272" s="822"/>
      <c r="D272" s="1068"/>
      <c r="E272" s="1068"/>
      <c r="F272" s="1068"/>
    </row>
    <row r="273" spans="1:6" ht="14.25">
      <c r="A273" s="822"/>
      <c r="B273" s="822"/>
      <c r="D273" s="1068"/>
      <c r="E273" s="1068"/>
      <c r="F273" s="1068"/>
    </row>
    <row r="274" spans="1:6" ht="14.25">
      <c r="A274" s="822"/>
      <c r="B274" s="822"/>
      <c r="D274" s="1068"/>
      <c r="E274" s="1068"/>
      <c r="F274" s="1068"/>
    </row>
    <row r="275" spans="1:6" ht="14.25">
      <c r="A275" s="822"/>
      <c r="B275" s="822"/>
      <c r="D275" s="1068"/>
      <c r="E275" s="1068"/>
      <c r="F275" s="1068"/>
    </row>
    <row r="276" spans="1:6" ht="14.25">
      <c r="A276" s="822"/>
      <c r="B276" s="822"/>
      <c r="D276" s="1068"/>
      <c r="E276" s="1068"/>
      <c r="F276" s="1068"/>
    </row>
    <row r="277" spans="1:6" ht="14.25">
      <c r="A277" s="822"/>
      <c r="B277" s="822"/>
      <c r="D277" s="1068"/>
      <c r="E277" s="1068"/>
      <c r="F277" s="1068"/>
    </row>
    <row r="278" spans="1:6" ht="14.25">
      <c r="A278" s="822"/>
      <c r="B278" s="822"/>
      <c r="D278" s="1068"/>
      <c r="E278" s="1068"/>
      <c r="F278" s="1068"/>
    </row>
    <row r="279" spans="1:6" ht="14.25">
      <c r="A279" s="822"/>
      <c r="B279" s="822"/>
      <c r="D279" s="1068"/>
      <c r="E279" s="1068"/>
      <c r="F279" s="1068"/>
    </row>
    <row r="280" spans="1:6" ht="14.25">
      <c r="A280" s="822"/>
      <c r="B280" s="822"/>
      <c r="D280" s="1068"/>
      <c r="E280" s="1068"/>
      <c r="F280" s="1068"/>
    </row>
    <row r="281" spans="1:6" ht="14.25">
      <c r="A281" s="822"/>
      <c r="B281" s="822"/>
      <c r="D281" s="1068"/>
      <c r="E281" s="1068"/>
      <c r="F281" s="1068"/>
    </row>
    <row r="282" spans="1:6" ht="14.25">
      <c r="A282" s="822"/>
      <c r="B282" s="822"/>
      <c r="D282" s="1068"/>
      <c r="E282" s="1068"/>
      <c r="F282" s="1068"/>
    </row>
    <row r="283" spans="1:6" ht="14.25">
      <c r="A283" s="822"/>
      <c r="B283" s="822"/>
      <c r="D283" s="1068"/>
      <c r="E283" s="1068"/>
      <c r="F283" s="1068"/>
    </row>
    <row r="284" spans="1:6" ht="14.25">
      <c r="A284" s="822"/>
      <c r="B284" s="822"/>
      <c r="D284" s="1068"/>
      <c r="E284" s="1068"/>
      <c r="F284" s="1068"/>
    </row>
    <row r="285" spans="1:6" ht="14.25">
      <c r="A285" s="822"/>
      <c r="B285" s="822"/>
      <c r="D285" s="1068"/>
      <c r="E285" s="1068"/>
      <c r="F285" s="1068"/>
    </row>
    <row r="286" spans="1:6">
      <c r="D286" s="825"/>
      <c r="E286" s="825"/>
      <c r="F286" s="825"/>
    </row>
    <row r="287" spans="1:6" ht="14.25">
      <c r="A287" s="822"/>
      <c r="B287" s="823" t="s">
        <v>328</v>
      </c>
      <c r="D287" s="1068" t="s">
        <v>1349</v>
      </c>
      <c r="E287" s="1068"/>
      <c r="F287" s="1068"/>
    </row>
    <row r="288" spans="1:6">
      <c r="D288" s="1068"/>
      <c r="E288" s="1068"/>
      <c r="F288" s="1068"/>
    </row>
    <row r="289" spans="1:7">
      <c r="D289" s="1068"/>
      <c r="E289" s="1068"/>
      <c r="F289" s="1068"/>
    </row>
    <row r="290" spans="1:7">
      <c r="D290" s="1068"/>
      <c r="E290" s="1068"/>
      <c r="F290" s="1068"/>
    </row>
    <row r="291" spans="1:7">
      <c r="D291" s="1068"/>
      <c r="E291" s="1068"/>
      <c r="F291" s="1068"/>
    </row>
    <row r="292" spans="1:7">
      <c r="D292" s="1068"/>
      <c r="E292" s="1068"/>
      <c r="F292" s="1068"/>
    </row>
    <row r="293" spans="1:7">
      <c r="D293" s="1068"/>
      <c r="E293" s="1068"/>
      <c r="F293" s="1068"/>
    </row>
    <row r="294" spans="1:7">
      <c r="D294" s="1068"/>
      <c r="E294" s="1068"/>
      <c r="F294" s="1068"/>
    </row>
    <row r="295" spans="1:7">
      <c r="D295" s="1068"/>
      <c r="E295" s="1068"/>
      <c r="F295" s="1068"/>
    </row>
    <row r="296" spans="1:7">
      <c r="D296" s="825"/>
      <c r="E296" s="825"/>
      <c r="F296" s="825"/>
    </row>
    <row r="297" spans="1:7" ht="14.25">
      <c r="A297" s="822"/>
      <c r="B297" s="823" t="s">
        <v>328</v>
      </c>
      <c r="D297" s="1029" t="s">
        <v>1580</v>
      </c>
      <c r="E297" s="1029"/>
      <c r="F297" s="1029"/>
    </row>
    <row r="298" spans="1:7">
      <c r="D298" s="1029"/>
      <c r="E298" s="1029"/>
      <c r="F298" s="1029"/>
      <c r="G298" s="815"/>
    </row>
    <row r="299" spans="1:7">
      <c r="D299" s="1029"/>
      <c r="E299" s="1029"/>
      <c r="F299" s="1029"/>
      <c r="G299" s="815"/>
    </row>
    <row r="300" spans="1:7">
      <c r="D300" s="1029"/>
      <c r="E300" s="1029"/>
      <c r="F300" s="1029"/>
      <c r="G300" s="815"/>
    </row>
    <row r="301" spans="1:7">
      <c r="D301" s="1029"/>
      <c r="E301" s="1029"/>
      <c r="F301" s="1029"/>
      <c r="G301" s="815"/>
    </row>
    <row r="302" spans="1:7">
      <c r="D302" s="1029"/>
      <c r="E302" s="1029"/>
      <c r="F302" s="1029"/>
      <c r="G302" s="815"/>
    </row>
    <row r="303" spans="1:7">
      <c r="D303" s="809"/>
      <c r="E303" s="809"/>
      <c r="F303" s="809"/>
      <c r="G303" s="815"/>
    </row>
    <row r="304" spans="1:7" ht="13.5" thickBot="1">
      <c r="D304" s="1079" t="s">
        <v>1092</v>
      </c>
      <c r="E304" s="1079"/>
      <c r="F304" s="1079"/>
      <c r="G304" s="815"/>
    </row>
    <row r="305" spans="1:7" ht="13.5" thickTop="1">
      <c r="D305" s="1074" t="s">
        <v>1351</v>
      </c>
      <c r="E305" s="1074"/>
      <c r="F305" s="1074"/>
      <c r="G305" s="815"/>
    </row>
    <row r="306" spans="1:7">
      <c r="A306" s="839"/>
      <c r="B306" s="839"/>
      <c r="C306" s="839"/>
      <c r="D306" s="811"/>
      <c r="E306" s="811"/>
      <c r="F306" s="825"/>
      <c r="G306" s="815"/>
    </row>
    <row r="307" spans="1:7" ht="14.25">
      <c r="A307" s="822"/>
      <c r="B307" s="823" t="s">
        <v>328</v>
      </c>
      <c r="C307" s="839"/>
      <c r="D307" s="1041" t="s">
        <v>1352</v>
      </c>
      <c r="E307" s="1041"/>
      <c r="F307" s="1041"/>
      <c r="G307" s="815"/>
    </row>
    <row r="308" spans="1:7">
      <c r="A308" s="839"/>
      <c r="B308" s="839"/>
      <c r="C308" s="839"/>
      <c r="D308" s="811"/>
      <c r="E308" s="811"/>
      <c r="F308" s="825"/>
      <c r="G308" s="815"/>
    </row>
    <row r="309" spans="1:7">
      <c r="A309" s="839"/>
      <c r="B309" s="823" t="s">
        <v>328</v>
      </c>
      <c r="C309" s="839"/>
      <c r="D309" s="1025" t="s">
        <v>1483</v>
      </c>
      <c r="E309" s="1025"/>
      <c r="F309" s="1025"/>
      <c r="G309" s="815"/>
    </row>
    <row r="310" spans="1:7">
      <c r="A310" s="839"/>
      <c r="B310" s="839"/>
      <c r="C310" s="839"/>
      <c r="D310" s="1025"/>
      <c r="E310" s="1025"/>
      <c r="F310" s="1025"/>
      <c r="G310" s="815"/>
    </row>
    <row r="311" spans="1:7">
      <c r="A311" s="839"/>
      <c r="B311" s="839"/>
      <c r="C311" s="839"/>
      <c r="D311" s="1025"/>
      <c r="E311" s="1025"/>
      <c r="F311" s="1025"/>
      <c r="G311" s="815"/>
    </row>
    <row r="312" spans="1:7">
      <c r="A312" s="839"/>
      <c r="B312" s="839"/>
      <c r="C312" s="839"/>
      <c r="D312" s="1025"/>
      <c r="E312" s="1025"/>
      <c r="F312" s="1025"/>
      <c r="G312" s="815"/>
    </row>
    <row r="313" spans="1:7">
      <c r="A313" s="839"/>
      <c r="B313" s="839"/>
      <c r="C313" s="839"/>
      <c r="D313" s="1025"/>
      <c r="E313" s="1025"/>
      <c r="F313" s="1025"/>
      <c r="G313" s="815"/>
    </row>
    <row r="314" spans="1:7">
      <c r="A314" s="839"/>
      <c r="B314" s="839"/>
      <c r="C314" s="839"/>
      <c r="D314" s="1025"/>
      <c r="E314" s="1025"/>
      <c r="F314" s="1025"/>
      <c r="G314" s="815"/>
    </row>
    <row r="315" spans="1:7">
      <c r="A315" s="839"/>
      <c r="B315" s="839"/>
      <c r="C315" s="839"/>
      <c r="D315" s="1025"/>
      <c r="E315" s="1025"/>
      <c r="F315" s="1025"/>
      <c r="G315" s="815"/>
    </row>
    <row r="316" spans="1:7">
      <c r="A316" s="839"/>
      <c r="B316" s="839"/>
      <c r="C316" s="839"/>
      <c r="D316" s="1025"/>
      <c r="E316" s="1025"/>
      <c r="F316" s="1025"/>
      <c r="G316" s="815"/>
    </row>
    <row r="317" spans="1:7">
      <c r="A317" s="839"/>
      <c r="B317" s="839"/>
      <c r="C317" s="839"/>
      <c r="D317" s="1025"/>
      <c r="E317" s="1025"/>
      <c r="F317" s="1025"/>
      <c r="G317" s="815"/>
    </row>
    <row r="318" spans="1:7">
      <c r="A318" s="839"/>
      <c r="B318" s="839"/>
      <c r="C318" s="839"/>
      <c r="D318" s="1025"/>
      <c r="E318" s="1025"/>
      <c r="F318" s="1025"/>
      <c r="G318" s="815"/>
    </row>
    <row r="319" spans="1:7">
      <c r="A319" s="839"/>
      <c r="B319" s="839"/>
      <c r="C319" s="839"/>
      <c r="D319" s="1025"/>
      <c r="E319" s="1025"/>
      <c r="F319" s="1025"/>
      <c r="G319" s="815"/>
    </row>
    <row r="320" spans="1:7">
      <c r="A320" s="839"/>
      <c r="B320" s="839"/>
      <c r="C320" s="839"/>
      <c r="D320" s="1025"/>
      <c r="E320" s="1025"/>
      <c r="F320" s="1025"/>
      <c r="G320" s="815"/>
    </row>
    <row r="321" spans="1:7" ht="12.6" customHeight="1">
      <c r="A321" s="839"/>
      <c r="B321" s="823" t="s">
        <v>328</v>
      </c>
      <c r="C321" s="839"/>
      <c r="D321" s="1075" t="s">
        <v>1484</v>
      </c>
      <c r="E321" s="1075"/>
      <c r="F321" s="1075"/>
      <c r="G321" s="815"/>
    </row>
    <row r="322" spans="1:7">
      <c r="A322" s="839"/>
      <c r="B322" s="839"/>
      <c r="C322" s="839"/>
      <c r="D322" s="1075"/>
      <c r="E322" s="1075"/>
      <c r="F322" s="1075"/>
      <c r="G322" s="815"/>
    </row>
    <row r="323" spans="1:7">
      <c r="A323" s="839"/>
      <c r="B323" s="839"/>
      <c r="C323" s="839"/>
      <c r="D323" s="1075"/>
      <c r="E323" s="1075"/>
      <c r="F323" s="1075"/>
      <c r="G323" s="815"/>
    </row>
    <row r="324" spans="1:7">
      <c r="A324" s="839"/>
      <c r="B324" s="839"/>
      <c r="C324" s="839"/>
      <c r="D324" s="1075"/>
      <c r="E324" s="1075"/>
      <c r="F324" s="1075"/>
      <c r="G324" s="815"/>
    </row>
    <row r="325" spans="1:7">
      <c r="A325" s="839"/>
      <c r="B325" s="839"/>
      <c r="C325" s="839"/>
      <c r="D325" s="815"/>
      <c r="E325" s="811"/>
      <c r="F325" s="825"/>
      <c r="G325" s="815"/>
    </row>
    <row r="326" spans="1:7" ht="14.25">
      <c r="A326" s="822"/>
      <c r="B326" s="823" t="s">
        <v>328</v>
      </c>
      <c r="C326" s="839"/>
      <c r="D326" s="1044" t="s">
        <v>1354</v>
      </c>
      <c r="E326" s="1044"/>
      <c r="F326" s="1044"/>
      <c r="G326" s="815"/>
    </row>
    <row r="327" spans="1:7">
      <c r="A327" s="839"/>
      <c r="B327" s="839"/>
      <c r="C327" s="839"/>
      <c r="D327" s="1044"/>
      <c r="E327" s="1044"/>
      <c r="F327" s="1044"/>
      <c r="G327" s="815"/>
    </row>
    <row r="328" spans="1:7">
      <c r="A328" s="839"/>
      <c r="B328" s="839"/>
      <c r="C328" s="839"/>
      <c r="D328" s="1044"/>
      <c r="E328" s="1044"/>
      <c r="F328" s="1044"/>
      <c r="G328" s="815"/>
    </row>
    <row r="329" spans="1:7">
      <c r="A329" s="839"/>
      <c r="B329" s="839"/>
      <c r="C329" s="839"/>
      <c r="D329" s="1044"/>
      <c r="E329" s="1044"/>
      <c r="F329" s="1044"/>
      <c r="G329" s="815"/>
    </row>
    <row r="330" spans="1:7">
      <c r="A330" s="839"/>
      <c r="B330" s="839"/>
      <c r="C330" s="839"/>
      <c r="D330" s="851"/>
      <c r="E330" s="811"/>
      <c r="F330" s="825"/>
      <c r="G330" s="815"/>
    </row>
    <row r="331" spans="1:7">
      <c r="A331" s="839"/>
      <c r="B331" s="839"/>
      <c r="C331" s="839"/>
      <c r="D331" s="1044" t="s">
        <v>1355</v>
      </c>
      <c r="E331" s="1044"/>
      <c r="F331" s="1044"/>
      <c r="G331" s="815"/>
    </row>
    <row r="332" spans="1:7">
      <c r="A332" s="839"/>
      <c r="B332" s="839"/>
      <c r="C332" s="839"/>
      <c r="D332" s="1044"/>
      <c r="E332" s="1044"/>
      <c r="F332" s="1044"/>
      <c r="G332" s="815"/>
    </row>
    <row r="333" spans="1:7">
      <c r="A333" s="839"/>
      <c r="B333" s="839"/>
      <c r="C333" s="839"/>
      <c r="D333" s="1044"/>
      <c r="E333" s="1044"/>
      <c r="F333" s="1044"/>
      <c r="G333" s="815"/>
    </row>
    <row r="334" spans="1:7">
      <c r="A334" s="839"/>
      <c r="B334" s="839"/>
      <c r="C334" s="839"/>
      <c r="D334" s="1044"/>
      <c r="E334" s="1044"/>
      <c r="F334" s="1044"/>
      <c r="G334" s="815"/>
    </row>
    <row r="335" spans="1:7" ht="18" customHeight="1">
      <c r="A335" s="839"/>
      <c r="B335" s="839"/>
      <c r="C335" s="839"/>
      <c r="D335" s="1044"/>
      <c r="E335" s="1044"/>
      <c r="F335" s="1044"/>
      <c r="G335" s="815"/>
    </row>
    <row r="336" spans="1:7">
      <c r="A336" s="839"/>
      <c r="B336" s="839"/>
      <c r="C336" s="839"/>
      <c r="D336" s="1044"/>
      <c r="E336" s="1044"/>
      <c r="F336" s="1044"/>
      <c r="G336" s="815"/>
    </row>
    <row r="337" spans="1:7">
      <c r="A337" s="839"/>
      <c r="B337" s="839"/>
      <c r="C337" s="839"/>
      <c r="D337" s="1044"/>
      <c r="E337" s="1044"/>
      <c r="F337" s="1044"/>
      <c r="G337" s="815"/>
    </row>
    <row r="338" spans="1:7">
      <c r="A338" s="839"/>
      <c r="B338" s="839"/>
      <c r="C338" s="839"/>
      <c r="D338" s="1044"/>
      <c r="E338" s="1044"/>
      <c r="F338" s="1044"/>
      <c r="G338" s="815"/>
    </row>
    <row r="339" spans="1:7" ht="8.25" customHeight="1">
      <c r="A339" s="839"/>
      <c r="B339" s="839"/>
      <c r="C339" s="839"/>
      <c r="D339" s="1044"/>
      <c r="E339" s="1044"/>
      <c r="F339" s="1044"/>
      <c r="G339" s="815"/>
    </row>
    <row r="340" spans="1:7" ht="13.7" customHeight="1">
      <c r="A340" s="839"/>
      <c r="B340" s="839"/>
      <c r="C340" s="839"/>
      <c r="D340" s="1037" t="s">
        <v>1356</v>
      </c>
      <c r="E340" s="1037"/>
      <c r="F340" s="1037"/>
      <c r="G340" s="815"/>
    </row>
    <row r="341" spans="1:7">
      <c r="A341" s="839"/>
      <c r="B341" s="839"/>
      <c r="C341" s="839"/>
      <c r="D341" s="1037"/>
      <c r="E341" s="1037"/>
      <c r="F341" s="1037"/>
      <c r="G341" s="815"/>
    </row>
    <row r="342" spans="1:7">
      <c r="A342" s="839"/>
      <c r="B342" s="839"/>
      <c r="C342" s="839"/>
      <c r="D342" s="1037"/>
      <c r="E342" s="1037"/>
      <c r="F342" s="1037"/>
      <c r="G342" s="815"/>
    </row>
    <row r="343" spans="1:7">
      <c r="A343" s="839"/>
      <c r="B343" s="839"/>
      <c r="C343" s="839"/>
      <c r="D343" s="1037"/>
      <c r="E343" s="1037"/>
      <c r="F343" s="1037"/>
      <c r="G343" s="815"/>
    </row>
    <row r="344" spans="1:7">
      <c r="A344" s="839"/>
      <c r="B344" s="839"/>
      <c r="C344" s="839"/>
      <c r="D344" s="1037"/>
      <c r="E344" s="1037"/>
      <c r="F344" s="1037"/>
      <c r="G344" s="815"/>
    </row>
    <row r="345" spans="1:7">
      <c r="A345" s="839"/>
      <c r="B345" s="839"/>
      <c r="C345" s="839"/>
      <c r="D345" s="1037"/>
      <c r="E345" s="1037"/>
      <c r="F345" s="1037"/>
      <c r="G345" s="815"/>
    </row>
    <row r="346" spans="1:7">
      <c r="A346" s="839"/>
      <c r="B346" s="839"/>
      <c r="C346" s="839"/>
      <c r="D346" s="1037"/>
      <c r="E346" s="1037"/>
      <c r="F346" s="1037"/>
      <c r="G346" s="815"/>
    </row>
    <row r="347" spans="1:7">
      <c r="A347" s="839"/>
      <c r="B347" s="839"/>
      <c r="C347" s="839"/>
      <c r="D347" s="1037"/>
      <c r="E347" s="1037"/>
      <c r="F347" s="1037"/>
      <c r="G347" s="815"/>
    </row>
    <row r="348" spans="1:7">
      <c r="A348" s="839"/>
      <c r="B348" s="839"/>
      <c r="C348" s="839"/>
      <c r="D348" s="1037"/>
      <c r="E348" s="1037"/>
      <c r="F348" s="1037"/>
      <c r="G348" s="815"/>
    </row>
    <row r="349" spans="1:7">
      <c r="A349" s="839"/>
      <c r="B349" s="839"/>
      <c r="C349" s="839"/>
      <c r="D349" s="1037"/>
      <c r="E349" s="1037"/>
      <c r="F349" s="1037"/>
      <c r="G349" s="815"/>
    </row>
    <row r="350" spans="1:7">
      <c r="A350" s="839"/>
      <c r="B350" s="839"/>
      <c r="C350" s="839"/>
      <c r="D350" s="1037"/>
      <c r="E350" s="1037"/>
      <c r="F350" s="1037"/>
      <c r="G350" s="815"/>
    </row>
    <row r="351" spans="1:7">
      <c r="A351" s="839"/>
      <c r="B351" s="839"/>
      <c r="C351" s="839"/>
      <c r="D351" s="1037"/>
      <c r="E351" s="1037"/>
      <c r="F351" s="1037"/>
      <c r="G351" s="815"/>
    </row>
    <row r="352" spans="1:7">
      <c r="A352" s="839"/>
      <c r="B352" s="839"/>
      <c r="C352" s="852"/>
      <c r="D352" s="1037"/>
      <c r="E352" s="1037"/>
      <c r="F352" s="1037"/>
      <c r="G352" s="815"/>
    </row>
    <row r="353" spans="1:7">
      <c r="A353" s="839"/>
      <c r="B353" s="839"/>
      <c r="C353" s="852"/>
      <c r="D353" s="1037"/>
      <c r="E353" s="1037"/>
      <c r="F353" s="1037"/>
      <c r="G353" s="815"/>
    </row>
    <row r="354" spans="1:7">
      <c r="A354" s="839"/>
      <c r="B354" s="839"/>
      <c r="C354" s="839"/>
      <c r="D354" s="1037"/>
      <c r="E354" s="1037"/>
      <c r="F354" s="1037"/>
      <c r="G354" s="815"/>
    </row>
    <row r="355" spans="1:7">
      <c r="A355" s="839"/>
      <c r="B355" s="839"/>
      <c r="C355" s="852"/>
      <c r="D355" s="1037"/>
      <c r="E355" s="1037"/>
      <c r="F355" s="1037"/>
      <c r="G355" s="815"/>
    </row>
    <row r="356" spans="1:7">
      <c r="A356" s="839"/>
      <c r="B356" s="839"/>
      <c r="C356" s="852"/>
      <c r="D356" s="1037"/>
      <c r="E356" s="1037"/>
      <c r="F356" s="1037"/>
      <c r="G356" s="815"/>
    </row>
    <row r="357" spans="1:7">
      <c r="A357" s="839"/>
      <c r="B357" s="839"/>
      <c r="C357" s="852"/>
      <c r="D357" s="1037"/>
      <c r="E357" s="1037"/>
      <c r="F357" s="1037"/>
      <c r="G357" s="815"/>
    </row>
    <row r="358" spans="1:7">
      <c r="A358" s="839"/>
      <c r="B358" s="839"/>
      <c r="C358" s="839"/>
      <c r="D358" s="851"/>
      <c r="E358" s="811"/>
      <c r="F358" s="825"/>
      <c r="G358" s="815"/>
    </row>
    <row r="359" spans="1:7">
      <c r="A359" s="839"/>
      <c r="B359" s="823" t="s">
        <v>328</v>
      </c>
      <c r="C359" s="839"/>
      <c r="D359" s="1037" t="s">
        <v>1357</v>
      </c>
      <c r="E359" s="1037"/>
      <c r="F359" s="1037"/>
      <c r="G359" s="815"/>
    </row>
    <row r="360" spans="1:7">
      <c r="A360" s="839"/>
      <c r="B360" s="839"/>
      <c r="C360" s="839"/>
      <c r="D360" s="1037"/>
      <c r="E360" s="1037"/>
      <c r="F360" s="1037"/>
      <c r="G360" s="815"/>
    </row>
    <row r="361" spans="1:7">
      <c r="A361" s="839"/>
      <c r="B361" s="839"/>
      <c r="C361" s="839"/>
      <c r="D361" s="946"/>
      <c r="E361" s="946"/>
      <c r="F361" s="946"/>
      <c r="G361" s="815"/>
    </row>
    <row r="362" spans="1:7" ht="14.45" customHeight="1">
      <c r="A362" s="822"/>
      <c r="B362" s="914" t="s">
        <v>328</v>
      </c>
      <c r="D362" s="1037" t="s">
        <v>1603</v>
      </c>
      <c r="E362" s="1037"/>
      <c r="F362" s="1037"/>
    </row>
    <row r="363" spans="1:7" ht="14.45" customHeight="1">
      <c r="A363" s="822"/>
      <c r="D363" s="1037"/>
      <c r="E363" s="1037"/>
      <c r="F363" s="1037"/>
    </row>
    <row r="364" spans="1:7" ht="14.45" customHeight="1">
      <c r="A364" s="822"/>
      <c r="D364" s="1037"/>
      <c r="E364" s="1037"/>
      <c r="F364" s="1037"/>
    </row>
    <row r="365" spans="1:7" ht="14.45" customHeight="1">
      <c r="A365" s="822"/>
      <c r="D365" s="1037"/>
      <c r="E365" s="1037"/>
      <c r="F365" s="1037"/>
    </row>
    <row r="366" spans="1:7" ht="14.45" customHeight="1">
      <c r="A366" s="822"/>
      <c r="D366" s="1037"/>
      <c r="E366" s="1037"/>
      <c r="F366" s="1037"/>
    </row>
    <row r="367" spans="1:7" ht="14.45" customHeight="1">
      <c r="A367" s="822"/>
      <c r="D367" s="913"/>
      <c r="E367" s="913"/>
      <c r="F367" s="913"/>
    </row>
    <row r="368" spans="1:7" ht="13.7" customHeight="1">
      <c r="A368" s="822"/>
      <c r="B368" s="823" t="s">
        <v>328</v>
      </c>
      <c r="C368" s="839"/>
      <c r="D368" s="1025" t="s">
        <v>1510</v>
      </c>
      <c r="E368" s="1025"/>
      <c r="F368" s="1025"/>
      <c r="G368" s="815"/>
    </row>
    <row r="369" spans="1:7" ht="14.25">
      <c r="A369" s="853"/>
      <c r="B369" s="853"/>
      <c r="C369" s="839"/>
      <c r="D369" s="1025"/>
      <c r="E369" s="1025"/>
      <c r="F369" s="1025"/>
      <c r="G369" s="815"/>
    </row>
    <row r="370" spans="1:7" ht="14.25">
      <c r="A370" s="853"/>
      <c r="B370" s="853"/>
      <c r="C370" s="839"/>
      <c r="D370" s="1025"/>
      <c r="E370" s="1025"/>
      <c r="F370" s="1025"/>
      <c r="G370" s="815"/>
    </row>
    <row r="371" spans="1:7" ht="14.25">
      <c r="A371" s="853"/>
      <c r="B371" s="853"/>
      <c r="C371" s="839"/>
      <c r="D371" s="1025"/>
      <c r="E371" s="1025"/>
      <c r="F371" s="1025"/>
      <c r="G371" s="815"/>
    </row>
    <row r="372" spans="1:7" ht="15.75" customHeight="1">
      <c r="A372" s="853"/>
      <c r="B372" s="853"/>
      <c r="C372" s="839"/>
      <c r="D372" s="1065" t="s">
        <v>1581</v>
      </c>
      <c r="E372" s="1025"/>
      <c r="F372" s="1025"/>
      <c r="G372" s="815"/>
    </row>
    <row r="373" spans="1:7">
      <c r="D373" s="825"/>
      <c r="E373" s="825"/>
      <c r="F373" s="825"/>
      <c r="G373" s="815"/>
    </row>
    <row r="374" spans="1:7" ht="14.25">
      <c r="A374" s="822"/>
      <c r="B374" s="823" t="s">
        <v>328</v>
      </c>
      <c r="C374" s="854"/>
      <c r="D374" s="1029" t="s">
        <v>1359</v>
      </c>
      <c r="E374" s="1029"/>
      <c r="F374" s="1029"/>
      <c r="G374" s="815"/>
    </row>
    <row r="375" spans="1:7" ht="14.25">
      <c r="A375" s="822"/>
      <c r="B375" s="822"/>
      <c r="D375" s="1029"/>
      <c r="E375" s="1029"/>
      <c r="F375" s="1029"/>
      <c r="G375" s="815"/>
    </row>
    <row r="376" spans="1:7">
      <c r="D376" s="1029"/>
      <c r="E376" s="1029"/>
      <c r="F376" s="1029"/>
      <c r="G376" s="815"/>
    </row>
    <row r="377" spans="1:7">
      <c r="D377" s="1029"/>
      <c r="E377" s="1029"/>
      <c r="F377" s="1029"/>
      <c r="G377" s="815"/>
    </row>
    <row r="378" spans="1:7">
      <c r="D378" s="1029"/>
      <c r="E378" s="1029"/>
      <c r="F378" s="1029"/>
      <c r="G378" s="815"/>
    </row>
    <row r="379" spans="1:7">
      <c r="D379" s="1029"/>
      <c r="E379" s="1029"/>
      <c r="F379" s="1029"/>
      <c r="G379" s="815"/>
    </row>
    <row r="380" spans="1:7">
      <c r="D380" s="1029"/>
      <c r="E380" s="1029"/>
      <c r="F380" s="1029"/>
      <c r="G380" s="815"/>
    </row>
    <row r="381" spans="1:7">
      <c r="D381" s="1029"/>
      <c r="E381" s="1029"/>
      <c r="F381" s="1029"/>
      <c r="G381" s="815"/>
    </row>
    <row r="382" spans="1:7">
      <c r="D382" s="1029"/>
      <c r="E382" s="1029"/>
      <c r="F382" s="1029"/>
      <c r="G382" s="815"/>
    </row>
    <row r="383" spans="1:7">
      <c r="D383" s="1029"/>
      <c r="E383" s="1029"/>
      <c r="F383" s="1029"/>
      <c r="G383" s="815"/>
    </row>
    <row r="384" spans="1:7">
      <c r="D384" s="1029"/>
      <c r="E384" s="1029"/>
      <c r="F384" s="1029"/>
      <c r="G384" s="815"/>
    </row>
    <row r="385" spans="1:7">
      <c r="D385" s="1029"/>
      <c r="E385" s="1029"/>
      <c r="F385" s="1029"/>
      <c r="G385" s="815"/>
    </row>
    <row r="386" spans="1:7">
      <c r="D386" s="1029"/>
      <c r="E386" s="1029"/>
      <c r="F386" s="1029"/>
      <c r="G386" s="815"/>
    </row>
    <row r="387" spans="1:7">
      <c r="A387" s="815"/>
      <c r="B387" s="815"/>
      <c r="C387" s="815"/>
      <c r="D387" s="1029"/>
      <c r="E387" s="1029"/>
      <c r="F387" s="1029"/>
      <c r="G387" s="815"/>
    </row>
    <row r="388" spans="1:7">
      <c r="A388" s="815"/>
      <c r="B388" s="815"/>
      <c r="C388" s="815"/>
      <c r="D388" s="1029"/>
      <c r="E388" s="1029"/>
      <c r="F388" s="1029"/>
      <c r="G388" s="815"/>
    </row>
    <row r="389" spans="1:7">
      <c r="A389" s="815"/>
      <c r="B389" s="815"/>
      <c r="C389" s="815"/>
      <c r="D389" s="1029"/>
      <c r="E389" s="1029"/>
      <c r="F389" s="1029"/>
      <c r="G389" s="815"/>
    </row>
    <row r="390" spans="1:7">
      <c r="A390" s="815"/>
      <c r="B390" s="815"/>
      <c r="C390" s="815"/>
      <c r="D390" s="1029"/>
      <c r="E390" s="1029"/>
      <c r="F390" s="1029"/>
      <c r="G390" s="815"/>
    </row>
    <row r="391" spans="1:7">
      <c r="A391" s="815"/>
      <c r="B391" s="815"/>
      <c r="C391" s="815"/>
      <c r="D391" s="1029"/>
      <c r="E391" s="1029"/>
      <c r="F391" s="1029"/>
      <c r="G391" s="815"/>
    </row>
    <row r="392" spans="1:7">
      <c r="A392" s="815"/>
      <c r="B392" s="815"/>
      <c r="C392" s="815"/>
      <c r="D392" s="1029"/>
      <c r="E392" s="1029"/>
      <c r="F392" s="1029"/>
      <c r="G392" s="815"/>
    </row>
    <row r="393" spans="1:7">
      <c r="A393" s="815"/>
      <c r="B393" s="815"/>
      <c r="C393" s="815"/>
      <c r="D393" s="1029"/>
      <c r="E393" s="1029"/>
      <c r="F393" s="1029"/>
      <c r="G393" s="815"/>
    </row>
    <row r="394" spans="1:7">
      <c r="A394" s="815"/>
      <c r="B394" s="815"/>
      <c r="C394" s="815"/>
      <c r="D394" s="1029"/>
      <c r="E394" s="1029"/>
      <c r="F394" s="1029"/>
      <c r="G394" s="815"/>
    </row>
    <row r="395" spans="1:7">
      <c r="A395" s="815"/>
      <c r="B395" s="815"/>
      <c r="C395" s="815"/>
      <c r="D395" s="1029"/>
      <c r="E395" s="1029"/>
      <c r="F395" s="1029"/>
      <c r="G395" s="815"/>
    </row>
    <row r="396" spans="1:7">
      <c r="A396" s="815"/>
      <c r="B396" s="815"/>
      <c r="C396" s="815"/>
      <c r="D396" s="1029"/>
      <c r="E396" s="1029"/>
      <c r="F396" s="1029"/>
      <c r="G396" s="815"/>
    </row>
    <row r="397" spans="1:7">
      <c r="A397" s="815"/>
      <c r="B397" s="815"/>
      <c r="C397" s="815"/>
      <c r="D397" s="1029"/>
      <c r="E397" s="1029"/>
      <c r="F397" s="1029"/>
      <c r="G397" s="815"/>
    </row>
    <row r="398" spans="1:7">
      <c r="A398" s="815"/>
      <c r="B398" s="815"/>
      <c r="C398" s="815"/>
      <c r="D398" s="1029"/>
      <c r="E398" s="1029"/>
      <c r="F398" s="1029"/>
      <c r="G398" s="815"/>
    </row>
    <row r="399" spans="1:7">
      <c r="A399" s="815"/>
      <c r="B399" s="815"/>
      <c r="C399" s="815"/>
      <c r="D399" s="1029"/>
      <c r="E399" s="1029"/>
      <c r="F399" s="1029"/>
      <c r="G399" s="815"/>
    </row>
    <row r="400" spans="1:7">
      <c r="A400" s="815"/>
      <c r="B400" s="815"/>
      <c r="C400" s="815"/>
      <c r="D400" s="1029"/>
      <c r="E400" s="1029"/>
      <c r="F400" s="1029"/>
      <c r="G400" s="815"/>
    </row>
    <row r="401" spans="1:7">
      <c r="A401" s="815"/>
      <c r="B401" s="815"/>
      <c r="C401" s="815"/>
      <c r="D401" s="1029"/>
      <c r="E401" s="1029"/>
      <c r="F401" s="1029"/>
      <c r="G401" s="815"/>
    </row>
    <row r="402" spans="1:7">
      <c r="A402" s="815"/>
      <c r="B402" s="815"/>
      <c r="C402" s="815"/>
      <c r="D402" s="1029"/>
      <c r="E402" s="1029"/>
      <c r="F402" s="1029"/>
      <c r="G402" s="815"/>
    </row>
    <row r="403" spans="1:7" s="856" customFormat="1">
      <c r="A403" s="813"/>
      <c r="B403" s="813"/>
      <c r="C403" s="813"/>
      <c r="D403" s="1029"/>
      <c r="E403" s="1029"/>
      <c r="F403" s="1029"/>
      <c r="G403" s="855"/>
    </row>
    <row r="404" spans="1:7" s="856" customFormat="1" ht="40.700000000000003" customHeight="1">
      <c r="A404" s="813"/>
      <c r="B404" s="813"/>
      <c r="C404" s="813"/>
      <c r="D404" s="1029"/>
      <c r="E404" s="1029"/>
      <c r="F404" s="1029"/>
      <c r="G404" s="855"/>
    </row>
    <row r="405" spans="1:7" s="856" customFormat="1">
      <c r="A405" s="813"/>
      <c r="B405" s="813"/>
      <c r="C405" s="813"/>
      <c r="D405" s="825"/>
      <c r="E405" s="825"/>
      <c r="F405" s="825"/>
      <c r="G405" s="855"/>
    </row>
    <row r="406" spans="1:7" ht="14.25">
      <c r="A406" s="822"/>
      <c r="B406" s="823" t="s">
        <v>328</v>
      </c>
      <c r="C406" s="854"/>
      <c r="D406" s="1034" t="s">
        <v>1360</v>
      </c>
      <c r="E406" s="1034"/>
      <c r="F406" s="1034"/>
    </row>
    <row r="407" spans="1:7">
      <c r="D407" s="1038" t="s">
        <v>1507</v>
      </c>
      <c r="E407" s="1038"/>
      <c r="F407" s="1038"/>
    </row>
    <row r="408" spans="1:7">
      <c r="D408" s="1068" t="s">
        <v>1506</v>
      </c>
      <c r="E408" s="1068"/>
      <c r="F408" s="1068"/>
    </row>
    <row r="409" spans="1:7">
      <c r="D409" s="1068"/>
      <c r="E409" s="1068"/>
      <c r="F409" s="1068"/>
    </row>
    <row r="410" spans="1:7">
      <c r="D410" s="1068"/>
      <c r="E410" s="1068"/>
      <c r="F410" s="1068"/>
    </row>
    <row r="411" spans="1:7">
      <c r="D411" s="825"/>
      <c r="E411" s="825"/>
      <c r="F411" s="825"/>
      <c r="G411" s="815"/>
    </row>
    <row r="412" spans="1:7" ht="14.25">
      <c r="A412" s="822"/>
      <c r="B412" s="823" t="s">
        <v>328</v>
      </c>
      <c r="C412" s="854"/>
      <c r="D412" s="1029" t="s">
        <v>1362</v>
      </c>
      <c r="E412" s="1029"/>
      <c r="F412" s="1029"/>
      <c r="G412" s="815"/>
    </row>
    <row r="413" spans="1:7">
      <c r="D413" s="1029"/>
      <c r="E413" s="1029"/>
      <c r="F413" s="1029"/>
      <c r="G413" s="815"/>
    </row>
    <row r="414" spans="1:7">
      <c r="D414" s="1029"/>
      <c r="E414" s="1029"/>
      <c r="F414" s="1029"/>
      <c r="G414" s="815"/>
    </row>
    <row r="415" spans="1:7">
      <c r="D415" s="809"/>
      <c r="E415" s="809"/>
      <c r="F415" s="809"/>
      <c r="G415" s="815"/>
    </row>
    <row r="416" spans="1:7" ht="14.25">
      <c r="B416" s="823" t="s">
        <v>328</v>
      </c>
      <c r="C416" s="822"/>
      <c r="D416" s="1068" t="s">
        <v>1448</v>
      </c>
      <c r="E416" s="1068"/>
      <c r="F416" s="1068"/>
      <c r="G416" s="815"/>
    </row>
    <row r="417" spans="1:7">
      <c r="D417" s="1068"/>
      <c r="E417" s="1068"/>
      <c r="F417" s="1068"/>
      <c r="G417" s="815"/>
    </row>
    <row r="418" spans="1:7">
      <c r="D418" s="825"/>
      <c r="E418" s="825"/>
      <c r="F418" s="825"/>
      <c r="G418" s="815"/>
    </row>
    <row r="419" spans="1:7" ht="14.25">
      <c r="B419" s="823" t="s">
        <v>328</v>
      </c>
      <c r="C419" s="822"/>
      <c r="D419" s="1068" t="s">
        <v>1364</v>
      </c>
      <c r="E419" s="1068"/>
      <c r="F419" s="1068"/>
      <c r="G419" s="815"/>
    </row>
    <row r="420" spans="1:7">
      <c r="D420" s="1068"/>
      <c r="E420" s="1068"/>
      <c r="F420" s="1068"/>
      <c r="G420" s="815"/>
    </row>
    <row r="421" spans="1:7">
      <c r="D421" s="1068"/>
      <c r="E421" s="1068"/>
      <c r="F421" s="1068"/>
      <c r="G421" s="815"/>
    </row>
    <row r="422" spans="1:7">
      <c r="D422" s="1068"/>
      <c r="E422" s="1068"/>
      <c r="F422" s="1068"/>
      <c r="G422" s="815"/>
    </row>
    <row r="423" spans="1:7">
      <c r="B423" s="823" t="s">
        <v>328</v>
      </c>
      <c r="D423" s="1068"/>
      <c r="E423" s="1068"/>
      <c r="F423" s="1068"/>
      <c r="G423" s="815"/>
    </row>
    <row r="424" spans="1:7">
      <c r="A424" s="815"/>
      <c r="B424" s="815"/>
      <c r="C424" s="815"/>
      <c r="D424" s="1068"/>
      <c r="E424" s="1068"/>
      <c r="F424" s="1068"/>
      <c r="G424" s="815"/>
    </row>
    <row r="425" spans="1:7">
      <c r="A425" s="815"/>
      <c r="C425" s="815"/>
      <c r="D425" s="1068"/>
      <c r="E425" s="1068"/>
      <c r="F425" s="1068"/>
      <c r="G425" s="815"/>
    </row>
    <row r="426" spans="1:7">
      <c r="A426" s="815"/>
      <c r="B426" s="823" t="s">
        <v>328</v>
      </c>
      <c r="C426" s="815"/>
      <c r="D426" s="1068"/>
      <c r="E426" s="1068"/>
      <c r="F426" s="1068"/>
      <c r="G426" s="815"/>
    </row>
    <row r="427" spans="1:7">
      <c r="A427" s="815"/>
      <c r="B427" s="815"/>
      <c r="C427" s="815"/>
      <c r="D427" s="1068"/>
      <c r="E427" s="1068"/>
      <c r="F427" s="1068"/>
      <c r="G427" s="815"/>
    </row>
    <row r="428" spans="1:7">
      <c r="A428" s="815"/>
      <c r="C428" s="815"/>
      <c r="D428" s="1068"/>
      <c r="E428" s="1068"/>
      <c r="F428" s="1068"/>
      <c r="G428" s="815"/>
    </row>
    <row r="429" spans="1:7">
      <c r="A429" s="815"/>
      <c r="C429" s="815"/>
      <c r="D429" s="1068"/>
      <c r="E429" s="1068"/>
      <c r="F429" s="1068"/>
      <c r="G429" s="815"/>
    </row>
    <row r="430" spans="1:7">
      <c r="A430" s="815"/>
      <c r="B430" s="823" t="s">
        <v>328</v>
      </c>
      <c r="C430" s="815"/>
      <c r="D430" s="1068"/>
      <c r="E430" s="1068"/>
      <c r="F430" s="1068"/>
      <c r="G430" s="815"/>
    </row>
    <row r="431" spans="1:7">
      <c r="A431" s="815"/>
      <c r="B431" s="815"/>
      <c r="C431" s="815"/>
      <c r="D431" s="1068"/>
      <c r="E431" s="1068"/>
      <c r="F431" s="1068"/>
      <c r="G431" s="815"/>
    </row>
    <row r="432" spans="1:7">
      <c r="A432" s="815"/>
      <c r="B432" s="823" t="s">
        <v>328</v>
      </c>
      <c r="C432" s="815"/>
      <c r="D432" s="1068"/>
      <c r="E432" s="1068"/>
      <c r="F432" s="1068"/>
      <c r="G432" s="815"/>
    </row>
    <row r="433" spans="1:7">
      <c r="A433" s="815"/>
      <c r="B433" s="815"/>
      <c r="C433" s="815"/>
      <c r="D433" s="857"/>
      <c r="E433" s="857"/>
      <c r="F433" s="857"/>
      <c r="G433" s="815"/>
    </row>
    <row r="434" spans="1:7">
      <c r="A434" s="815"/>
      <c r="B434" s="823" t="s">
        <v>328</v>
      </c>
      <c r="C434" s="815"/>
      <c r="D434" s="1068" t="s">
        <v>1365</v>
      </c>
      <c r="E434" s="1068"/>
      <c r="F434" s="1068"/>
      <c r="G434" s="815"/>
    </row>
    <row r="435" spans="1:7">
      <c r="A435" s="815"/>
      <c r="B435" s="815"/>
      <c r="C435" s="815"/>
      <c r="D435" s="1068"/>
      <c r="E435" s="1068"/>
      <c r="F435" s="1068"/>
      <c r="G435" s="815"/>
    </row>
    <row r="436" spans="1:7">
      <c r="A436" s="815"/>
      <c r="B436" s="815"/>
      <c r="C436" s="815"/>
      <c r="D436" s="1068"/>
      <c r="E436" s="1068"/>
      <c r="F436" s="1068"/>
      <c r="G436" s="815"/>
    </row>
    <row r="437" spans="1:7">
      <c r="A437" s="815"/>
      <c r="B437" s="815"/>
      <c r="C437" s="815"/>
      <c r="D437" s="1068"/>
      <c r="E437" s="1068"/>
      <c r="F437" s="1068"/>
      <c r="G437" s="815"/>
    </row>
    <row r="438" spans="1:7">
      <c r="D438" s="1068"/>
      <c r="E438" s="1068"/>
      <c r="F438" s="1068"/>
    </row>
    <row r="439" spans="1:7">
      <c r="D439" s="825"/>
      <c r="E439" s="825"/>
      <c r="F439" s="825"/>
    </row>
    <row r="440" spans="1:7">
      <c r="B440" s="823" t="s">
        <v>328</v>
      </c>
      <c r="D440" s="1067" t="s">
        <v>1366</v>
      </c>
      <c r="E440" s="1067"/>
      <c r="F440" s="1067"/>
    </row>
    <row r="441" spans="1:7">
      <c r="A441" s="825"/>
      <c r="B441" s="825"/>
    </row>
    <row r="442" spans="1:7">
      <c r="A442" s="994" t="s">
        <v>1207</v>
      </c>
      <c r="B442" s="994"/>
      <c r="C442" s="994"/>
      <c r="D442" s="994"/>
      <c r="E442" s="994"/>
      <c r="F442" s="994"/>
      <c r="G442" s="994"/>
    </row>
    <row r="443" spans="1:7">
      <c r="A443" s="825"/>
      <c r="B443" s="825"/>
    </row>
    <row r="444" spans="1:7">
      <c r="D444" s="1045" t="s">
        <v>977</v>
      </c>
      <c r="E444" s="1045"/>
      <c r="F444" s="1045"/>
    </row>
    <row r="445" spans="1:7" s="816" customFormat="1" ht="14.25">
      <c r="A445" s="830"/>
      <c r="B445" s="830"/>
      <c r="C445" s="826"/>
      <c r="D445" s="1046" t="s">
        <v>1367</v>
      </c>
      <c r="E445" s="1046"/>
      <c r="F445" s="1046"/>
      <c r="G445" s="827"/>
    </row>
    <row r="446" spans="1:7" s="816" customFormat="1" ht="14.25">
      <c r="A446" s="830"/>
      <c r="B446" s="830"/>
      <c r="C446" s="826"/>
      <c r="D446" s="812"/>
      <c r="E446" s="696"/>
      <c r="F446" s="696"/>
      <c r="G446" s="827"/>
    </row>
    <row r="447" spans="1:7" s="816" customFormat="1" ht="14.25">
      <c r="A447" s="822"/>
      <c r="B447" s="823" t="s">
        <v>328</v>
      </c>
      <c r="C447" s="826"/>
      <c r="D447" s="1047" t="s">
        <v>1368</v>
      </c>
      <c r="E447" s="1047"/>
      <c r="F447" s="1047"/>
      <c r="G447" s="827"/>
    </row>
    <row r="448" spans="1:7" s="816" customFormat="1" ht="14.25">
      <c r="A448" s="822"/>
      <c r="B448" s="822"/>
      <c r="C448" s="826"/>
      <c r="D448" s="1047"/>
      <c r="E448" s="1047"/>
      <c r="F448" s="1047"/>
      <c r="G448" s="827"/>
    </row>
    <row r="449" spans="1:7" s="816" customFormat="1" ht="14.25">
      <c r="A449" s="822"/>
      <c r="B449" s="822"/>
      <c r="C449" s="826"/>
      <c r="D449" s="810"/>
      <c r="E449" s="696"/>
      <c r="F449" s="696"/>
      <c r="G449" s="827"/>
    </row>
    <row r="450" spans="1:7" ht="12.75" customHeight="1">
      <c r="B450" s="823" t="s">
        <v>328</v>
      </c>
      <c r="D450" s="1017" t="s">
        <v>1582</v>
      </c>
      <c r="E450" s="1017"/>
      <c r="F450" s="1017"/>
    </row>
    <row r="451" spans="1:7" ht="14.25">
      <c r="A451" s="822"/>
      <c r="D451" s="1017"/>
      <c r="E451" s="1017"/>
      <c r="F451" s="1017"/>
    </row>
    <row r="452" spans="1:7" ht="14.25">
      <c r="A452" s="822"/>
      <c r="B452" s="822"/>
      <c r="D452" s="1017"/>
      <c r="E452" s="1017"/>
      <c r="F452" s="1017"/>
    </row>
    <row r="453" spans="1:7" ht="14.25">
      <c r="A453" s="822"/>
      <c r="B453" s="822"/>
      <c r="D453" s="1017"/>
      <c r="E453" s="1017"/>
      <c r="F453" s="1017"/>
    </row>
    <row r="454" spans="1:7" ht="14.25">
      <c r="A454" s="822"/>
      <c r="D454" s="936"/>
      <c r="E454" s="936"/>
      <c r="F454" s="936"/>
      <c r="G454" s="815"/>
    </row>
    <row r="455" spans="1:7" ht="14.25">
      <c r="A455" s="822"/>
      <c r="B455" s="823" t="s">
        <v>328</v>
      </c>
      <c r="D455" s="1034" t="s">
        <v>1371</v>
      </c>
      <c r="E455" s="1034"/>
      <c r="F455" s="1034"/>
      <c r="G455" s="815"/>
    </row>
    <row r="456" spans="1:7" ht="14.25">
      <c r="A456" s="822"/>
      <c r="B456" s="822"/>
      <c r="D456" s="810"/>
      <c r="E456" s="696"/>
      <c r="F456" s="696"/>
      <c r="G456" s="815"/>
    </row>
    <row r="457" spans="1:7" ht="14.25">
      <c r="A457" s="822"/>
      <c r="B457" s="823" t="s">
        <v>328</v>
      </c>
      <c r="D457" s="1029" t="s">
        <v>1372</v>
      </c>
      <c r="E457" s="1029"/>
      <c r="F457" s="1029"/>
      <c r="G457" s="815"/>
    </row>
    <row r="458" spans="1:7" ht="14.25">
      <c r="A458" s="822"/>
      <c r="D458" s="1029"/>
      <c r="E458" s="1029"/>
      <c r="F458" s="1029"/>
      <c r="G458" s="815"/>
    </row>
    <row r="459" spans="1:7">
      <c r="A459" s="841"/>
      <c r="B459" s="841"/>
      <c r="D459" s="757"/>
      <c r="E459" s="696"/>
      <c r="F459" s="696"/>
      <c r="G459" s="815"/>
    </row>
    <row r="460" spans="1:7">
      <c r="A460" s="841"/>
      <c r="B460" s="823" t="s">
        <v>328</v>
      </c>
      <c r="D460" s="1034" t="s">
        <v>1373</v>
      </c>
      <c r="E460" s="1034"/>
      <c r="F460" s="1034"/>
      <c r="G460" s="815"/>
    </row>
    <row r="461" spans="1:7" ht="14.25">
      <c r="A461" s="822"/>
      <c r="B461" s="822"/>
      <c r="D461" s="825"/>
    </row>
    <row r="462" spans="1:7">
      <c r="A462" s="994" t="s">
        <v>1208</v>
      </c>
      <c r="B462" s="994"/>
      <c r="C462" s="994"/>
      <c r="D462" s="994"/>
      <c r="E462" s="994"/>
      <c r="F462" s="994"/>
      <c r="G462" s="994"/>
    </row>
    <row r="463" spans="1:7" s="746" customFormat="1" ht="12" customHeight="1">
      <c r="A463" s="822"/>
      <c r="B463" s="822"/>
      <c r="C463" s="829"/>
      <c r="D463" s="810"/>
      <c r="E463" s="696"/>
      <c r="F463" s="696"/>
      <c r="G463" s="696"/>
    </row>
    <row r="464" spans="1:7" s="746" customFormat="1">
      <c r="A464" s="826"/>
      <c r="B464" s="826"/>
      <c r="C464" s="858"/>
      <c r="D464" s="1082" t="s">
        <v>874</v>
      </c>
      <c r="E464" s="1082"/>
      <c r="F464" s="1082"/>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8" t="s">
        <v>1450</v>
      </c>
      <c r="E468" s="1028"/>
      <c r="F468" s="1028"/>
      <c r="G468" s="696"/>
    </row>
    <row r="469" spans="1:7" s="746" customFormat="1">
      <c r="A469" s="820"/>
      <c r="B469" s="820"/>
      <c r="C469" s="824"/>
      <c r="D469" s="1028"/>
      <c r="E469" s="1028"/>
      <c r="F469" s="1028"/>
      <c r="G469" s="696"/>
    </row>
    <row r="470" spans="1:7" s="746" customFormat="1">
      <c r="A470" s="820"/>
      <c r="B470" s="820"/>
      <c r="C470" s="824"/>
      <c r="D470" s="859"/>
      <c r="E470" s="696"/>
      <c r="F470" s="810"/>
      <c r="G470" s="696"/>
    </row>
    <row r="471" spans="1:7" s="746" customFormat="1" ht="14.45" customHeight="1">
      <c r="A471" s="822"/>
      <c r="B471" s="823" t="s">
        <v>328</v>
      </c>
      <c r="C471" s="824"/>
      <c r="D471" s="1028" t="s">
        <v>1627</v>
      </c>
      <c r="E471" s="1028"/>
      <c r="F471" s="1028"/>
      <c r="G471" s="696"/>
    </row>
    <row r="472" spans="1:7" s="746" customFormat="1">
      <c r="A472" s="820"/>
      <c r="B472" s="820"/>
      <c r="C472" s="824"/>
      <c r="D472" s="1028"/>
      <c r="E472" s="1028"/>
      <c r="F472" s="1028"/>
      <c r="G472" s="696"/>
    </row>
    <row r="473" spans="1:7" s="746" customFormat="1">
      <c r="A473" s="820"/>
      <c r="B473" s="820"/>
      <c r="C473" s="824"/>
      <c r="D473" s="1028"/>
      <c r="E473" s="1028"/>
      <c r="F473" s="1028"/>
      <c r="G473" s="696"/>
    </row>
    <row r="474" spans="1:7" s="746" customFormat="1">
      <c r="A474" s="820"/>
      <c r="B474" s="820"/>
      <c r="C474" s="824"/>
      <c r="D474" s="1028"/>
      <c r="E474" s="1028"/>
      <c r="F474" s="1028"/>
      <c r="G474" s="696"/>
    </row>
    <row r="475" spans="1:7" s="746" customFormat="1">
      <c r="A475" s="820"/>
      <c r="B475" s="820"/>
      <c r="C475" s="824"/>
      <c r="D475" s="1028"/>
      <c r="E475" s="1028"/>
      <c r="F475" s="1028"/>
      <c r="G475" s="696"/>
    </row>
    <row r="476" spans="1:7" s="746" customFormat="1">
      <c r="A476" s="820"/>
      <c r="B476" s="820"/>
      <c r="C476" s="824"/>
      <c r="D476" s="757"/>
      <c r="E476" s="696"/>
      <c r="F476" s="810"/>
      <c r="G476" s="696"/>
    </row>
    <row r="477" spans="1:7" s="746" customFormat="1" ht="14.45" customHeight="1">
      <c r="A477" s="822"/>
      <c r="B477" s="823" t="s">
        <v>328</v>
      </c>
      <c r="C477" s="824"/>
      <c r="D477" s="1028" t="s">
        <v>1245</v>
      </c>
      <c r="E477" s="1028"/>
      <c r="F477" s="1028"/>
      <c r="G477" s="696"/>
    </row>
    <row r="478" spans="1:7" s="746" customFormat="1">
      <c r="A478" s="820"/>
      <c r="B478" s="820"/>
      <c r="C478" s="824"/>
      <c r="D478" s="1028"/>
      <c r="E478" s="1028"/>
      <c r="F478" s="1028"/>
      <c r="G478" s="696"/>
    </row>
    <row r="479" spans="1:7" s="746" customFormat="1">
      <c r="A479" s="820"/>
      <c r="B479" s="820"/>
      <c r="C479" s="824"/>
      <c r="D479" s="1028"/>
      <c r="E479" s="1028"/>
      <c r="F479" s="1028"/>
      <c r="G479" s="696"/>
    </row>
    <row r="480" spans="1:7" s="746" customFormat="1">
      <c r="A480" s="820"/>
      <c r="B480" s="820"/>
      <c r="C480" s="824"/>
      <c r="D480" s="1028"/>
      <c r="E480" s="1028"/>
      <c r="F480" s="1028"/>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8" t="s">
        <v>1243</v>
      </c>
      <c r="E482" s="1028"/>
      <c r="F482" s="1028"/>
      <c r="G482" s="696"/>
    </row>
    <row r="483" spans="1:7" s="746" customFormat="1">
      <c r="A483" s="820"/>
      <c r="B483" s="820"/>
      <c r="C483" s="824"/>
      <c r="D483" s="1028"/>
      <c r="E483" s="1028"/>
      <c r="F483" s="1028"/>
      <c r="G483" s="696"/>
    </row>
    <row r="484" spans="1:7" s="746" customFormat="1">
      <c r="A484" s="820"/>
      <c r="B484" s="820"/>
      <c r="C484" s="824"/>
      <c r="D484" s="1028"/>
      <c r="E484" s="1028"/>
      <c r="F484" s="1028"/>
      <c r="G484" s="696"/>
    </row>
    <row r="485" spans="1:7" s="746" customFormat="1">
      <c r="A485" s="820"/>
      <c r="B485" s="820"/>
      <c r="C485" s="824"/>
      <c r="D485" s="808"/>
      <c r="E485" s="808"/>
      <c r="F485" s="808"/>
      <c r="G485" s="696"/>
    </row>
    <row r="486" spans="1:7" s="746" customFormat="1" ht="14.45" customHeight="1">
      <c r="A486" s="822"/>
      <c r="B486" s="823" t="s">
        <v>328</v>
      </c>
      <c r="C486" s="824"/>
      <c r="D486" s="1028" t="s">
        <v>1244</v>
      </c>
      <c r="E486" s="1028"/>
      <c r="F486" s="1028"/>
      <c r="G486" s="696"/>
    </row>
    <row r="487" spans="1:7" s="746" customFormat="1">
      <c r="A487" s="820"/>
      <c r="B487" s="820"/>
      <c r="C487" s="824"/>
      <c r="D487" s="1028"/>
      <c r="E487" s="1028"/>
      <c r="F487" s="1028"/>
      <c r="G487" s="696"/>
    </row>
    <row r="488" spans="1:7" s="746" customFormat="1">
      <c r="A488" s="820"/>
      <c r="B488" s="820"/>
      <c r="C488" s="824"/>
      <c r="D488" s="1028"/>
      <c r="E488" s="1028"/>
      <c r="F488" s="1028"/>
      <c r="G488" s="696"/>
    </row>
    <row r="489" spans="1:7" s="746" customFormat="1">
      <c r="A489" s="820"/>
      <c r="B489" s="820"/>
      <c r="C489" s="824"/>
      <c r="D489" s="1028"/>
      <c r="E489" s="1028"/>
      <c r="F489" s="1028"/>
      <c r="G489" s="696"/>
    </row>
    <row r="490" spans="1:7" s="746" customFormat="1">
      <c r="A490" s="820"/>
      <c r="B490" s="820"/>
      <c r="C490" s="824"/>
      <c r="D490" s="1028"/>
      <c r="E490" s="1028"/>
      <c r="F490" s="1028"/>
      <c r="G490" s="696"/>
    </row>
    <row r="491" spans="1:7" s="746" customFormat="1">
      <c r="A491" s="820"/>
      <c r="B491" s="820"/>
      <c r="C491" s="824"/>
      <c r="D491" s="1028"/>
      <c r="E491" s="1028"/>
      <c r="F491" s="1028"/>
      <c r="G491" s="696"/>
    </row>
    <row r="492" spans="1:7" s="746" customFormat="1">
      <c r="A492" s="820"/>
      <c r="B492" s="820"/>
      <c r="C492" s="824"/>
      <c r="D492" s="1028"/>
      <c r="E492" s="1028"/>
      <c r="F492" s="1028"/>
      <c r="G492" s="696"/>
    </row>
    <row r="493" spans="1:7" s="746" customFormat="1">
      <c r="A493" s="860"/>
      <c r="B493" s="860"/>
      <c r="C493" s="861"/>
      <c r="D493" s="1028"/>
      <c r="E493" s="1028"/>
      <c r="F493" s="1028"/>
      <c r="G493" s="696"/>
    </row>
    <row r="494" spans="1:7" s="746" customFormat="1">
      <c r="A494" s="860"/>
      <c r="B494" s="860"/>
      <c r="C494" s="861"/>
      <c r="D494" s="1028"/>
      <c r="E494" s="1028"/>
      <c r="F494" s="1028"/>
      <c r="G494" s="696"/>
    </row>
    <row r="495" spans="1:7" s="746" customFormat="1">
      <c r="A495" s="860"/>
      <c r="B495" s="860"/>
      <c r="C495" s="861"/>
      <c r="D495" s="757"/>
      <c r="E495" s="696"/>
      <c r="F495" s="810"/>
      <c r="G495" s="696"/>
    </row>
    <row r="496" spans="1:7" s="746" customFormat="1" ht="13.7" customHeight="1">
      <c r="A496" s="860"/>
      <c r="B496" s="823" t="s">
        <v>328</v>
      </c>
      <c r="C496" s="861"/>
      <c r="D496" s="1028" t="s">
        <v>1388</v>
      </c>
      <c r="E496" s="1028"/>
      <c r="F496" s="1028"/>
      <c r="G496" s="696"/>
    </row>
    <row r="497" spans="1:7" s="746" customFormat="1">
      <c r="A497" s="860"/>
      <c r="B497" s="860"/>
      <c r="C497" s="861"/>
      <c r="D497" s="1028"/>
      <c r="E497" s="1028"/>
      <c r="F497" s="1028"/>
      <c r="G497" s="696"/>
    </row>
    <row r="498" spans="1:7" s="746" customFormat="1">
      <c r="A498" s="860"/>
      <c r="B498" s="860"/>
      <c r="C498" s="861"/>
      <c r="D498" s="1028"/>
      <c r="E498" s="1028"/>
      <c r="F498" s="1028"/>
      <c r="G498" s="696"/>
    </row>
    <row r="499" spans="1:7" s="746" customFormat="1">
      <c r="A499" s="860"/>
      <c r="B499" s="860"/>
      <c r="C499" s="861"/>
      <c r="D499" s="1028"/>
      <c r="E499" s="1028"/>
      <c r="F499" s="1028"/>
      <c r="G499" s="696"/>
    </row>
    <row r="500" spans="1:7" s="746" customFormat="1">
      <c r="A500" s="820"/>
      <c r="B500" s="820"/>
      <c r="C500" s="824"/>
      <c r="D500" s="1028"/>
      <c r="E500" s="1028"/>
      <c r="F500" s="1028"/>
      <c r="G500" s="696"/>
    </row>
    <row r="501" spans="1:7" s="746" customFormat="1">
      <c r="A501" s="820"/>
      <c r="B501" s="820"/>
      <c r="C501" s="824"/>
      <c r="D501" s="912"/>
      <c r="E501" s="912"/>
      <c r="F501" s="912"/>
      <c r="G501" s="696"/>
    </row>
    <row r="502" spans="1:7" s="746" customFormat="1" ht="13.35" customHeight="1">
      <c r="A502" s="820"/>
      <c r="B502" s="823" t="s">
        <v>328</v>
      </c>
      <c r="C502" s="824"/>
      <c r="D502" s="1064" t="s">
        <v>1272</v>
      </c>
      <c r="E502" s="1064"/>
      <c r="F502" s="1064"/>
      <c r="G502" s="696"/>
    </row>
    <row r="503" spans="1:7" s="746" customFormat="1">
      <c r="A503" s="820"/>
      <c r="B503" s="820"/>
      <c r="C503" s="824"/>
      <c r="D503" s="1064"/>
      <c r="E503" s="1064"/>
      <c r="F503" s="1064"/>
      <c r="G503" s="696"/>
    </row>
    <row r="504" spans="1:7" s="746" customFormat="1">
      <c r="A504" s="820"/>
      <c r="B504" s="820"/>
      <c r="C504" s="824"/>
      <c r="D504" s="1064"/>
      <c r="E504" s="1064"/>
      <c r="F504" s="1064"/>
      <c r="G504" s="696"/>
    </row>
    <row r="505" spans="1:7" s="746" customFormat="1" ht="14.45" customHeight="1">
      <c r="A505" s="822"/>
      <c r="B505" s="823" t="s">
        <v>328</v>
      </c>
      <c r="C505" s="829"/>
      <c r="D505" s="1028" t="s">
        <v>1246</v>
      </c>
      <c r="E505" s="1028"/>
      <c r="F505" s="1028"/>
      <c r="G505" s="696"/>
    </row>
    <row r="506" spans="1:7" s="746" customFormat="1">
      <c r="A506" s="813"/>
      <c r="B506" s="813"/>
      <c r="C506" s="829"/>
      <c r="D506" s="1028"/>
      <c r="E506" s="1028"/>
      <c r="F506" s="1028"/>
      <c r="G506" s="696"/>
    </row>
    <row r="507" spans="1:7" s="746" customFormat="1">
      <c r="A507" s="813"/>
      <c r="B507" s="813"/>
      <c r="C507" s="829"/>
      <c r="D507" s="1028"/>
      <c r="E507" s="1028"/>
      <c r="F507" s="1028"/>
      <c r="G507" s="696"/>
    </row>
    <row r="508" spans="1:7" s="746" customFormat="1" ht="12" customHeight="1">
      <c r="A508" s="825"/>
      <c r="B508" s="825"/>
      <c r="C508" s="833"/>
      <c r="D508" s="825"/>
      <c r="E508" s="696"/>
      <c r="F508" s="862"/>
      <c r="G508" s="696"/>
    </row>
    <row r="509" spans="1:7">
      <c r="A509" s="994" t="s">
        <v>1209</v>
      </c>
      <c r="B509" s="994"/>
      <c r="C509" s="994"/>
      <c r="D509" s="994"/>
      <c r="E509" s="994"/>
      <c r="F509" s="994"/>
      <c r="G509" s="994"/>
    </row>
    <row r="510" spans="1:7">
      <c r="A510" s="825"/>
      <c r="B510" s="825"/>
      <c r="C510" s="854"/>
      <c r="F510" s="863"/>
    </row>
    <row r="511" spans="1:7">
      <c r="B511" s="1070" t="s">
        <v>483</v>
      </c>
      <c r="C511" s="1070"/>
      <c r="D511" s="1070"/>
      <c r="E511" s="1070"/>
      <c r="F511" s="1070"/>
    </row>
    <row r="512" spans="1:7">
      <c r="A512" s="825"/>
      <c r="B512" s="825"/>
      <c r="C512" s="854"/>
      <c r="D512" s="825"/>
      <c r="F512" s="825"/>
    </row>
    <row r="513" spans="1:7">
      <c r="A513" s="995" t="s">
        <v>1210</v>
      </c>
      <c r="B513" s="995"/>
      <c r="C513" s="995"/>
      <c r="D513" s="995"/>
      <c r="E513" s="995"/>
      <c r="F513" s="995"/>
      <c r="G513" s="995"/>
    </row>
    <row r="514" spans="1:7">
      <c r="A514" s="825"/>
      <c r="B514" s="825"/>
      <c r="C514" s="854"/>
      <c r="D514" s="825"/>
      <c r="F514" s="825"/>
    </row>
    <row r="515" spans="1:7">
      <c r="C515" s="854"/>
      <c r="D515" s="984" t="s">
        <v>736</v>
      </c>
      <c r="E515" s="984"/>
      <c r="F515" s="984"/>
    </row>
    <row r="516" spans="1:7">
      <c r="C516" s="854"/>
      <c r="D516" s="1034" t="s">
        <v>1267</v>
      </c>
      <c r="E516" s="1034"/>
      <c r="F516" s="1034"/>
    </row>
    <row r="517" spans="1:7">
      <c r="C517" s="854"/>
      <c r="D517" s="810"/>
      <c r="E517" s="810"/>
      <c r="F517" s="810"/>
    </row>
    <row r="518" spans="1:7" ht="13.7" customHeight="1">
      <c r="A518" s="822"/>
      <c r="B518" s="823" t="s">
        <v>328</v>
      </c>
      <c r="C518" s="854"/>
      <c r="D518" s="1034" t="s">
        <v>978</v>
      </c>
      <c r="E518" s="1034"/>
      <c r="F518" s="1034"/>
      <c r="G518" s="815"/>
    </row>
    <row r="519" spans="1:7" ht="13.7" customHeight="1">
      <c r="A519" s="854"/>
      <c r="B519" s="854"/>
      <c r="C519" s="854"/>
      <c r="D519" s="810"/>
      <c r="E519" s="642"/>
      <c r="F519" s="642"/>
      <c r="G519" s="815"/>
    </row>
    <row r="520" spans="1:7" ht="14.25">
      <c r="A520" s="822"/>
      <c r="B520" s="823" t="s">
        <v>328</v>
      </c>
      <c r="C520" s="854"/>
      <c r="D520" s="1029" t="s">
        <v>1268</v>
      </c>
      <c r="E520" s="1029"/>
      <c r="F520" s="1029"/>
      <c r="G520" s="815"/>
    </row>
    <row r="521" spans="1:7">
      <c r="A521" s="854"/>
      <c r="B521" s="854"/>
      <c r="C521" s="854"/>
      <c r="D521" s="1029"/>
      <c r="E521" s="1029"/>
      <c r="F521" s="1029"/>
      <c r="G521" s="815"/>
    </row>
    <row r="522" spans="1:7">
      <c r="A522" s="854"/>
      <c r="B522" s="854"/>
      <c r="C522" s="854"/>
      <c r="D522" s="825"/>
      <c r="E522" s="825"/>
      <c r="F522" s="825"/>
      <c r="G522" s="815"/>
    </row>
    <row r="523" spans="1:7" ht="14.25">
      <c r="A523" s="822"/>
      <c r="B523" s="823" t="s">
        <v>328</v>
      </c>
      <c r="C523" s="854"/>
      <c r="D523" s="1029" t="s">
        <v>1269</v>
      </c>
      <c r="E523" s="1029"/>
      <c r="F523" s="1029"/>
      <c r="G523" s="815"/>
    </row>
    <row r="524" spans="1:7">
      <c r="A524" s="854"/>
      <c r="B524" s="854"/>
      <c r="C524" s="854"/>
      <c r="D524" s="1029"/>
      <c r="E524" s="1029"/>
      <c r="F524" s="1029"/>
      <c r="G524" s="815"/>
    </row>
    <row r="525" spans="1:7">
      <c r="A525" s="854"/>
      <c r="B525" s="854"/>
      <c r="C525" s="854"/>
      <c r="D525" s="825"/>
      <c r="E525" s="825"/>
      <c r="F525" s="825"/>
      <c r="G525" s="815"/>
    </row>
    <row r="526" spans="1:7" ht="14.25">
      <c r="A526" s="822"/>
      <c r="B526" s="823" t="s">
        <v>328</v>
      </c>
      <c r="C526" s="854"/>
      <c r="D526" s="1029" t="s">
        <v>1270</v>
      </c>
      <c r="E526" s="1029"/>
      <c r="F526" s="1029"/>
      <c r="G526" s="815"/>
    </row>
    <row r="527" spans="1:7">
      <c r="A527" s="854"/>
      <c r="B527" s="854"/>
      <c r="C527" s="854"/>
      <c r="D527" s="1029"/>
      <c r="E527" s="1029"/>
      <c r="F527" s="1029"/>
      <c r="G527" s="815"/>
    </row>
    <row r="528" spans="1:7">
      <c r="A528" s="854"/>
      <c r="B528" s="854"/>
      <c r="C528" s="854"/>
      <c r="D528" s="825"/>
      <c r="E528" s="825"/>
      <c r="F528" s="825"/>
      <c r="G528" s="815"/>
    </row>
    <row r="529" spans="1:7" ht="14.25">
      <c r="A529" s="822"/>
      <c r="B529" s="823" t="s">
        <v>328</v>
      </c>
      <c r="C529" s="854"/>
      <c r="D529" s="1029" t="s">
        <v>1271</v>
      </c>
      <c r="E529" s="1029"/>
      <c r="F529" s="1029"/>
      <c r="G529" s="815"/>
    </row>
    <row r="530" spans="1:7">
      <c r="A530" s="854"/>
      <c r="B530" s="854"/>
      <c r="C530" s="854"/>
      <c r="D530" s="1029"/>
      <c r="E530" s="1029"/>
      <c r="F530" s="1029"/>
      <c r="G530" s="815"/>
    </row>
    <row r="531" spans="1:7">
      <c r="A531" s="854"/>
      <c r="B531" s="854"/>
      <c r="C531" s="854"/>
      <c r="D531" s="1029"/>
      <c r="E531" s="1029"/>
      <c r="F531" s="1029"/>
      <c r="G531" s="815"/>
    </row>
    <row r="532" spans="1:7">
      <c r="A532" s="854"/>
      <c r="B532" s="854"/>
      <c r="C532" s="854"/>
      <c r="D532" s="825"/>
      <c r="E532" s="825"/>
      <c r="F532" s="825"/>
    </row>
    <row r="533" spans="1:7" ht="14.25">
      <c r="A533" s="822"/>
      <c r="B533" s="823" t="s">
        <v>328</v>
      </c>
      <c r="C533" s="854"/>
      <c r="D533" s="1064" t="s">
        <v>1389</v>
      </c>
      <c r="E533" s="1064"/>
      <c r="F533" s="1064"/>
    </row>
    <row r="534" spans="1:7">
      <c r="A534" s="854"/>
      <c r="B534" s="854"/>
      <c r="C534" s="854"/>
      <c r="D534" s="1064"/>
      <c r="E534" s="1064"/>
      <c r="F534" s="1064"/>
    </row>
    <row r="535" spans="1:7">
      <c r="A535" s="854"/>
      <c r="B535" s="854"/>
      <c r="C535" s="854"/>
      <c r="D535" s="825"/>
      <c r="E535" s="825"/>
      <c r="F535" s="825"/>
    </row>
    <row r="536" spans="1:7" ht="14.25">
      <c r="A536" s="822"/>
      <c r="B536" s="823" t="s">
        <v>328</v>
      </c>
      <c r="C536" s="854"/>
      <c r="D536" s="1029" t="s">
        <v>1273</v>
      </c>
      <c r="E536" s="1029"/>
      <c r="F536" s="1029"/>
    </row>
    <row r="537" spans="1:7">
      <c r="A537" s="854"/>
      <c r="B537" s="854"/>
      <c r="C537" s="854"/>
      <c r="D537" s="1029"/>
      <c r="E537" s="1029"/>
      <c r="F537" s="1029"/>
      <c r="G537" s="844"/>
    </row>
    <row r="538" spans="1:7">
      <c r="A538" s="854"/>
      <c r="B538" s="854"/>
      <c r="C538" s="854"/>
      <c r="D538" s="825"/>
      <c r="E538" s="825"/>
      <c r="F538" s="825"/>
      <c r="G538" s="844"/>
    </row>
    <row r="539" spans="1:7" ht="14.25">
      <c r="A539" s="822"/>
      <c r="B539" s="823" t="s">
        <v>328</v>
      </c>
      <c r="C539" s="854"/>
      <c r="D539" s="1034" t="s">
        <v>1274</v>
      </c>
      <c r="E539" s="1034"/>
      <c r="F539" s="1034"/>
      <c r="G539" s="844"/>
    </row>
    <row r="540" spans="1:7">
      <c r="A540" s="841"/>
      <c r="B540" s="841"/>
      <c r="C540" s="854"/>
      <c r="D540" s="1034" t="s">
        <v>904</v>
      </c>
      <c r="E540" s="1034"/>
      <c r="F540" s="1034"/>
      <c r="G540" s="844"/>
    </row>
    <row r="541" spans="1:7">
      <c r="A541" s="841"/>
      <c r="B541" s="841"/>
      <c r="C541" s="854"/>
      <c r="D541" s="696"/>
      <c r="E541" s="1069" t="s">
        <v>1275</v>
      </c>
      <c r="F541" s="1069"/>
      <c r="G541" s="844"/>
    </row>
    <row r="542" spans="1:7" ht="14.25">
      <c r="A542" s="822"/>
      <c r="B542" s="822"/>
      <c r="C542" s="854"/>
      <c r="E542" s="825"/>
      <c r="F542" s="825"/>
      <c r="G542" s="844"/>
    </row>
    <row r="543" spans="1:7" ht="14.25">
      <c r="A543" s="822"/>
      <c r="B543" s="823" t="s">
        <v>328</v>
      </c>
      <c r="C543" s="854"/>
      <c r="D543" s="1066" t="s">
        <v>1276</v>
      </c>
      <c r="E543" s="1066"/>
      <c r="F543" s="1066"/>
      <c r="G543" s="844"/>
    </row>
    <row r="544" spans="1:7">
      <c r="C544" s="854"/>
      <c r="D544" s="1029" t="s">
        <v>1277</v>
      </c>
      <c r="E544" s="1029"/>
      <c r="F544" s="1029"/>
      <c r="G544" s="844"/>
    </row>
    <row r="545" spans="1:7">
      <c r="A545" s="854"/>
      <c r="B545" s="854"/>
      <c r="C545" s="854"/>
      <c r="D545" s="1029"/>
      <c r="E545" s="1029"/>
      <c r="F545" s="1029"/>
      <c r="G545" s="844"/>
    </row>
    <row r="546" spans="1:7">
      <c r="A546" s="854"/>
      <c r="B546" s="854"/>
      <c r="C546" s="854"/>
      <c r="D546" s="1029"/>
      <c r="E546" s="1029"/>
      <c r="F546" s="1029"/>
      <c r="G546" s="844"/>
    </row>
    <row r="547" spans="1:7">
      <c r="A547" s="854"/>
      <c r="B547" s="854"/>
      <c r="C547" s="854"/>
      <c r="D547" s="825"/>
      <c r="E547" s="825"/>
      <c r="F547" s="825"/>
      <c r="G547" s="844"/>
    </row>
    <row r="548" spans="1:7" ht="14.25">
      <c r="A548" s="822"/>
      <c r="B548" s="823" t="s">
        <v>328</v>
      </c>
      <c r="C548" s="854"/>
      <c r="D548" s="1029" t="s">
        <v>1278</v>
      </c>
      <c r="E548" s="1029"/>
      <c r="F548" s="1029"/>
      <c r="G548" s="844"/>
    </row>
    <row r="549" spans="1:7" ht="14.25">
      <c r="A549" s="822"/>
      <c r="B549" s="822"/>
      <c r="C549" s="854"/>
      <c r="D549" s="1029"/>
      <c r="E549" s="1029"/>
      <c r="F549" s="1029"/>
      <c r="G549" s="844"/>
    </row>
    <row r="550" spans="1:7" ht="14.25">
      <c r="A550" s="822"/>
      <c r="B550" s="822"/>
      <c r="C550" s="854"/>
      <c r="D550" s="1029"/>
      <c r="E550" s="1029"/>
      <c r="F550" s="1029"/>
      <c r="G550" s="844"/>
    </row>
    <row r="551" spans="1:7" ht="14.25">
      <c r="A551" s="822"/>
      <c r="B551" s="822"/>
      <c r="C551" s="854"/>
      <c r="D551" s="1029"/>
      <c r="E551" s="1029"/>
      <c r="F551" s="1029"/>
      <c r="G551" s="844"/>
    </row>
    <row r="552" spans="1:7" ht="14.25">
      <c r="A552" s="822"/>
      <c r="B552" s="822"/>
      <c r="C552" s="854"/>
      <c r="D552" s="825"/>
      <c r="E552" s="825"/>
      <c r="F552" s="825"/>
      <c r="G552" s="844"/>
    </row>
    <row r="553" spans="1:7">
      <c r="A553" s="994" t="s">
        <v>1211</v>
      </c>
      <c r="B553" s="994"/>
      <c r="C553" s="994"/>
      <c r="D553" s="994"/>
      <c r="E553" s="994"/>
      <c r="F553" s="994"/>
      <c r="G553" s="994"/>
    </row>
    <row r="554" spans="1:7">
      <c r="A554" s="854"/>
      <c r="B554" s="854"/>
      <c r="C554" s="854"/>
      <c r="E554" s="825"/>
      <c r="F554" s="825"/>
      <c r="G554" s="844"/>
    </row>
    <row r="555" spans="1:7" ht="12.75" customHeight="1">
      <c r="C555" s="818"/>
      <c r="D555" s="1071" t="s">
        <v>224</v>
      </c>
      <c r="E555" s="1071"/>
      <c r="F555" s="1071"/>
      <c r="G555" s="844"/>
    </row>
    <row r="556" spans="1:7">
      <c r="A556" s="820"/>
      <c r="B556" s="820"/>
      <c r="C556" s="820"/>
      <c r="D556" s="1016" t="s">
        <v>1227</v>
      </c>
      <c r="E556" s="1016"/>
      <c r="F556" s="1016"/>
      <c r="G556" s="844"/>
    </row>
    <row r="557" spans="1:7">
      <c r="A557" s="815"/>
      <c r="B557" s="815"/>
      <c r="C557" s="820"/>
      <c r="D557" s="864"/>
      <c r="G557" s="844"/>
    </row>
    <row r="558" spans="1:7">
      <c r="A558" s="820"/>
      <c r="B558" s="823" t="s">
        <v>328</v>
      </c>
      <c r="D558" s="1016" t="s">
        <v>984</v>
      </c>
      <c r="E558" s="1016"/>
      <c r="F558" s="1016"/>
      <c r="G558" s="844"/>
    </row>
    <row r="559" spans="1:7">
      <c r="A559" s="841"/>
      <c r="B559" s="841"/>
      <c r="D559" s="839"/>
    </row>
    <row r="560" spans="1:7">
      <c r="A560" s="841"/>
      <c r="B560" s="823" t="s">
        <v>328</v>
      </c>
      <c r="D560" s="1017" t="s">
        <v>1228</v>
      </c>
      <c r="E560" s="1017"/>
      <c r="F560" s="1017"/>
    </row>
    <row r="561" spans="1:7">
      <c r="A561" s="841"/>
      <c r="B561" s="841"/>
      <c r="D561" s="1017"/>
      <c r="E561" s="1017"/>
      <c r="F561" s="1017"/>
      <c r="G561" s="815"/>
    </row>
    <row r="562" spans="1:7">
      <c r="A562" s="841"/>
      <c r="B562" s="841"/>
      <c r="D562" s="1017"/>
      <c r="E562" s="1017"/>
      <c r="F562" s="1017"/>
      <c r="G562" s="815"/>
    </row>
    <row r="563" spans="1:7">
      <c r="A563" s="841"/>
      <c r="B563" s="841"/>
      <c r="D563" s="1017"/>
      <c r="E563" s="1017"/>
      <c r="F563" s="1017"/>
      <c r="G563" s="815"/>
    </row>
    <row r="564" spans="1:7">
      <c r="A564" s="841"/>
      <c r="B564" s="823" t="s">
        <v>328</v>
      </c>
      <c r="D564" s="1017" t="s">
        <v>1229</v>
      </c>
      <c r="E564" s="1017"/>
      <c r="F564" s="1017"/>
      <c r="G564" s="815"/>
    </row>
    <row r="565" spans="1:7">
      <c r="A565" s="841"/>
      <c r="B565" s="841"/>
      <c r="D565" s="1017"/>
      <c r="E565" s="1017"/>
      <c r="F565" s="1017"/>
      <c r="G565" s="815"/>
    </row>
    <row r="566" spans="1:7">
      <c r="A566" s="841"/>
      <c r="B566" s="841"/>
      <c r="D566" s="1017"/>
      <c r="E566" s="1017"/>
      <c r="F566" s="1017"/>
      <c r="G566" s="815"/>
    </row>
    <row r="567" spans="1:7">
      <c r="A567" s="841"/>
      <c r="B567" s="841"/>
      <c r="D567" s="1017"/>
      <c r="E567" s="1017"/>
      <c r="F567" s="1017"/>
      <c r="G567" s="815"/>
    </row>
    <row r="568" spans="1:7">
      <c r="A568" s="841"/>
      <c r="B568" s="841"/>
      <c r="D568" s="807"/>
      <c r="E568" s="807"/>
      <c r="F568" s="807"/>
      <c r="G568" s="815"/>
    </row>
    <row r="569" spans="1:7">
      <c r="A569" s="841"/>
      <c r="B569" s="823" t="s">
        <v>328</v>
      </c>
      <c r="D569" s="1017" t="s">
        <v>1230</v>
      </c>
      <c r="E569" s="1017"/>
      <c r="F569" s="1017"/>
      <c r="G569" s="815"/>
    </row>
    <row r="570" spans="1:7">
      <c r="A570" s="841"/>
      <c r="B570" s="841"/>
      <c r="D570" s="1017"/>
      <c r="E570" s="1017"/>
      <c r="F570" s="1017"/>
      <c r="G570" s="815"/>
    </row>
    <row r="571" spans="1:7">
      <c r="A571" s="841"/>
      <c r="B571" s="841"/>
      <c r="D571" s="864"/>
      <c r="G571" s="815"/>
    </row>
    <row r="572" spans="1:7">
      <c r="A572" s="841"/>
      <c r="B572" s="823" t="s">
        <v>328</v>
      </c>
      <c r="D572" s="1016" t="s">
        <v>1231</v>
      </c>
      <c r="E572" s="1016"/>
      <c r="F572" s="1016"/>
      <c r="G572" s="815"/>
    </row>
    <row r="573" spans="1:7">
      <c r="A573" s="841"/>
      <c r="B573" s="841"/>
      <c r="D573" s="1016"/>
      <c r="E573" s="1016"/>
      <c r="F573" s="1016"/>
      <c r="G573" s="815"/>
    </row>
    <row r="574" spans="1:7">
      <c r="A574" s="841"/>
      <c r="B574" s="841"/>
      <c r="D574" s="864"/>
      <c r="G574" s="815"/>
    </row>
    <row r="575" spans="1:7" ht="14.25">
      <c r="A575" s="822"/>
      <c r="B575" s="823" t="s">
        <v>328</v>
      </c>
      <c r="D575" s="1016" t="s">
        <v>979</v>
      </c>
      <c r="E575" s="1016"/>
      <c r="F575" s="1016"/>
      <c r="G575" s="815"/>
    </row>
    <row r="576" spans="1:7" ht="14.25">
      <c r="A576" s="822"/>
      <c r="B576" s="822"/>
      <c r="D576" s="864"/>
      <c r="G576" s="815"/>
    </row>
    <row r="577" spans="1:7">
      <c r="A577" s="994" t="s">
        <v>1212</v>
      </c>
      <c r="B577" s="994"/>
      <c r="C577" s="994"/>
      <c r="D577" s="994"/>
      <c r="E577" s="994"/>
      <c r="F577" s="994"/>
      <c r="G577" s="994"/>
    </row>
    <row r="578" spans="1:7"/>
    <row r="579" spans="1:7">
      <c r="D579" s="984" t="s">
        <v>1312</v>
      </c>
      <c r="E579" s="984"/>
      <c r="F579" s="984"/>
    </row>
    <row r="580" spans="1:7">
      <c r="D580" s="985" t="s">
        <v>1313</v>
      </c>
      <c r="E580" s="985"/>
      <c r="F580" s="985"/>
    </row>
    <row r="581" spans="1:7">
      <c r="D581" s="804"/>
      <c r="E581" s="746"/>
      <c r="F581" s="746"/>
    </row>
    <row r="582" spans="1:7" s="816" customFormat="1" ht="14.25">
      <c r="A582" s="830"/>
      <c r="B582" s="823" t="s">
        <v>328</v>
      </c>
      <c r="C582" s="826"/>
      <c r="D582" s="986" t="s">
        <v>1314</v>
      </c>
      <c r="E582" s="986"/>
      <c r="F582" s="986"/>
      <c r="G582" s="827"/>
    </row>
    <row r="583" spans="1:7">
      <c r="D583" s="986"/>
      <c r="E583" s="986"/>
      <c r="F583" s="986"/>
    </row>
    <row r="584" spans="1:7">
      <c r="D584" s="986"/>
      <c r="E584" s="986"/>
      <c r="F584" s="986"/>
    </row>
    <row r="585" spans="1:7"/>
    <row r="586" spans="1:7">
      <c r="A586" s="994" t="s">
        <v>1213</v>
      </c>
      <c r="B586" s="994"/>
      <c r="C586" s="994"/>
      <c r="D586" s="994"/>
      <c r="E586" s="994"/>
      <c r="F586" s="994"/>
      <c r="G586" s="994"/>
    </row>
    <row r="587" spans="1:7">
      <c r="A587" s="825"/>
      <c r="B587" s="825"/>
      <c r="G587" s="844"/>
    </row>
    <row r="588" spans="1:7">
      <c r="A588" s="865"/>
      <c r="B588" s="865"/>
      <c r="C588" s="818"/>
      <c r="D588" s="987" t="s">
        <v>1315</v>
      </c>
      <c r="E588" s="987"/>
      <c r="F588" s="987"/>
      <c r="G588" s="844"/>
    </row>
    <row r="589" spans="1:7">
      <c r="A589" s="865"/>
      <c r="B589" s="865"/>
      <c r="C589" s="818"/>
      <c r="D589" s="987"/>
      <c r="E589" s="987"/>
      <c r="F589" s="987"/>
      <c r="G589" s="844"/>
    </row>
    <row r="590" spans="1:7">
      <c r="C590" s="820"/>
      <c r="D590" s="985" t="s">
        <v>1316</v>
      </c>
      <c r="E590" s="985"/>
      <c r="F590" s="985"/>
      <c r="G590" s="844"/>
    </row>
    <row r="591" spans="1:7">
      <c r="C591" s="820"/>
      <c r="D591" s="804"/>
      <c r="E591" s="804"/>
      <c r="F591" s="804"/>
      <c r="G591" s="844"/>
    </row>
    <row r="592" spans="1:7">
      <c r="A592" s="841"/>
      <c r="B592" s="823" t="s">
        <v>328</v>
      </c>
      <c r="D592" s="985" t="s">
        <v>466</v>
      </c>
      <c r="E592" s="985"/>
      <c r="F592" s="985"/>
      <c r="G592" s="844"/>
    </row>
    <row r="593" spans="1:7">
      <c r="C593" s="866"/>
      <c r="E593" s="815"/>
      <c r="G593" s="844"/>
    </row>
    <row r="594" spans="1:7">
      <c r="A594" s="841"/>
      <c r="B594" s="823" t="s">
        <v>328</v>
      </c>
      <c r="D594" s="988" t="s">
        <v>1317</v>
      </c>
      <c r="E594" s="988"/>
      <c r="F594" s="988"/>
      <c r="G594" s="844"/>
    </row>
    <row r="595" spans="1:7">
      <c r="D595" s="988"/>
      <c r="E595" s="988"/>
      <c r="F595" s="988"/>
      <c r="G595" s="844"/>
    </row>
    <row r="596" spans="1:7">
      <c r="D596" s="815"/>
      <c r="G596" s="844"/>
    </row>
    <row r="597" spans="1:7">
      <c r="B597" s="823" t="s">
        <v>328</v>
      </c>
      <c r="D597" s="988" t="s">
        <v>1318</v>
      </c>
      <c r="E597" s="988"/>
      <c r="F597" s="988"/>
      <c r="G597" s="844"/>
    </row>
    <row r="598" spans="1:7">
      <c r="C598" s="866"/>
      <c r="D598" s="988"/>
      <c r="E598" s="988"/>
      <c r="F598" s="988"/>
      <c r="G598" s="844"/>
    </row>
    <row r="599" spans="1:7">
      <c r="C599" s="866"/>
      <c r="G599" s="844"/>
    </row>
    <row r="600" spans="1:7">
      <c r="B600" s="823" t="s">
        <v>328</v>
      </c>
      <c r="C600" s="866"/>
      <c r="D600" s="988" t="s">
        <v>1319</v>
      </c>
      <c r="E600" s="988"/>
      <c r="F600" s="988"/>
      <c r="G600" s="844"/>
    </row>
    <row r="601" spans="1:7">
      <c r="C601" s="866"/>
      <c r="D601" s="988"/>
      <c r="E601" s="988"/>
      <c r="F601" s="988"/>
      <c r="G601" s="844"/>
    </row>
    <row r="602" spans="1:7">
      <c r="C602" s="866"/>
      <c r="G602" s="844"/>
    </row>
    <row r="603" spans="1:7">
      <c r="A603" s="994" t="s">
        <v>1214</v>
      </c>
      <c r="B603" s="994"/>
      <c r="C603" s="994"/>
      <c r="D603" s="994"/>
      <c r="E603" s="994"/>
      <c r="F603" s="994"/>
      <c r="G603" s="994"/>
    </row>
    <row r="604" spans="1:7">
      <c r="A604" s="867"/>
      <c r="B604" s="867"/>
      <c r="C604" s="867"/>
      <c r="G604" s="844"/>
    </row>
    <row r="605" spans="1:7">
      <c r="C605" s="841"/>
      <c r="D605" s="984" t="s">
        <v>1320</v>
      </c>
      <c r="E605" s="984"/>
      <c r="F605" s="984"/>
      <c r="G605" s="844"/>
    </row>
    <row r="606" spans="1:7">
      <c r="A606" s="841"/>
      <c r="B606" s="841"/>
      <c r="C606" s="843"/>
      <c r="D606" s="819"/>
      <c r="G606" s="844"/>
    </row>
    <row r="607" spans="1:7" ht="14.25">
      <c r="A607" s="822"/>
      <c r="B607" s="823" t="s">
        <v>328</v>
      </c>
      <c r="C607" s="843"/>
      <c r="D607" s="1029" t="s">
        <v>1565</v>
      </c>
      <c r="E607" s="1029"/>
      <c r="F607" s="1029"/>
      <c r="G607" s="844"/>
    </row>
    <row r="608" spans="1:7">
      <c r="C608" s="843"/>
      <c r="D608" s="1029"/>
      <c r="E608" s="1029"/>
      <c r="F608" s="1029"/>
      <c r="G608" s="844"/>
    </row>
    <row r="609" spans="1:7">
      <c r="C609" s="843"/>
      <c r="D609" s="1029"/>
      <c r="E609" s="1029"/>
      <c r="F609" s="1029"/>
      <c r="G609" s="844"/>
    </row>
    <row r="610" spans="1:7">
      <c r="C610" s="843"/>
      <c r="D610" s="1029"/>
      <c r="E610" s="1029"/>
      <c r="F610" s="1029"/>
      <c r="G610" s="844"/>
    </row>
    <row r="611" spans="1:7">
      <c r="C611" s="843"/>
      <c r="D611" s="1029"/>
      <c r="E611" s="1029"/>
      <c r="F611" s="1029"/>
      <c r="G611" s="844"/>
    </row>
    <row r="612" spans="1:7">
      <c r="C612" s="843"/>
      <c r="D612" s="1029"/>
      <c r="E612" s="1029"/>
      <c r="F612" s="1029"/>
      <c r="G612" s="844"/>
    </row>
    <row r="613" spans="1:7">
      <c r="C613" s="843"/>
      <c r="D613" s="809"/>
      <c r="E613" s="809"/>
      <c r="F613" s="809"/>
      <c r="G613" s="844"/>
    </row>
    <row r="614" spans="1:7" ht="14.25">
      <c r="A614" s="822"/>
      <c r="B614" s="823" t="s">
        <v>328</v>
      </c>
      <c r="C614" s="843"/>
      <c r="D614" s="1029" t="s">
        <v>1322</v>
      </c>
      <c r="E614" s="1029"/>
      <c r="F614" s="1029"/>
      <c r="G614" s="844"/>
    </row>
    <row r="615" spans="1:7">
      <c r="A615" s="854"/>
      <c r="B615" s="854"/>
      <c r="C615" s="854"/>
      <c r="D615" s="1029"/>
      <c r="E615" s="1029"/>
      <c r="F615" s="1029"/>
      <c r="G615" s="844"/>
    </row>
    <row r="616" spans="1:7">
      <c r="A616" s="854"/>
      <c r="B616" s="854"/>
      <c r="C616" s="854"/>
      <c r="D616" s="810"/>
      <c r="E616" s="868"/>
      <c r="F616" s="868"/>
      <c r="G616" s="844"/>
    </row>
    <row r="617" spans="1:7" ht="14.25">
      <c r="A617" s="822"/>
      <c r="B617" s="823" t="s">
        <v>328</v>
      </c>
      <c r="C617" s="854"/>
      <c r="D617" s="986" t="s">
        <v>1491</v>
      </c>
      <c r="E617" s="986"/>
      <c r="F617" s="986"/>
      <c r="G617" s="844"/>
    </row>
    <row r="618" spans="1:7" ht="14.25">
      <c r="A618" s="822"/>
      <c r="B618" s="822"/>
      <c r="C618" s="854"/>
      <c r="D618" s="986"/>
      <c r="E618" s="986"/>
      <c r="F618" s="986"/>
      <c r="G618" s="844"/>
    </row>
    <row r="619" spans="1:7" ht="14.25">
      <c r="A619" s="822"/>
      <c r="B619" s="822"/>
      <c r="C619" s="854"/>
      <c r="D619" s="986"/>
      <c r="E619" s="986"/>
      <c r="F619" s="986"/>
      <c r="G619" s="844"/>
    </row>
    <row r="620" spans="1:7">
      <c r="A620" s="854"/>
      <c r="B620" s="823" t="s">
        <v>328</v>
      </c>
      <c r="C620" s="854"/>
      <c r="D620" s="1034" t="s">
        <v>1324</v>
      </c>
      <c r="E620" s="1034"/>
      <c r="F620" s="1034"/>
      <c r="G620" s="844"/>
    </row>
    <row r="621" spans="1:7">
      <c r="A621" s="854"/>
      <c r="B621" s="854"/>
      <c r="C621" s="854"/>
      <c r="D621" s="751"/>
      <c r="E621" s="751"/>
      <c r="F621" s="751"/>
      <c r="G621" s="844"/>
    </row>
    <row r="622" spans="1:7">
      <c r="A622" s="994" t="s">
        <v>1215</v>
      </c>
      <c r="B622" s="994"/>
      <c r="C622" s="994"/>
      <c r="D622" s="994"/>
      <c r="E622" s="994"/>
      <c r="F622" s="994"/>
      <c r="G622" s="994"/>
    </row>
    <row r="623" spans="1:7">
      <c r="A623" s="825"/>
      <c r="B623" s="825"/>
      <c r="C623" s="854"/>
      <c r="D623" s="868"/>
      <c r="E623" s="868"/>
      <c r="F623" s="868"/>
      <c r="G623" s="844"/>
    </row>
    <row r="624" spans="1:7">
      <c r="C624" s="867"/>
      <c r="D624" s="1077" t="s">
        <v>1374</v>
      </c>
      <c r="E624" s="1077"/>
      <c r="F624" s="1077"/>
      <c r="G624" s="844"/>
    </row>
    <row r="625" spans="1:7">
      <c r="A625" s="820"/>
      <c r="B625" s="820"/>
      <c r="C625" s="820"/>
      <c r="D625" s="1078" t="s">
        <v>1375</v>
      </c>
      <c r="E625" s="1078"/>
      <c r="F625" s="1078"/>
      <c r="G625" s="844"/>
    </row>
    <row r="626" spans="1:7">
      <c r="A626" s="820"/>
      <c r="B626" s="820"/>
      <c r="C626" s="820"/>
      <c r="D626" s="751"/>
      <c r="E626" s="751"/>
      <c r="F626" s="751"/>
      <c r="G626" s="844"/>
    </row>
    <row r="627" spans="1:7" ht="12.75" customHeight="1">
      <c r="B627" s="823" t="s">
        <v>328</v>
      </c>
      <c r="C627" s="854"/>
      <c r="D627" s="1063" t="s">
        <v>1599</v>
      </c>
      <c r="E627" s="1063"/>
      <c r="F627" s="1063"/>
    </row>
    <row r="628" spans="1:7">
      <c r="D628" s="1063"/>
      <c r="E628" s="1063"/>
      <c r="F628" s="1063"/>
    </row>
    <row r="629" spans="1:7">
      <c r="D629" s="1063"/>
      <c r="E629" s="1063"/>
      <c r="F629" s="1063"/>
    </row>
    <row r="630" spans="1:7">
      <c r="D630" s="1063"/>
      <c r="E630" s="1063"/>
      <c r="F630" s="1063"/>
    </row>
    <row r="631" spans="1:7" ht="14.45" customHeight="1">
      <c r="A631" s="822"/>
      <c r="B631" s="822"/>
      <c r="C631" s="854"/>
      <c r="D631" s="943"/>
      <c r="E631" s="943"/>
      <c r="F631" s="943"/>
      <c r="G631" s="844"/>
    </row>
    <row r="632" spans="1:7" ht="12.75" customHeight="1">
      <c r="A632" s="820"/>
      <c r="B632" s="823" t="s">
        <v>328</v>
      </c>
      <c r="C632" s="854"/>
      <c r="D632" s="1063" t="s">
        <v>1602</v>
      </c>
      <c r="E632" s="1063"/>
      <c r="F632" s="1063"/>
      <c r="G632" s="844"/>
    </row>
    <row r="633" spans="1:7" ht="14.25">
      <c r="A633" s="820"/>
      <c r="B633" s="822"/>
      <c r="C633" s="854"/>
      <c r="D633" s="1063"/>
      <c r="E633" s="1063"/>
      <c r="F633" s="1063"/>
      <c r="G633" s="844"/>
    </row>
    <row r="634" spans="1:7" ht="14.25">
      <c r="A634" s="820"/>
      <c r="B634" s="822"/>
      <c r="C634" s="854"/>
      <c r="D634" s="1063"/>
      <c r="E634" s="1063"/>
      <c r="F634" s="1063"/>
      <c r="G634" s="844"/>
    </row>
    <row r="635" spans="1:7" ht="14.25">
      <c r="A635" s="820"/>
      <c r="B635" s="822"/>
      <c r="C635" s="854"/>
      <c r="D635" s="1063"/>
      <c r="E635" s="1063"/>
      <c r="F635" s="1063"/>
      <c r="G635" s="844"/>
    </row>
    <row r="636" spans="1:7" ht="14.25">
      <c r="A636" s="820"/>
      <c r="B636" s="822"/>
      <c r="C636" s="854"/>
      <c r="D636" s="1063"/>
      <c r="E636" s="1063"/>
      <c r="F636" s="1063"/>
      <c r="G636" s="844"/>
    </row>
    <row r="637" spans="1:7" ht="14.25" customHeight="1">
      <c r="A637" s="820"/>
      <c r="B637" s="822"/>
      <c r="C637" s="854"/>
      <c r="F637" s="944"/>
      <c r="G637" s="844"/>
    </row>
    <row r="638" spans="1:7" ht="12.75" customHeight="1">
      <c r="A638" s="820"/>
      <c r="B638" s="823" t="s">
        <v>328</v>
      </c>
      <c r="C638" s="854"/>
      <c r="D638" s="1063" t="s">
        <v>1600</v>
      </c>
      <c r="E638" s="1063"/>
      <c r="F638" s="1063"/>
      <c r="G638" s="844"/>
    </row>
    <row r="639" spans="1:7" ht="14.25">
      <c r="A639" s="820"/>
      <c r="B639" s="822"/>
      <c r="C639" s="854"/>
      <c r="D639" s="1063"/>
      <c r="E639" s="1063"/>
      <c r="F639" s="1063"/>
      <c r="G639" s="844"/>
    </row>
    <row r="640" spans="1:7" ht="14.25">
      <c r="A640" s="822"/>
      <c r="B640" s="822"/>
      <c r="C640" s="854"/>
      <c r="D640" s="1063"/>
      <c r="E640" s="1063"/>
      <c r="F640" s="1063"/>
      <c r="G640" s="844"/>
    </row>
    <row r="641" spans="1:7" ht="14.25">
      <c r="A641" s="822"/>
      <c r="B641" s="822"/>
      <c r="C641" s="854"/>
      <c r="D641" s="1063"/>
      <c r="E641" s="1063"/>
      <c r="F641" s="1063"/>
      <c r="G641" s="844"/>
    </row>
    <row r="642" spans="1:7" ht="14.25">
      <c r="A642" s="822"/>
      <c r="B642" s="822"/>
      <c r="C642" s="854"/>
      <c r="D642" s="934"/>
      <c r="E642" s="934"/>
      <c r="F642" s="934"/>
      <c r="G642" s="844"/>
    </row>
    <row r="643" spans="1:7" ht="12.75" customHeight="1">
      <c r="A643" s="820"/>
      <c r="B643" s="823" t="s">
        <v>328</v>
      </c>
      <c r="C643" s="854"/>
      <c r="D643" s="1063" t="s">
        <v>1601</v>
      </c>
      <c r="E643" s="1063"/>
      <c r="F643" s="1063"/>
      <c r="G643" s="844"/>
    </row>
    <row r="644" spans="1:7" ht="12.75" customHeight="1">
      <c r="A644" s="820"/>
      <c r="B644" s="822"/>
      <c r="C644" s="854"/>
      <c r="D644" s="1063"/>
      <c r="E644" s="1063"/>
      <c r="F644" s="1063"/>
      <c r="G644" s="844"/>
    </row>
    <row r="645" spans="1:7" ht="12.75" customHeight="1">
      <c r="A645" s="820"/>
      <c r="B645" s="822"/>
      <c r="C645" s="854"/>
      <c r="D645" s="1063"/>
      <c r="E645" s="1063"/>
      <c r="F645" s="1063"/>
      <c r="G645" s="844"/>
    </row>
    <row r="646" spans="1:7" ht="12.75" customHeight="1">
      <c r="A646" s="820"/>
      <c r="B646" s="822"/>
      <c r="C646" s="854"/>
      <c r="D646" s="1063"/>
      <c r="E646" s="1063"/>
      <c r="F646" s="1063"/>
      <c r="G646" s="844"/>
    </row>
    <row r="647" spans="1:7" ht="12.75" customHeight="1">
      <c r="A647" s="820"/>
      <c r="B647" s="822"/>
      <c r="C647" s="854"/>
      <c r="D647" s="1063"/>
      <c r="E647" s="1063"/>
      <c r="F647" s="1063"/>
      <c r="G647" s="844"/>
    </row>
    <row r="648" spans="1:7" ht="12.75" customHeight="1">
      <c r="A648" s="820"/>
      <c r="B648" s="822"/>
      <c r="C648" s="854"/>
      <c r="D648" s="1063"/>
      <c r="E648" s="1063"/>
      <c r="F648" s="1063"/>
      <c r="G648" s="844"/>
    </row>
    <row r="649" spans="1:7" ht="12.75" customHeight="1">
      <c r="A649" s="820"/>
      <c r="B649" s="822"/>
      <c r="C649" s="854"/>
      <c r="D649" s="1063"/>
      <c r="E649" s="1063"/>
      <c r="F649" s="1063"/>
      <c r="G649" s="844"/>
    </row>
    <row r="650" spans="1:7" ht="12.75" customHeight="1">
      <c r="A650" s="820"/>
      <c r="B650" s="822"/>
      <c r="C650" s="854"/>
      <c r="D650" s="1063"/>
      <c r="E650" s="1063"/>
      <c r="F650" s="1063"/>
      <c r="G650" s="844"/>
    </row>
    <row r="651" spans="1:7" ht="12.75" customHeight="1">
      <c r="A651" s="820"/>
      <c r="B651" s="822"/>
      <c r="C651" s="854"/>
      <c r="D651" s="1063"/>
      <c r="E651" s="1063"/>
      <c r="F651" s="1063"/>
      <c r="G651" s="844"/>
    </row>
    <row r="652" spans="1:7" ht="14.25">
      <c r="A652" s="822"/>
      <c r="B652" s="822"/>
      <c r="C652" s="854"/>
      <c r="D652" s="934"/>
      <c r="E652" s="934"/>
      <c r="F652" s="934"/>
      <c r="G652" s="844"/>
    </row>
    <row r="653" spans="1:7" ht="14.25">
      <c r="A653" s="822"/>
      <c r="B653" s="823" t="s">
        <v>328</v>
      </c>
      <c r="C653" s="854"/>
      <c r="D653" s="1081" t="s">
        <v>1226</v>
      </c>
      <c r="E653" s="1081"/>
      <c r="F653" s="1081"/>
      <c r="G653" s="844"/>
    </row>
    <row r="654" spans="1:7" ht="14.25">
      <c r="A654" s="822"/>
      <c r="B654" s="822"/>
      <c r="C654" s="854"/>
      <c r="D654" s="988" t="s">
        <v>1377</v>
      </c>
      <c r="E654" s="988"/>
      <c r="F654" s="988"/>
      <c r="G654" s="844"/>
    </row>
    <row r="655" spans="1:7" ht="14.25">
      <c r="A655" s="822"/>
      <c r="B655" s="822"/>
      <c r="C655" s="854"/>
      <c r="D655" s="988"/>
      <c r="E655" s="988"/>
      <c r="F655" s="988"/>
      <c r="G655" s="844"/>
    </row>
    <row r="656" spans="1:7" ht="14.25">
      <c r="A656" s="822"/>
      <c r="B656" s="822"/>
      <c r="C656" s="854"/>
      <c r="D656" s="988"/>
      <c r="E656" s="988"/>
      <c r="F656" s="988"/>
      <c r="G656" s="844"/>
    </row>
    <row r="657" spans="1:11" ht="14.25">
      <c r="A657" s="822"/>
      <c r="B657" s="822"/>
      <c r="C657" s="854"/>
      <c r="D657" s="988"/>
      <c r="E657" s="988"/>
      <c r="F657" s="988"/>
      <c r="G657" s="844"/>
    </row>
    <row r="658" spans="1:11" ht="14.25">
      <c r="A658" s="822"/>
      <c r="B658" s="822"/>
      <c r="C658" s="854"/>
      <c r="D658" s="988"/>
      <c r="E658" s="988"/>
      <c r="F658" s="988"/>
      <c r="G658" s="844"/>
    </row>
    <row r="659" spans="1:11" ht="14.25">
      <c r="A659" s="822"/>
      <c r="B659" s="822"/>
      <c r="C659" s="854"/>
      <c r="D659" s="1014" t="s">
        <v>1564</v>
      </c>
      <c r="E659" s="1014"/>
      <c r="F659" s="1014"/>
      <c r="G659" s="844"/>
    </row>
    <row r="660" spans="1:11">
      <c r="A660" s="854"/>
      <c r="B660" s="854"/>
      <c r="C660" s="854"/>
      <c r="D660" s="868"/>
      <c r="E660" s="868"/>
      <c r="F660" s="868"/>
      <c r="G660" s="844"/>
    </row>
    <row r="661" spans="1:11">
      <c r="A661" s="994" t="s">
        <v>1216</v>
      </c>
      <c r="B661" s="994"/>
      <c r="C661" s="994"/>
      <c r="D661" s="994"/>
      <c r="E661" s="994"/>
      <c r="F661" s="994"/>
      <c r="G661" s="994"/>
      <c r="H661" s="869"/>
      <c r="I661" s="869"/>
      <c r="J661" s="869"/>
      <c r="K661" s="869"/>
    </row>
    <row r="662" spans="1:11">
      <c r="A662" s="759"/>
      <c r="B662" s="759"/>
      <c r="C662" s="759"/>
      <c r="D662" s="759"/>
      <c r="E662" s="759"/>
      <c r="F662" s="759"/>
      <c r="G662" s="759"/>
      <c r="H662" s="869"/>
      <c r="I662" s="869"/>
      <c r="J662" s="869"/>
      <c r="K662" s="869"/>
    </row>
    <row r="663" spans="1:11">
      <c r="C663" s="867"/>
      <c r="D663" s="984" t="s">
        <v>106</v>
      </c>
      <c r="E663" s="984"/>
      <c r="F663" s="984"/>
      <c r="G663" s="844"/>
      <c r="H663" s="869"/>
      <c r="I663" s="869"/>
      <c r="J663" s="869"/>
      <c r="K663" s="869"/>
    </row>
    <row r="664" spans="1:11">
      <c r="A664" s="867"/>
      <c r="B664" s="867"/>
      <c r="C664" s="867"/>
      <c r="D664" s="984" t="s">
        <v>130</v>
      </c>
      <c r="E664" s="984"/>
      <c r="F664" s="984"/>
      <c r="G664" s="844"/>
      <c r="H664" s="869"/>
      <c r="I664" s="869"/>
      <c r="J664" s="869"/>
      <c r="K664" s="869"/>
    </row>
    <row r="665" spans="1:11">
      <c r="A665" s="820"/>
      <c r="B665" s="820"/>
      <c r="C665" s="820"/>
      <c r="D665" s="1034" t="s">
        <v>1252</v>
      </c>
      <c r="E665" s="1034"/>
      <c r="F665" s="1034"/>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34" t="s">
        <v>980</v>
      </c>
      <c r="E667" s="1034"/>
      <c r="F667" s="1034"/>
      <c r="G667" s="844"/>
      <c r="H667" s="869"/>
      <c r="I667" s="869"/>
      <c r="J667" s="869"/>
      <c r="K667" s="869"/>
    </row>
    <row r="668" spans="1:11">
      <c r="A668" s="820"/>
      <c r="B668" s="820"/>
      <c r="C668" s="820"/>
      <c r="D668" s="1034" t="s">
        <v>991</v>
      </c>
      <c r="E668" s="1034"/>
      <c r="F668" s="1034"/>
      <c r="G668" s="844"/>
      <c r="H668" s="869"/>
      <c r="I668" s="869"/>
      <c r="J668" s="869"/>
      <c r="K668" s="869"/>
    </row>
    <row r="669" spans="1:11">
      <c r="A669" s="820"/>
      <c r="B669" s="820"/>
      <c r="C669" s="820"/>
      <c r="D669" s="696"/>
      <c r="E669" s="1096" t="s">
        <v>1253</v>
      </c>
      <c r="F669" s="1096"/>
      <c r="G669" s="844"/>
      <c r="H669" s="869"/>
      <c r="I669" s="869"/>
      <c r="J669" s="869"/>
      <c r="K669" s="869"/>
    </row>
    <row r="670" spans="1:11">
      <c r="A670" s="820"/>
      <c r="B670" s="820"/>
      <c r="C670" s="820"/>
      <c r="D670" s="696"/>
      <c r="E670" s="1096"/>
      <c r="F670" s="109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9" t="s">
        <v>1453</v>
      </c>
      <c r="E672" s="1029"/>
      <c r="F672" s="1029"/>
      <c r="G672" s="844"/>
      <c r="H672" s="869"/>
      <c r="I672" s="869"/>
      <c r="J672" s="869"/>
      <c r="K672" s="869"/>
    </row>
    <row r="673" spans="1:11">
      <c r="A673" s="841"/>
      <c r="B673" s="841"/>
      <c r="C673" s="820"/>
      <c r="D673" s="1029"/>
      <c r="E673" s="1029"/>
      <c r="F673" s="1029"/>
      <c r="G673" s="844"/>
      <c r="H673" s="869"/>
      <c r="I673" s="869"/>
      <c r="J673" s="869"/>
      <c r="K673" s="869"/>
    </row>
    <row r="674" spans="1:11">
      <c r="A674" s="820"/>
      <c r="B674" s="820"/>
      <c r="C674" s="820"/>
      <c r="D674" s="1029"/>
      <c r="E674" s="1029"/>
      <c r="F674" s="1029"/>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34" t="s">
        <v>1021</v>
      </c>
      <c r="E676" s="1034"/>
      <c r="F676" s="1034"/>
      <c r="G676" s="844"/>
      <c r="H676" s="869"/>
      <c r="I676" s="869"/>
      <c r="J676" s="869"/>
      <c r="K676" s="869"/>
    </row>
    <row r="677" spans="1:11" ht="14.25">
      <c r="A677" s="822"/>
      <c r="B677" s="822"/>
      <c r="C677" s="820"/>
      <c r="D677" s="1034" t="s">
        <v>991</v>
      </c>
      <c r="E677" s="1034"/>
      <c r="F677" s="1034"/>
      <c r="G677" s="844"/>
      <c r="H677" s="869"/>
      <c r="I677" s="869"/>
      <c r="J677" s="869"/>
      <c r="K677" s="869"/>
    </row>
    <row r="678" spans="1:11">
      <c r="A678" s="820"/>
      <c r="B678" s="820"/>
      <c r="C678" s="820"/>
      <c r="D678" s="696"/>
      <c r="E678" s="1069" t="s">
        <v>1255</v>
      </c>
      <c r="F678" s="1069"/>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4" t="s">
        <v>1265</v>
      </c>
      <c r="E680" s="1064"/>
      <c r="F680" s="1064"/>
      <c r="G680" s="844"/>
      <c r="H680" s="869"/>
      <c r="I680" s="869"/>
      <c r="J680" s="869"/>
      <c r="K680" s="869"/>
    </row>
    <row r="681" spans="1:11">
      <c r="A681" s="820"/>
      <c r="B681" s="820"/>
      <c r="C681" s="820"/>
      <c r="D681" s="1064"/>
      <c r="E681" s="1064"/>
      <c r="F681" s="1064"/>
      <c r="G681" s="844"/>
      <c r="H681" s="869"/>
      <c r="I681" s="869"/>
      <c r="J681" s="869"/>
      <c r="K681" s="869"/>
    </row>
    <row r="682" spans="1:11">
      <c r="A682" s="820"/>
      <c r="B682" s="820"/>
      <c r="C682" s="820"/>
      <c r="D682" s="1064"/>
      <c r="E682" s="1064"/>
      <c r="F682" s="1064"/>
      <c r="G682" s="844"/>
      <c r="H682" s="869"/>
      <c r="I682" s="869"/>
      <c r="J682" s="869"/>
      <c r="K682" s="869"/>
    </row>
    <row r="683" spans="1:11">
      <c r="A683" s="820"/>
      <c r="B683" s="820"/>
      <c r="C683" s="820"/>
      <c r="D683" s="1064"/>
      <c r="E683" s="1064"/>
      <c r="F683" s="1064"/>
      <c r="G683" s="844"/>
      <c r="H683" s="869"/>
      <c r="I683" s="869"/>
      <c r="J683" s="869"/>
      <c r="K683" s="869"/>
    </row>
    <row r="684" spans="1:11">
      <c r="A684" s="820"/>
      <c r="B684" s="820"/>
      <c r="C684" s="820"/>
      <c r="D684" s="1064"/>
      <c r="E684" s="1064"/>
      <c r="F684" s="1064"/>
      <c r="G684" s="844"/>
      <c r="H684" s="869"/>
      <c r="I684" s="869"/>
      <c r="J684" s="869"/>
      <c r="K684" s="869"/>
    </row>
    <row r="685" spans="1:11" s="816" customFormat="1">
      <c r="A685" s="860"/>
      <c r="B685" s="860"/>
      <c r="C685" s="860"/>
      <c r="D685" s="1064"/>
      <c r="E685" s="1064"/>
      <c r="F685" s="106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4" t="s">
        <v>1455</v>
      </c>
      <c r="E687" s="1064"/>
      <c r="F687" s="1064"/>
      <c r="G687" s="871"/>
      <c r="H687" s="872"/>
      <c r="I687" s="872"/>
      <c r="J687" s="872"/>
      <c r="K687" s="872"/>
    </row>
    <row r="688" spans="1:11" s="816" customFormat="1">
      <c r="A688" s="860"/>
      <c r="B688" s="860"/>
      <c r="C688" s="860"/>
      <c r="D688" s="1064"/>
      <c r="E688" s="1064"/>
      <c r="F688" s="106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4" t="s">
        <v>1256</v>
      </c>
      <c r="E690" s="1064"/>
      <c r="F690" s="1064"/>
      <c r="G690" s="844"/>
      <c r="H690" s="869"/>
      <c r="I690" s="869"/>
      <c r="J690" s="869"/>
      <c r="K690" s="869"/>
    </row>
    <row r="691" spans="1:11">
      <c r="A691" s="820"/>
      <c r="B691" s="820"/>
      <c r="C691" s="820"/>
      <c r="D691" s="1064"/>
      <c r="E691" s="1064"/>
      <c r="F691" s="1064"/>
      <c r="G691" s="844"/>
      <c r="H691" s="869"/>
      <c r="I691" s="869"/>
      <c r="J691" s="869"/>
      <c r="K691" s="869"/>
    </row>
    <row r="692" spans="1:11">
      <c r="A692" s="820"/>
      <c r="B692" s="820"/>
      <c r="C692" s="820"/>
      <c r="D692" s="1064"/>
      <c r="E692" s="1064"/>
      <c r="F692" s="1064"/>
      <c r="G692" s="844"/>
      <c r="H692" s="869"/>
      <c r="I692" s="869"/>
      <c r="J692" s="869"/>
      <c r="K692" s="869"/>
    </row>
    <row r="693" spans="1:11" ht="15" customHeight="1">
      <c r="A693" s="820"/>
      <c r="B693" s="820"/>
      <c r="C693" s="820"/>
      <c r="D693" s="1064"/>
      <c r="E693" s="1064"/>
      <c r="F693" s="1064"/>
      <c r="G693" s="844"/>
      <c r="H693" s="869"/>
      <c r="I693" s="869"/>
      <c r="J693" s="869"/>
      <c r="K693" s="869"/>
    </row>
    <row r="694" spans="1:11" ht="15" customHeight="1">
      <c r="A694" s="820"/>
      <c r="B694" s="820"/>
      <c r="C694" s="820"/>
      <c r="D694" s="1064"/>
      <c r="E694" s="1064"/>
      <c r="F694" s="1064"/>
      <c r="G694" s="844"/>
      <c r="H694" s="869"/>
      <c r="I694" s="869"/>
      <c r="J694" s="869"/>
      <c r="K694" s="869"/>
    </row>
    <row r="695" spans="1:11">
      <c r="A695" s="820"/>
      <c r="B695" s="820"/>
      <c r="C695" s="820"/>
      <c r="D695" s="1064"/>
      <c r="E695" s="1064"/>
      <c r="F695" s="1064"/>
      <c r="G695" s="844"/>
      <c r="H695" s="869"/>
      <c r="I695" s="869"/>
      <c r="J695" s="869"/>
      <c r="K695" s="869"/>
    </row>
    <row r="696" spans="1:11">
      <c r="A696" s="820"/>
      <c r="B696" s="820"/>
      <c r="C696" s="820"/>
      <c r="D696" s="1064"/>
      <c r="E696" s="1064"/>
      <c r="F696" s="1064"/>
      <c r="G696" s="844"/>
      <c r="H696" s="869"/>
      <c r="I696" s="869"/>
      <c r="J696" s="869"/>
      <c r="K696" s="869"/>
    </row>
    <row r="697" spans="1:11">
      <c r="A697" s="820"/>
      <c r="B697" s="820"/>
      <c r="C697" s="820"/>
      <c r="D697" s="1064"/>
      <c r="E697" s="1064"/>
      <c r="F697" s="1064"/>
      <c r="G697" s="844"/>
      <c r="H697" s="869"/>
      <c r="I697" s="869"/>
      <c r="J697" s="869"/>
      <c r="K697" s="869"/>
    </row>
    <row r="698" spans="1:11" ht="15" customHeight="1">
      <c r="A698" s="820"/>
      <c r="B698" s="820"/>
      <c r="C698" s="820"/>
      <c r="D698" s="1064"/>
      <c r="E698" s="1064"/>
      <c r="F698" s="1064"/>
      <c r="G698" s="844"/>
      <c r="H698" s="869"/>
      <c r="I698" s="869"/>
      <c r="J698" s="869"/>
      <c r="K698" s="869"/>
    </row>
    <row r="699" spans="1:11">
      <c r="A699" s="820"/>
      <c r="B699" s="820"/>
      <c r="C699" s="820"/>
      <c r="D699" s="1064"/>
      <c r="E699" s="1064"/>
      <c r="F699" s="1064"/>
      <c r="G699" s="844"/>
      <c r="H699" s="869"/>
      <c r="I699" s="869"/>
      <c r="J699" s="869"/>
      <c r="K699" s="869"/>
    </row>
    <row r="700" spans="1:11">
      <c r="A700" s="820"/>
      <c r="B700" s="820"/>
      <c r="C700" s="820"/>
      <c r="D700" s="1064"/>
      <c r="E700" s="1064"/>
      <c r="F700" s="1064"/>
      <c r="G700" s="844"/>
      <c r="H700" s="869"/>
      <c r="I700" s="869"/>
      <c r="J700" s="869"/>
      <c r="K700" s="869"/>
    </row>
    <row r="701" spans="1:11">
      <c r="A701" s="820"/>
      <c r="B701" s="820"/>
      <c r="C701" s="820"/>
      <c r="D701" s="1064"/>
      <c r="E701" s="1064"/>
      <c r="F701" s="1064"/>
      <c r="G701" s="844"/>
      <c r="H701" s="869"/>
      <c r="I701" s="869"/>
      <c r="J701" s="869"/>
      <c r="K701" s="869"/>
    </row>
    <row r="702" spans="1:11">
      <c r="A702" s="820"/>
      <c r="B702" s="820"/>
      <c r="C702" s="820"/>
      <c r="D702" s="1064"/>
      <c r="E702" s="1064"/>
      <c r="F702" s="1064"/>
      <c r="G702" s="844"/>
      <c r="H702" s="869"/>
      <c r="I702" s="869"/>
      <c r="J702" s="869"/>
      <c r="K702" s="869"/>
    </row>
    <row r="703" spans="1:11">
      <c r="A703" s="820"/>
      <c r="B703" s="823" t="s">
        <v>328</v>
      </c>
      <c r="C703" s="820"/>
      <c r="D703" s="1064" t="s">
        <v>1263</v>
      </c>
      <c r="E703" s="1064"/>
      <c r="F703" s="1064"/>
      <c r="G703" s="844"/>
      <c r="H703" s="869"/>
      <c r="I703" s="869"/>
      <c r="J703" s="869"/>
      <c r="K703" s="869"/>
    </row>
    <row r="704" spans="1:11">
      <c r="A704" s="820"/>
      <c r="B704" s="820"/>
      <c r="C704" s="820"/>
      <c r="D704" s="1064"/>
      <c r="E704" s="1064"/>
      <c r="F704" s="106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4" t="s">
        <v>1264</v>
      </c>
      <c r="E706" s="1064"/>
      <c r="F706" s="1064"/>
      <c r="G706" s="844"/>
      <c r="H706" s="869"/>
      <c r="I706" s="869"/>
      <c r="J706" s="869"/>
      <c r="K706" s="869"/>
    </row>
    <row r="707" spans="1:11">
      <c r="A707" s="820"/>
      <c r="B707" s="820"/>
      <c r="C707" s="820"/>
      <c r="D707" s="1064"/>
      <c r="E707" s="1064"/>
      <c r="F707" s="1064"/>
      <c r="G707" s="844"/>
      <c r="H707" s="869"/>
      <c r="I707" s="869"/>
      <c r="J707" s="869"/>
      <c r="K707" s="869"/>
    </row>
    <row r="708" spans="1:11">
      <c r="A708" s="820"/>
      <c r="B708" s="820"/>
      <c r="C708" s="820"/>
      <c r="D708" s="1064"/>
      <c r="E708" s="1064"/>
      <c r="F708" s="106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4" t="s">
        <v>1257</v>
      </c>
      <c r="E710" s="1064"/>
      <c r="F710" s="1064"/>
      <c r="G710" s="844"/>
      <c r="H710" s="869"/>
      <c r="I710" s="869"/>
      <c r="J710" s="869"/>
      <c r="K710" s="869"/>
    </row>
    <row r="711" spans="1:11">
      <c r="A711" s="820"/>
      <c r="B711" s="820"/>
      <c r="C711" s="820"/>
      <c r="D711" s="1064"/>
      <c r="E711" s="1064"/>
      <c r="F711" s="1064"/>
      <c r="G711" s="844"/>
      <c r="H711" s="869"/>
      <c r="I711" s="869"/>
      <c r="J711" s="869"/>
      <c r="K711" s="869"/>
    </row>
    <row r="712" spans="1:11">
      <c r="A712" s="820"/>
      <c r="B712" s="820"/>
      <c r="C712" s="820"/>
      <c r="D712" s="1064"/>
      <c r="E712" s="1064"/>
      <c r="F712" s="1064"/>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4" t="s">
        <v>1258</v>
      </c>
      <c r="E714" s="1064"/>
      <c r="F714" s="1064"/>
      <c r="G714" s="844"/>
      <c r="H714" s="869"/>
      <c r="I714" s="869"/>
      <c r="J714" s="869"/>
      <c r="K714" s="869"/>
    </row>
    <row r="715" spans="1:11">
      <c r="A715" s="820"/>
      <c r="B715" s="820"/>
      <c r="C715" s="820"/>
      <c r="D715" s="1064"/>
      <c r="E715" s="1064"/>
      <c r="F715" s="1064"/>
      <c r="G715" s="844"/>
      <c r="H715" s="869"/>
      <c r="I715" s="869"/>
      <c r="J715" s="869"/>
      <c r="K715" s="869"/>
    </row>
    <row r="716" spans="1:11">
      <c r="A716" s="820"/>
      <c r="B716" s="820"/>
      <c r="C716" s="820"/>
      <c r="D716" s="1064"/>
      <c r="E716" s="1064"/>
      <c r="F716" s="1064"/>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9" t="s">
        <v>1259</v>
      </c>
      <c r="E718" s="1029"/>
      <c r="F718" s="1029"/>
      <c r="G718" s="844"/>
      <c r="H718" s="869"/>
      <c r="I718" s="869"/>
      <c r="J718" s="869"/>
      <c r="K718" s="869"/>
    </row>
    <row r="719" spans="1:11">
      <c r="A719" s="820"/>
      <c r="B719" s="820"/>
      <c r="C719" s="820"/>
      <c r="D719" s="1029"/>
      <c r="E719" s="1029"/>
      <c r="F719" s="1029"/>
      <c r="G719" s="844"/>
      <c r="H719" s="869"/>
      <c r="I719" s="869"/>
      <c r="J719" s="869"/>
      <c r="K719" s="869"/>
    </row>
    <row r="720" spans="1:11">
      <c r="A720" s="820"/>
      <c r="B720" s="820"/>
      <c r="C720" s="820"/>
      <c r="D720" s="1029"/>
      <c r="E720" s="1029"/>
      <c r="F720" s="1029"/>
      <c r="G720" s="844"/>
      <c r="H720" s="869"/>
      <c r="I720" s="869"/>
      <c r="J720" s="869"/>
      <c r="K720" s="869"/>
    </row>
    <row r="721" spans="1:11">
      <c r="A721" s="820"/>
      <c r="B721" s="820"/>
      <c r="C721" s="820"/>
      <c r="D721" s="1029"/>
      <c r="E721" s="1029"/>
      <c r="F721" s="1029"/>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4" t="s">
        <v>1392</v>
      </c>
      <c r="E723" s="1064"/>
      <c r="F723" s="1064"/>
      <c r="G723" s="844"/>
      <c r="H723" s="869"/>
      <c r="I723" s="869"/>
      <c r="J723" s="869"/>
      <c r="K723" s="869"/>
    </row>
    <row r="724" spans="1:11">
      <c r="A724" s="820"/>
      <c r="B724" s="820"/>
      <c r="C724" s="820"/>
      <c r="D724" s="1064"/>
      <c r="E724" s="1064"/>
      <c r="F724" s="1064"/>
      <c r="G724" s="844"/>
      <c r="H724" s="869"/>
      <c r="I724" s="869"/>
      <c r="J724" s="869"/>
      <c r="K724" s="869"/>
    </row>
    <row r="725" spans="1:11">
      <c r="A725" s="820"/>
      <c r="B725" s="820"/>
      <c r="C725" s="820"/>
      <c r="D725" s="1064"/>
      <c r="E725" s="1064"/>
      <c r="F725" s="1064"/>
      <c r="G725" s="844"/>
      <c r="H725" s="869"/>
      <c r="I725" s="869"/>
      <c r="J725" s="869"/>
      <c r="K725" s="869"/>
    </row>
    <row r="726" spans="1:11">
      <c r="A726" s="820"/>
      <c r="B726" s="820"/>
      <c r="C726" s="820"/>
      <c r="D726" s="1064"/>
      <c r="E726" s="1064"/>
      <c r="F726" s="1064"/>
      <c r="G726" s="844"/>
      <c r="H726" s="869"/>
      <c r="I726" s="869"/>
      <c r="J726" s="869"/>
      <c r="K726" s="869"/>
    </row>
    <row r="727" spans="1:11">
      <c r="A727" s="820"/>
      <c r="B727" s="820"/>
      <c r="C727" s="820"/>
      <c r="D727" s="1064"/>
      <c r="E727" s="1064"/>
      <c r="F727" s="1064"/>
      <c r="G727" s="844"/>
      <c r="H727" s="869"/>
      <c r="I727" s="869"/>
      <c r="J727" s="869"/>
      <c r="K727" s="869"/>
    </row>
    <row r="728" spans="1:11">
      <c r="A728" s="820"/>
      <c r="B728" s="820"/>
      <c r="C728" s="820"/>
      <c r="D728" s="1064"/>
      <c r="E728" s="1064"/>
      <c r="F728" s="1064"/>
      <c r="G728" s="844"/>
      <c r="H728" s="869"/>
      <c r="I728" s="869"/>
      <c r="J728" s="869"/>
      <c r="K728" s="869"/>
    </row>
    <row r="729" spans="1:11">
      <c r="A729" s="820"/>
      <c r="B729" s="820"/>
      <c r="C729" s="820"/>
      <c r="D729" s="1064"/>
      <c r="E729" s="1064"/>
      <c r="F729" s="1064"/>
      <c r="G729" s="844"/>
      <c r="H729" s="869"/>
      <c r="I729" s="869"/>
      <c r="J729" s="869"/>
      <c r="K729" s="869"/>
    </row>
    <row r="730" spans="1:11">
      <c r="A730" s="820"/>
      <c r="B730" s="820"/>
      <c r="C730" s="820"/>
      <c r="D730" s="1002" t="s">
        <v>1260</v>
      </c>
      <c r="E730" s="1002"/>
      <c r="F730" s="1002"/>
      <c r="G730" s="844"/>
      <c r="H730" s="869"/>
      <c r="I730" s="869"/>
      <c r="J730" s="869"/>
      <c r="K730" s="869"/>
    </row>
    <row r="731" spans="1:11">
      <c r="A731" s="820"/>
      <c r="B731" s="820"/>
      <c r="C731" s="820"/>
      <c r="D731" s="806"/>
      <c r="G731" s="844"/>
      <c r="H731" s="869"/>
      <c r="I731" s="869"/>
      <c r="J731" s="869"/>
      <c r="K731" s="869"/>
    </row>
    <row r="732" spans="1:11">
      <c r="A732" s="995" t="s">
        <v>1217</v>
      </c>
      <c r="B732" s="995"/>
      <c r="C732" s="995"/>
      <c r="D732" s="995"/>
      <c r="E732" s="995"/>
      <c r="F732" s="995"/>
      <c r="G732" s="995"/>
      <c r="H732" s="869"/>
      <c r="I732" s="869"/>
      <c r="J732" s="869"/>
      <c r="K732" s="869"/>
    </row>
    <row r="733" spans="1:11">
      <c r="A733" s="820"/>
      <c r="B733" s="820"/>
      <c r="C733" s="820"/>
      <c r="D733" s="847"/>
      <c r="G733" s="874"/>
      <c r="H733" s="869"/>
      <c r="I733" s="869"/>
      <c r="J733" s="869"/>
      <c r="K733" s="869"/>
    </row>
    <row r="734" spans="1:11" ht="13.7" customHeight="1">
      <c r="C734" s="820"/>
      <c r="D734" s="1071" t="s">
        <v>1233</v>
      </c>
      <c r="E734" s="1071"/>
      <c r="F734" s="1071"/>
      <c r="G734" s="874"/>
      <c r="H734" s="869"/>
      <c r="I734" s="869"/>
      <c r="J734" s="869"/>
      <c r="K734" s="869"/>
    </row>
    <row r="735" spans="1:11">
      <c r="A735" s="820"/>
      <c r="B735" s="820"/>
      <c r="C735" s="820"/>
      <c r="D735" s="1008" t="s">
        <v>1234</v>
      </c>
      <c r="E735" s="1008"/>
      <c r="F735" s="1008"/>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9" t="s">
        <v>1235</v>
      </c>
      <c r="E737" s="1029"/>
      <c r="F737" s="1029"/>
      <c r="G737" s="874"/>
      <c r="H737" s="872"/>
      <c r="I737" s="872"/>
      <c r="J737" s="872"/>
      <c r="K737" s="872"/>
    </row>
    <row r="738" spans="1:11" s="816" customFormat="1" ht="10.5" customHeight="1">
      <c r="A738" s="813"/>
      <c r="B738" s="813"/>
      <c r="C738" s="813"/>
      <c r="D738" s="1029"/>
      <c r="E738" s="1029"/>
      <c r="F738" s="1029"/>
      <c r="G738" s="874"/>
      <c r="H738" s="872"/>
      <c r="I738" s="872"/>
      <c r="J738" s="872"/>
      <c r="K738" s="872"/>
    </row>
    <row r="739" spans="1:11" s="816" customFormat="1">
      <c r="A739" s="813"/>
      <c r="B739" s="813"/>
      <c r="C739" s="813"/>
      <c r="D739" s="1029"/>
      <c r="E739" s="1029"/>
      <c r="F739" s="1029"/>
      <c r="G739" s="874"/>
      <c r="H739" s="872"/>
      <c r="I739" s="872"/>
      <c r="J739" s="872"/>
      <c r="K739" s="872"/>
    </row>
    <row r="740" spans="1:11">
      <c r="D740" s="1029"/>
      <c r="E740" s="1029"/>
      <c r="F740" s="1029"/>
      <c r="G740" s="874"/>
      <c r="H740" s="869"/>
      <c r="I740" s="869"/>
      <c r="J740" s="869"/>
      <c r="K740" s="869"/>
    </row>
    <row r="741" spans="1:11">
      <c r="A741" s="826"/>
      <c r="B741" s="826"/>
      <c r="C741" s="826"/>
      <c r="D741" s="1029"/>
      <c r="E741" s="1029"/>
      <c r="F741" s="1029"/>
      <c r="G741" s="875"/>
      <c r="H741" s="869"/>
      <c r="I741" s="869"/>
      <c r="J741" s="869"/>
      <c r="K741" s="869"/>
    </row>
    <row r="742" spans="1:11" ht="15.6" customHeight="1">
      <c r="A742" s="826"/>
      <c r="B742" s="826"/>
      <c r="C742" s="826"/>
      <c r="D742" s="1029"/>
      <c r="E742" s="1029"/>
      <c r="F742" s="102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86" t="s">
        <v>1511</v>
      </c>
      <c r="E744" s="986"/>
      <c r="F744" s="986"/>
      <c r="G744" s="879"/>
    </row>
    <row r="745" spans="1:11" s="880" customFormat="1">
      <c r="A745" s="878"/>
      <c r="B745" s="878"/>
      <c r="C745" s="878"/>
      <c r="D745" s="986"/>
      <c r="E745" s="986"/>
      <c r="F745" s="986"/>
      <c r="G745" s="879"/>
    </row>
    <row r="746" spans="1:11" s="880" customFormat="1">
      <c r="A746" s="878"/>
      <c r="B746" s="878"/>
      <c r="C746" s="878"/>
      <c r="D746" s="986"/>
      <c r="E746" s="986"/>
      <c r="F746" s="986"/>
      <c r="G746" s="879"/>
    </row>
    <row r="747" spans="1:11" s="880" customFormat="1">
      <c r="A747" s="878"/>
      <c r="B747" s="878"/>
      <c r="C747" s="878"/>
      <c r="D747" s="986"/>
      <c r="E747" s="986"/>
      <c r="F747" s="986"/>
      <c r="G747" s="879"/>
    </row>
    <row r="748" spans="1:11" s="880" customFormat="1">
      <c r="A748" s="878"/>
      <c r="B748" s="878"/>
      <c r="C748" s="878"/>
      <c r="D748" s="864"/>
      <c r="E748" s="879"/>
      <c r="F748" s="879"/>
      <c r="G748" s="879"/>
    </row>
    <row r="749" spans="1:11" s="880" customFormat="1" ht="14.25">
      <c r="A749" s="822"/>
      <c r="B749" s="823" t="s">
        <v>328</v>
      </c>
      <c r="C749" s="878"/>
      <c r="D749" s="1076" t="s">
        <v>1512</v>
      </c>
      <c r="E749" s="1076"/>
      <c r="F749" s="1076"/>
      <c r="G749" s="879"/>
    </row>
    <row r="750" spans="1:11" s="880" customFormat="1">
      <c r="A750" s="878"/>
      <c r="B750" s="878"/>
      <c r="C750" s="878"/>
      <c r="D750" s="1076"/>
      <c r="E750" s="1076"/>
      <c r="F750" s="1076"/>
      <c r="G750" s="879"/>
    </row>
    <row r="751" spans="1:11" s="880" customFormat="1">
      <c r="A751" s="878"/>
      <c r="B751" s="878"/>
      <c r="C751" s="878"/>
      <c r="D751" s="1076"/>
      <c r="E751" s="1076"/>
      <c r="F751" s="1076"/>
      <c r="G751" s="879"/>
    </row>
    <row r="752" spans="1:11">
      <c r="A752" s="826"/>
      <c r="B752" s="826"/>
      <c r="C752" s="826"/>
      <c r="D752" s="864"/>
      <c r="E752" s="876"/>
      <c r="F752" s="876"/>
      <c r="G752" s="875"/>
      <c r="H752" s="869"/>
      <c r="I752" s="869"/>
      <c r="J752" s="869"/>
      <c r="K752" s="869"/>
    </row>
    <row r="753" spans="1:11" ht="14.25">
      <c r="A753" s="822"/>
      <c r="B753" s="823" t="s">
        <v>328</v>
      </c>
      <c r="C753" s="826"/>
      <c r="D753" s="986" t="s">
        <v>1449</v>
      </c>
      <c r="E753" s="986"/>
      <c r="F753" s="986"/>
      <c r="G753" s="875"/>
      <c r="H753" s="869"/>
      <c r="I753" s="869"/>
      <c r="J753" s="869"/>
      <c r="K753" s="869"/>
    </row>
    <row r="754" spans="1:11">
      <c r="A754" s="826"/>
      <c r="B754" s="826"/>
      <c r="C754" s="826"/>
      <c r="D754" s="986"/>
      <c r="E754" s="986"/>
      <c r="F754" s="98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6" t="s">
        <v>1473</v>
      </c>
      <c r="E756" s="986"/>
      <c r="F756" s="986"/>
      <c r="G756" s="875"/>
      <c r="H756" s="869"/>
      <c r="I756" s="869"/>
      <c r="J756" s="869"/>
      <c r="K756" s="869"/>
    </row>
    <row r="757" spans="1:11">
      <c r="A757" s="826"/>
      <c r="B757" s="826"/>
      <c r="C757" s="826"/>
      <c r="D757" s="986"/>
      <c r="E757" s="986"/>
      <c r="F757" s="986"/>
      <c r="G757" s="875"/>
      <c r="H757" s="869"/>
      <c r="I757" s="869"/>
      <c r="J757" s="869"/>
      <c r="K757" s="869"/>
    </row>
    <row r="758" spans="1:11">
      <c r="A758" s="826"/>
      <c r="B758" s="826"/>
      <c r="C758" s="826"/>
      <c r="D758" s="986"/>
      <c r="E758" s="986"/>
      <c r="F758" s="986"/>
      <c r="G758" s="875"/>
      <c r="H758" s="869"/>
      <c r="I758" s="869"/>
      <c r="J758" s="869"/>
      <c r="K758" s="869"/>
    </row>
    <row r="759" spans="1:11">
      <c r="A759" s="826"/>
      <c r="B759" s="826"/>
      <c r="C759" s="826"/>
      <c r="D759" s="805"/>
      <c r="E759" s="805"/>
      <c r="F759" s="805"/>
      <c r="G759" s="875"/>
      <c r="H759" s="869"/>
      <c r="I759" s="869"/>
      <c r="J759" s="869"/>
      <c r="K759" s="869"/>
    </row>
    <row r="760" spans="1:11">
      <c r="A760" s="1005" t="s">
        <v>1570</v>
      </c>
      <c r="B760" s="1005"/>
      <c r="C760" s="1005"/>
      <c r="D760" s="1005"/>
      <c r="E760" s="1005"/>
      <c r="F760" s="1005"/>
      <c r="G760" s="1005"/>
    </row>
    <row r="761" spans="1:11">
      <c r="A761" s="820"/>
      <c r="B761" s="820"/>
      <c r="C761" s="820"/>
      <c r="D761" s="881"/>
      <c r="F761" s="868"/>
      <c r="G761" s="874"/>
    </row>
    <row r="762" spans="1:11">
      <c r="A762" s="826"/>
      <c r="B762" s="826"/>
      <c r="C762" s="831"/>
      <c r="D762" s="1006" t="s">
        <v>1578</v>
      </c>
      <c r="E762" s="1006"/>
      <c r="F762" s="1006"/>
      <c r="G762" s="874"/>
    </row>
    <row r="763" spans="1:11">
      <c r="A763" s="882"/>
      <c r="B763" s="882"/>
      <c r="C763" s="883"/>
      <c r="D763" s="1007" t="s">
        <v>1566</v>
      </c>
      <c r="E763" s="1007"/>
      <c r="F763" s="1007"/>
      <c r="G763" s="874"/>
    </row>
    <row r="764" spans="1:11">
      <c r="A764" s="882"/>
      <c r="B764" s="882"/>
      <c r="C764" s="883"/>
      <c r="D764" s="920"/>
      <c r="E764" s="920"/>
      <c r="F764" s="920"/>
      <c r="G764" s="874"/>
    </row>
    <row r="765" spans="1:11">
      <c r="A765" s="826"/>
      <c r="C765" s="831"/>
      <c r="D765" s="1006" t="s">
        <v>1563</v>
      </c>
      <c r="E765" s="1006"/>
      <c r="F765" s="1006"/>
      <c r="G765" s="874"/>
    </row>
    <row r="766" spans="1:11" ht="14.25">
      <c r="A766" s="822"/>
      <c r="B766" s="823" t="s">
        <v>328</v>
      </c>
      <c r="C766" s="831"/>
      <c r="D766" s="1008" t="s">
        <v>1102</v>
      </c>
      <c r="E766" s="1008"/>
      <c r="F766" s="1008"/>
      <c r="G766" s="874"/>
    </row>
    <row r="767" spans="1:11" ht="14.25">
      <c r="A767" s="822"/>
      <c r="B767" s="815"/>
      <c r="C767" s="831"/>
      <c r="D767" s="921"/>
      <c r="E767" s="1009" t="s">
        <v>1225</v>
      </c>
      <c r="F767" s="100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6" t="s">
        <v>1579</v>
      </c>
      <c r="E770" s="1006"/>
      <c r="F770" s="1006"/>
      <c r="G770" s="874"/>
    </row>
    <row r="771" spans="1:7" ht="14.25">
      <c r="A771" s="822"/>
      <c r="B771" s="823" t="s">
        <v>328</v>
      </c>
      <c r="C771" s="831"/>
      <c r="D771" s="1095" t="s">
        <v>1575</v>
      </c>
      <c r="E771" s="1095"/>
      <c r="F771" s="1095"/>
      <c r="G771" s="815"/>
    </row>
    <row r="772" spans="1:7" ht="14.25">
      <c r="A772" s="822"/>
      <c r="B772" s="815"/>
      <c r="C772" s="831"/>
      <c r="D772" s="1095" t="s">
        <v>1576</v>
      </c>
      <c r="E772" s="1095"/>
      <c r="F772" s="1095"/>
      <c r="G772" s="815"/>
    </row>
    <row r="773" spans="1:7" ht="14.25">
      <c r="A773" s="822"/>
      <c r="C773" s="831"/>
      <c r="D773" s="935"/>
      <c r="E773" s="928"/>
      <c r="F773" s="928"/>
      <c r="G773" s="874"/>
    </row>
    <row r="774" spans="1:7" ht="14.25">
      <c r="A774" s="822"/>
      <c r="B774" s="823" t="s">
        <v>328</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4" t="s">
        <v>484</v>
      </c>
      <c r="B780" s="994"/>
      <c r="C780" s="994"/>
      <c r="D780" s="994"/>
      <c r="E780" s="994"/>
      <c r="F780" s="994"/>
      <c r="G780" s="994"/>
    </row>
    <row r="781" spans="1:7">
      <c r="A781" s="818"/>
      <c r="B781" s="818"/>
      <c r="C781" s="854"/>
      <c r="D781" s="874"/>
      <c r="E781" s="874"/>
      <c r="F781" s="874"/>
      <c r="G781" s="874"/>
    </row>
    <row r="782" spans="1:7">
      <c r="A782" s="825"/>
      <c r="B782" s="1070" t="s">
        <v>1101</v>
      </c>
      <c r="C782" s="1070"/>
      <c r="D782" s="1070"/>
      <c r="E782" s="1070"/>
      <c r="F782" s="1070"/>
      <c r="G782" s="874"/>
    </row>
    <row r="783" spans="1:7">
      <c r="A783" s="841"/>
      <c r="B783" s="841"/>
      <c r="G783" s="874"/>
    </row>
    <row r="784" spans="1:7">
      <c r="A784" s="994" t="s">
        <v>485</v>
      </c>
      <c r="B784" s="994"/>
      <c r="C784" s="994"/>
      <c r="D784" s="994"/>
      <c r="E784" s="994"/>
      <c r="F784" s="994"/>
      <c r="G784" s="994"/>
    </row>
    <row r="785" spans="1:7">
      <c r="A785" s="818"/>
      <c r="B785" s="818"/>
      <c r="C785" s="818"/>
      <c r="D785" s="847"/>
      <c r="G785" s="874"/>
    </row>
    <row r="786" spans="1:7">
      <c r="A786" s="825"/>
      <c r="B786" s="1067" t="s">
        <v>483</v>
      </c>
      <c r="C786" s="1067"/>
      <c r="D786" s="1067"/>
      <c r="E786" s="1067"/>
      <c r="F786" s="1067"/>
      <c r="G786" s="874"/>
    </row>
    <row r="787" spans="1:7" ht="14.25">
      <c r="A787" s="822"/>
      <c r="B787" s="822"/>
      <c r="D787" s="825"/>
      <c r="E787" s="825"/>
      <c r="F787" s="874"/>
      <c r="G787" s="874"/>
    </row>
    <row r="788" spans="1:7">
      <c r="A788" s="994" t="s">
        <v>486</v>
      </c>
      <c r="B788" s="994"/>
      <c r="C788" s="994"/>
      <c r="D788" s="994"/>
      <c r="E788" s="994"/>
      <c r="F788" s="994"/>
      <c r="G788" s="994"/>
    </row>
    <row r="789" spans="1:7">
      <c r="C789" s="820"/>
      <c r="D789" s="848"/>
      <c r="E789" s="825"/>
      <c r="F789" s="874"/>
      <c r="G789" s="874"/>
    </row>
    <row r="790" spans="1:7">
      <c r="A790" s="825"/>
      <c r="B790" s="1067" t="s">
        <v>483</v>
      </c>
      <c r="C790" s="1067"/>
      <c r="D790" s="1067"/>
      <c r="E790" s="1067"/>
      <c r="F790" s="1067"/>
      <c r="G790" s="874"/>
    </row>
    <row r="791" spans="1:7">
      <c r="A791" s="825"/>
      <c r="B791" s="825"/>
      <c r="C791" s="854"/>
      <c r="D791" s="874"/>
      <c r="E791" s="874"/>
      <c r="F791" s="874"/>
      <c r="G791" s="874"/>
    </row>
    <row r="792" spans="1:7">
      <c r="A792" s="994" t="s">
        <v>487</v>
      </c>
      <c r="B792" s="994"/>
      <c r="C792" s="994"/>
      <c r="D792" s="994"/>
      <c r="E792" s="994"/>
      <c r="F792" s="994"/>
      <c r="G792" s="994"/>
    </row>
    <row r="793" spans="1:7">
      <c r="A793" s="825"/>
      <c r="B793" s="825"/>
    </row>
    <row r="794" spans="1:7">
      <c r="A794" s="825"/>
      <c r="B794" s="1067" t="s">
        <v>483</v>
      </c>
      <c r="C794" s="1067"/>
      <c r="D794" s="1067"/>
      <c r="E794" s="1067"/>
      <c r="F794" s="1067"/>
    </row>
    <row r="795" spans="1:7">
      <c r="A795" s="854"/>
      <c r="B795" s="854"/>
      <c r="C795" s="854"/>
      <c r="D795" s="817"/>
      <c r="F795" s="874"/>
    </row>
    <row r="796" spans="1:7">
      <c r="A796" s="994" t="s">
        <v>488</v>
      </c>
      <c r="B796" s="994"/>
      <c r="C796" s="994"/>
      <c r="D796" s="994"/>
      <c r="E796" s="994"/>
      <c r="F796" s="994"/>
      <c r="G796" s="994"/>
    </row>
    <row r="797" spans="1:7">
      <c r="A797" s="825"/>
      <c r="B797" s="825"/>
    </row>
    <row r="798" spans="1:7">
      <c r="A798" s="825"/>
      <c r="B798" s="1067" t="s">
        <v>483</v>
      </c>
      <c r="C798" s="1067"/>
      <c r="D798" s="1067"/>
      <c r="E798" s="1067"/>
      <c r="F798" s="1067"/>
    </row>
    <row r="799" spans="1:7">
      <c r="A799" s="854"/>
      <c r="B799" s="854"/>
      <c r="C799" s="854"/>
      <c r="D799" s="817"/>
      <c r="F799" s="874"/>
    </row>
    <row r="800" spans="1:7">
      <c r="A800" s="994" t="s">
        <v>489</v>
      </c>
      <c r="B800" s="994"/>
      <c r="C800" s="994"/>
      <c r="D800" s="994"/>
      <c r="E800" s="994"/>
      <c r="F800" s="994"/>
      <c r="G800" s="994"/>
    </row>
    <row r="801" spans="1:7">
      <c r="A801" s="825"/>
      <c r="B801" s="825"/>
    </row>
    <row r="802" spans="1:7">
      <c r="A802" s="825"/>
      <c r="B802" s="1067" t="s">
        <v>483</v>
      </c>
      <c r="C802" s="1067"/>
      <c r="D802" s="1067"/>
      <c r="E802" s="1067"/>
      <c r="F802" s="1067"/>
    </row>
    <row r="803" spans="1:7">
      <c r="A803" s="843"/>
      <c r="B803" s="843"/>
      <c r="C803" s="843"/>
      <c r="D803" s="884"/>
      <c r="E803" s="844"/>
      <c r="F803" s="844"/>
      <c r="G803" s="844"/>
    </row>
    <row r="804" spans="1:7">
      <c r="A804" s="994" t="s">
        <v>199</v>
      </c>
      <c r="B804" s="994"/>
      <c r="C804" s="994"/>
      <c r="D804" s="994"/>
      <c r="E804" s="994"/>
      <c r="F804" s="994"/>
      <c r="G804" s="994"/>
    </row>
    <row r="805" spans="1:7">
      <c r="A805" s="825"/>
      <c r="B805" s="825"/>
    </row>
    <row r="806" spans="1:7">
      <c r="A806" s="825"/>
      <c r="B806" s="1067" t="s">
        <v>483</v>
      </c>
      <c r="C806" s="1067"/>
      <c r="D806" s="1067"/>
      <c r="E806" s="1067"/>
      <c r="F806" s="1067"/>
    </row>
    <row r="807" spans="1:7">
      <c r="A807" s="825"/>
      <c r="B807" s="825"/>
      <c r="D807" s="817"/>
    </row>
    <row r="808" spans="1:7">
      <c r="A808" s="994" t="s">
        <v>967</v>
      </c>
      <c r="B808" s="994"/>
      <c r="C808" s="994"/>
      <c r="D808" s="994"/>
      <c r="E808" s="994"/>
      <c r="F808" s="994"/>
      <c r="G808" s="994"/>
    </row>
    <row r="809" spans="1:7">
      <c r="A809" s="825"/>
      <c r="B809" s="825"/>
    </row>
    <row r="810" spans="1:7">
      <c r="A810" s="825"/>
      <c r="B810" s="1067" t="s">
        <v>483</v>
      </c>
      <c r="C810" s="1067"/>
      <c r="D810" s="1067"/>
      <c r="E810" s="1067"/>
      <c r="F810" s="106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4"/>
      <c r="H1747" s="984"/>
      <c r="I1747" s="98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009" zoomScale="130" zoomScaleNormal="130" zoomScaleSheetLayoutView="100" zoomScalePageLayoutView="115" workbookViewId="0">
      <selection activeCell="D1025" sqref="D1025:AK103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8" t="s">
        <v>107</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row>
    <row r="9" spans="1:38" ht="15" customHeight="1">
      <c r="A9" s="1356" t="s">
        <v>1568</v>
      </c>
      <c r="B9" s="1356"/>
      <c r="C9" s="1356"/>
      <c r="D9" s="1356"/>
      <c r="E9" s="1356"/>
      <c r="F9" s="1356"/>
      <c r="G9" s="1356"/>
      <c r="H9" s="1356"/>
      <c r="I9" s="1356"/>
      <c r="J9" s="1356"/>
      <c r="K9" s="1356"/>
      <c r="L9" s="1356"/>
      <c r="M9" s="1356"/>
      <c r="N9" s="1356"/>
      <c r="O9" s="1356"/>
      <c r="P9" s="1356"/>
      <c r="Q9" s="1356"/>
      <c r="R9" s="1356"/>
      <c r="S9" s="1356"/>
      <c r="T9" s="1356"/>
      <c r="U9" s="1356"/>
      <c r="V9" s="1356"/>
      <c r="W9" s="1356"/>
      <c r="X9" s="1356"/>
      <c r="Y9" s="1356"/>
      <c r="Z9" s="1356"/>
      <c r="AA9" s="1356"/>
      <c r="AB9" s="1356"/>
      <c r="AC9" s="1356"/>
      <c r="AD9" s="1356"/>
      <c r="AE9" s="1356"/>
      <c r="AF9" s="1356"/>
      <c r="AG9" s="1356"/>
      <c r="AH9" s="1356"/>
      <c r="AI9" s="1356"/>
      <c r="AJ9" s="1356"/>
      <c r="AK9" s="1356"/>
      <c r="AL9" s="1356"/>
    </row>
    <row r="10" spans="1:38" ht="15" customHeight="1">
      <c r="A10" s="1607" t="s">
        <v>1569</v>
      </c>
      <c r="B10" s="1607"/>
      <c r="C10" s="1607"/>
      <c r="D10" s="1607"/>
      <c r="E10" s="1607"/>
      <c r="F10" s="1607"/>
      <c r="G10" s="1607"/>
      <c r="H10" s="1607"/>
      <c r="I10" s="1607"/>
      <c r="J10" s="1607"/>
      <c r="K10" s="1607"/>
      <c r="L10" s="1607"/>
      <c r="M10" s="1607"/>
      <c r="N10" s="1607"/>
      <c r="O10" s="1607"/>
      <c r="P10" s="1607"/>
      <c r="Q10" s="1607"/>
      <c r="R10" s="1607"/>
      <c r="S10" s="1607"/>
      <c r="T10" s="1607"/>
      <c r="U10" s="1607"/>
      <c r="V10" s="1607"/>
      <c r="W10" s="1607"/>
      <c r="X10" s="1607"/>
      <c r="Y10" s="1607"/>
      <c r="Z10" s="1607"/>
      <c r="AA10" s="1607"/>
      <c r="AB10" s="1607"/>
      <c r="AC10" s="1607"/>
      <c r="AD10" s="1607"/>
      <c r="AE10" s="1607"/>
      <c r="AF10" s="1607"/>
      <c r="AG10" s="1607"/>
      <c r="AH10" s="1607"/>
      <c r="AI10" s="1607"/>
      <c r="AJ10" s="1607"/>
      <c r="AK10" s="1607"/>
      <c r="AL10" s="1607"/>
    </row>
    <row r="11" spans="1:38" ht="15" customHeight="1">
      <c r="A11" s="1607" t="s">
        <v>1567</v>
      </c>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row>
    <row r="12" spans="1:38" ht="12.75">
      <c r="A12" s="1336" t="s">
        <v>1628</v>
      </c>
      <c r="B12" s="1337"/>
      <c r="C12" s="1337"/>
      <c r="D12" s="1337"/>
      <c r="E12" s="1337"/>
      <c r="F12" s="1337"/>
      <c r="G12" s="1337"/>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c r="AK12" s="1337"/>
      <c r="AL12" s="1337"/>
    </row>
    <row r="13" spans="1:38" ht="12.75">
      <c r="A13" s="980" t="s">
        <v>1426</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row>
    <row r="14" spans="1:38" ht="12.75" customHeight="1"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43" t="s">
        <v>1763</v>
      </c>
      <c r="I16" s="1342"/>
      <c r="J16" s="1342"/>
      <c r="K16" s="1342"/>
      <c r="L16" s="1342"/>
      <c r="M16" s="1342"/>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row>
    <row r="17" spans="1:39" ht="12.75" customHeight="1"/>
    <row r="18" spans="1:39" ht="12.75" customHeight="1">
      <c r="A18" s="137" t="s">
        <v>108</v>
      </c>
      <c r="C18" s="7"/>
      <c r="D18" s="7"/>
      <c r="E18" s="7"/>
      <c r="F18" s="7"/>
      <c r="G18" s="7"/>
      <c r="H18" s="1125" t="s">
        <v>1643</v>
      </c>
      <c r="I18" s="1121"/>
      <c r="J18" s="1121"/>
      <c r="K18" s="1121"/>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121"/>
    </row>
    <row r="19" spans="1:39" ht="12.75" customHeight="1"/>
    <row r="20" spans="1:39" ht="14.25" customHeight="1">
      <c r="A20" s="1359" t="s">
        <v>965</v>
      </c>
      <c r="B20" s="1359"/>
      <c r="C20" s="1359"/>
      <c r="D20" s="1359"/>
      <c r="E20" s="1359"/>
      <c r="F20" s="1359"/>
      <c r="G20" s="1359"/>
      <c r="H20" s="1359"/>
      <c r="I20" s="1359"/>
      <c r="J20" s="1359"/>
      <c r="K20" s="1359"/>
      <c r="L20" s="1359"/>
      <c r="M20" s="1359"/>
      <c r="N20" s="1359"/>
      <c r="O20" s="1359"/>
      <c r="P20" s="1359"/>
      <c r="Q20" s="1359"/>
      <c r="R20" s="1359"/>
      <c r="S20" s="1359"/>
      <c r="T20" s="1359"/>
      <c r="U20" s="1359"/>
      <c r="V20" s="1359"/>
      <c r="W20" s="1359"/>
      <c r="X20" s="1359"/>
      <c r="Y20" s="1359"/>
      <c r="Z20" s="1359"/>
      <c r="AA20" s="1359"/>
      <c r="AB20" s="1359"/>
      <c r="AC20" s="1359"/>
      <c r="AD20" s="1359"/>
      <c r="AE20" s="1359"/>
      <c r="AF20" s="1359"/>
      <c r="AG20" s="1359"/>
      <c r="AH20" s="1359"/>
      <c r="AI20" s="1359"/>
      <c r="AJ20" s="1359"/>
      <c r="AK20" s="1359"/>
      <c r="AL20" s="1359"/>
    </row>
    <row r="21" spans="1:39" ht="12.75" customHeight="1">
      <c r="A21" s="1344" t="s">
        <v>1153</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c r="AL21" s="134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41">
        <f>'Basis &amp; Credits'!AB56</f>
        <v>2348601</v>
      </c>
      <c r="N26" s="1341"/>
      <c r="O26" s="1341"/>
      <c r="P26" s="1341"/>
      <c r="Q26" s="134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401">
        <f>'Basis &amp; Credits'!AB77</f>
        <v>6778311</v>
      </c>
      <c r="N27" s="1401"/>
      <c r="O27" s="1401"/>
      <c r="P27" s="1401"/>
      <c r="Q27" s="140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2" t="s">
        <v>591</v>
      </c>
      <c r="P33" s="1102"/>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38"/>
      <c r="H122" s="1338"/>
      <c r="I122" s="247" t="s">
        <v>194</v>
      </c>
      <c r="L122" s="1338"/>
      <c r="M122" s="1338"/>
      <c r="N122" s="1338"/>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35"/>
      <c r="D124" s="1335"/>
      <c r="E124" s="1335"/>
      <c r="F124" s="1335"/>
      <c r="G124" s="1335"/>
      <c r="H124" s="1335"/>
      <c r="I124" s="1335"/>
      <c r="J124" s="1335"/>
      <c r="K124" s="133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38"/>
      <c r="Z126" s="1338"/>
      <c r="AA126" s="1338"/>
      <c r="AB126" s="1338"/>
      <c r="AC126" s="1338"/>
      <c r="AD126" s="1338"/>
      <c r="AE126" s="1338"/>
      <c r="AF126" s="1338"/>
      <c r="AG126" s="1338"/>
      <c r="AH126" s="1338"/>
      <c r="AI126" s="1338"/>
      <c r="AJ126" s="1338"/>
      <c r="AK126" s="133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39" t="s">
        <v>1658</v>
      </c>
      <c r="Z129" s="1339"/>
      <c r="AA129" s="1339"/>
      <c r="AB129" s="1339"/>
      <c r="AC129" s="1339"/>
      <c r="AD129" s="1339"/>
      <c r="AE129" s="1339"/>
      <c r="AF129" s="1339"/>
      <c r="AG129" s="1339"/>
      <c r="AH129" s="1339"/>
      <c r="AI129" s="1339"/>
      <c r="AJ129" s="1339"/>
      <c r="AK129" s="133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39" t="s">
        <v>1781</v>
      </c>
      <c r="Z132" s="1339"/>
      <c r="AA132" s="1339"/>
      <c r="AB132" s="1339"/>
      <c r="AC132" s="1339"/>
      <c r="AD132" s="1339"/>
      <c r="AE132" s="1339"/>
      <c r="AF132" s="1339"/>
      <c r="AG132" s="1339"/>
      <c r="AH132" s="1339"/>
      <c r="AI132" s="1339"/>
      <c r="AJ132" s="1339"/>
      <c r="AK132" s="133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5"/>
      <c r="G150" s="1345"/>
      <c r="H150" s="1345"/>
      <c r="I150" s="1345"/>
      <c r="J150" s="1345"/>
      <c r="K150" s="1345"/>
      <c r="L150" s="1345"/>
      <c r="M150" s="1345"/>
      <c r="N150" s="1345"/>
      <c r="O150" s="1345"/>
      <c r="P150" s="1345"/>
      <c r="Q150" s="1345"/>
      <c r="R150" s="1345"/>
      <c r="S150" s="1345"/>
      <c r="T150" s="134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5" t="s">
        <v>1644</v>
      </c>
      <c r="P153" s="1121"/>
      <c r="Q153" s="1121"/>
      <c r="R153" s="1121"/>
      <c r="S153" s="1121"/>
      <c r="T153" s="1121"/>
      <c r="U153" s="1121"/>
      <c r="V153" s="1121"/>
      <c r="W153" s="1121"/>
      <c r="X153" s="1121"/>
      <c r="Y153" s="1121"/>
      <c r="Z153" s="1121"/>
      <c r="AA153" s="1121"/>
      <c r="AB153" s="1121"/>
      <c r="AC153" s="1121"/>
      <c r="AD153" s="1121"/>
      <c r="AE153" s="1121"/>
      <c r="AF153" s="1121"/>
      <c r="AG153" s="1121"/>
      <c r="AH153" s="1121"/>
    </row>
    <row r="154" spans="1:59" ht="12.75" customHeight="1">
      <c r="D154" s="483" t="s">
        <v>475</v>
      </c>
      <c r="F154" s="32"/>
      <c r="G154" s="32"/>
      <c r="H154" s="32"/>
      <c r="I154" s="32"/>
      <c r="J154" s="32"/>
      <c r="K154" s="32"/>
      <c r="L154" s="32"/>
      <c r="M154" s="32"/>
      <c r="N154" s="32"/>
      <c r="O154" s="1154" t="s">
        <v>1700</v>
      </c>
      <c r="P154" s="1129"/>
      <c r="Q154" s="1129"/>
      <c r="R154" s="1129"/>
      <c r="S154" s="1129"/>
      <c r="T154" s="1129"/>
      <c r="U154" s="1129"/>
      <c r="V154" s="1129"/>
      <c r="W154" s="1129"/>
      <c r="X154" s="1129"/>
      <c r="Y154" s="1129"/>
      <c r="Z154" s="1129"/>
      <c r="AA154" s="1129"/>
      <c r="AB154" s="1129"/>
      <c r="AC154" s="1129"/>
      <c r="AD154" s="1129"/>
      <c r="AE154" s="1129"/>
      <c r="AF154" s="1129"/>
      <c r="AG154" s="1129"/>
      <c r="AH154" s="1129"/>
      <c r="AM154" s="25"/>
    </row>
    <row r="155" spans="1:59" ht="12.75">
      <c r="D155" s="13" t="s">
        <v>477</v>
      </c>
      <c r="F155" s="13"/>
      <c r="G155" s="13"/>
      <c r="H155" s="13"/>
      <c r="I155" s="13"/>
      <c r="J155" s="13"/>
      <c r="K155" s="13"/>
      <c r="L155" s="13"/>
      <c r="M155" s="13"/>
      <c r="N155" s="13"/>
      <c r="O155" s="1351" t="s">
        <v>476</v>
      </c>
      <c r="P155" s="1352"/>
      <c r="Q155" s="1352"/>
      <c r="R155" s="1352"/>
      <c r="S155" s="1352"/>
      <c r="T155" s="1352"/>
      <c r="U155" s="1352"/>
      <c r="V155" s="1352"/>
      <c r="W155" s="1352"/>
      <c r="X155" s="1352"/>
      <c r="Y155" s="1352"/>
      <c r="Z155" s="1352"/>
      <c r="AA155" s="1352"/>
      <c r="AB155" s="1352"/>
      <c r="AC155" s="1352"/>
      <c r="AD155" s="1352"/>
      <c r="AE155" s="1352"/>
      <c r="AF155" s="1352"/>
      <c r="AG155" s="1352"/>
      <c r="AH155" s="1352"/>
      <c r="AM155" s="25"/>
    </row>
    <row r="156" spans="1:59" ht="12.75">
      <c r="D156" s="32" t="s">
        <v>334</v>
      </c>
      <c r="F156" s="32"/>
      <c r="G156" s="32"/>
      <c r="H156" s="32"/>
      <c r="I156" s="32"/>
      <c r="J156" s="32"/>
      <c r="K156" s="32"/>
      <c r="L156" s="32"/>
      <c r="M156" s="32"/>
      <c r="N156" s="32"/>
      <c r="O156" s="1125" t="s">
        <v>1647</v>
      </c>
      <c r="P156" s="1108"/>
      <c r="Q156" s="1108"/>
      <c r="R156" s="1108"/>
      <c r="S156" s="1108"/>
      <c r="T156" s="1108"/>
      <c r="U156" s="1108"/>
      <c r="V156" s="1108"/>
      <c r="W156" s="1108"/>
      <c r="X156" s="1108"/>
      <c r="Y156" s="1108"/>
      <c r="Z156" s="1108"/>
      <c r="AA156" s="1108"/>
      <c r="AB156" s="1108"/>
      <c r="AC156" s="1108"/>
      <c r="AD156" s="1108"/>
      <c r="AE156" s="1108"/>
      <c r="AF156" s="1108"/>
      <c r="AG156" s="1108"/>
      <c r="AH156" s="1108"/>
      <c r="BG156" s="12" t="s">
        <v>328</v>
      </c>
    </row>
    <row r="157" spans="1:59" ht="12.75">
      <c r="D157" s="32" t="s">
        <v>335</v>
      </c>
      <c r="F157" s="32"/>
      <c r="G157" s="32"/>
      <c r="H157" s="32"/>
      <c r="I157" s="32"/>
      <c r="J157" s="32"/>
      <c r="K157" s="32"/>
      <c r="L157" s="32"/>
      <c r="M157" s="32"/>
      <c r="N157" s="32"/>
      <c r="O157" s="1125" t="s">
        <v>1645</v>
      </c>
      <c r="P157" s="1121"/>
      <c r="Q157" s="1121"/>
      <c r="R157" s="1121"/>
      <c r="S157" s="1121"/>
      <c r="T157" s="1121"/>
      <c r="U157" s="1121"/>
      <c r="V157" s="1121"/>
      <c r="W157" s="1121"/>
      <c r="X157" s="1121"/>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562">
        <v>94002</v>
      </c>
      <c r="P158" s="1562"/>
      <c r="Q158" s="1562"/>
      <c r="R158" s="1562"/>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31" t="s">
        <v>1762</v>
      </c>
      <c r="P159" s="1354"/>
      <c r="Q159" s="1354"/>
      <c r="R159" s="1354"/>
      <c r="S159" s="1354"/>
      <c r="T159" s="1354"/>
      <c r="V159" s="149" t="s">
        <v>286</v>
      </c>
      <c r="W159" s="1563"/>
      <c r="X159" s="1563"/>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31"/>
      <c r="P160" s="1354"/>
      <c r="Q160" s="1354"/>
      <c r="R160" s="1354"/>
      <c r="S160" s="1354"/>
      <c r="T160" s="1354"/>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340" t="s">
        <v>1761</v>
      </c>
      <c r="P161" s="1340"/>
      <c r="Q161" s="1340"/>
      <c r="R161" s="1340"/>
      <c r="S161" s="1340"/>
      <c r="T161" s="1340"/>
      <c r="U161" s="1340"/>
      <c r="V161" s="1340"/>
      <c r="W161" s="1340"/>
      <c r="X161" s="1340"/>
      <c r="Y161" s="1340"/>
      <c r="Z161" s="1340"/>
      <c r="AA161" s="1340"/>
      <c r="AB161" s="1340"/>
      <c r="AC161" s="1340"/>
      <c r="AD161" s="1340"/>
      <c r="AE161" s="1340"/>
      <c r="AF161" s="1340"/>
      <c r="AG161" s="1340"/>
      <c r="AH161" s="134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64" t="s">
        <v>1508</v>
      </c>
      <c r="E164" s="1364"/>
      <c r="F164" s="1364"/>
      <c r="G164" s="1364"/>
      <c r="H164" s="1364"/>
      <c r="I164" s="1364"/>
      <c r="J164" s="1364"/>
      <c r="K164" s="1364"/>
      <c r="L164" s="1364"/>
      <c r="M164" s="1364"/>
      <c r="N164" s="1364"/>
      <c r="O164" s="1364"/>
      <c r="P164" s="1364"/>
      <c r="Q164" s="1364"/>
      <c r="R164" s="1364"/>
      <c r="S164" s="1364"/>
      <c r="T164" s="1364"/>
      <c r="U164" s="1364"/>
      <c r="V164" s="1364"/>
      <c r="W164" s="1364"/>
      <c r="X164" s="1364"/>
      <c r="Y164" s="1364"/>
      <c r="Z164" s="1364"/>
      <c r="AA164" s="1364"/>
      <c r="AB164" s="1364"/>
      <c r="AC164" s="1364"/>
      <c r="AD164" s="1364"/>
      <c r="AE164" s="1364"/>
      <c r="AF164" s="1364"/>
      <c r="AG164" s="1364"/>
      <c r="AH164" s="1364"/>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23" t="s">
        <v>585</v>
      </c>
      <c r="B169" s="1123"/>
      <c r="C169" s="1123"/>
      <c r="D169" s="1123"/>
      <c r="E169" s="1123"/>
      <c r="F169" s="1123"/>
      <c r="G169" s="1123"/>
      <c r="H169" s="1123"/>
      <c r="I169" s="1123"/>
      <c r="J169" s="1123"/>
      <c r="K169" s="1123"/>
      <c r="L169" s="1123"/>
      <c r="M169" s="1123"/>
      <c r="N169" s="1123"/>
      <c r="O169" s="1123"/>
      <c r="P169" s="1123"/>
      <c r="Q169" s="1123"/>
      <c r="R169" s="1123"/>
      <c r="S169" s="1123"/>
      <c r="T169" s="1123"/>
      <c r="U169" s="1123"/>
      <c r="V169" s="1123"/>
      <c r="W169" s="1123"/>
      <c r="X169" s="1123"/>
      <c r="Y169" s="1123"/>
      <c r="Z169" s="1123"/>
      <c r="AA169" s="1123"/>
      <c r="AB169" s="1123"/>
      <c r="AC169" s="1123"/>
      <c r="AD169" s="1123"/>
      <c r="AE169" s="1123"/>
      <c r="AF169" s="1123"/>
      <c r="AG169" s="1123"/>
      <c r="AH169" s="1123"/>
      <c r="AI169" s="1123"/>
      <c r="AJ169" s="1123"/>
      <c r="AK169" s="1123"/>
      <c r="AL169" s="1123"/>
      <c r="BA169" s="36" t="s">
        <v>726</v>
      </c>
      <c r="BG169" s="12" t="s">
        <v>534</v>
      </c>
    </row>
    <row r="170" spans="1:59" ht="13.5" thickBot="1">
      <c r="A170" s="1124"/>
      <c r="B170" s="1124"/>
      <c r="C170" s="1124"/>
      <c r="D170" s="1124"/>
      <c r="E170" s="1124"/>
      <c r="F170" s="1124"/>
      <c r="G170" s="1124"/>
      <c r="H170" s="1124"/>
      <c r="I170" s="1124"/>
      <c r="J170" s="1124"/>
      <c r="K170" s="1124"/>
      <c r="L170" s="1124"/>
      <c r="M170" s="1124"/>
      <c r="N170" s="1124"/>
      <c r="O170" s="1124"/>
      <c r="P170" s="1124"/>
      <c r="Q170" s="1124"/>
      <c r="R170" s="1124"/>
      <c r="S170" s="1124"/>
      <c r="T170" s="1124"/>
      <c r="U170" s="1124"/>
      <c r="V170" s="1124"/>
      <c r="W170" s="1124"/>
      <c r="X170" s="1124"/>
      <c r="Y170" s="1124"/>
      <c r="Z170" s="1124"/>
      <c r="AA170" s="1124"/>
      <c r="AB170" s="1124"/>
      <c r="AC170" s="1124"/>
      <c r="AD170" s="1124"/>
      <c r="AE170" s="1124"/>
      <c r="AF170" s="1124"/>
      <c r="AG170" s="1124"/>
      <c r="AH170" s="1124"/>
      <c r="AI170" s="1124"/>
      <c r="AJ170" s="1124"/>
      <c r="AK170" s="1124"/>
      <c r="AL170" s="1124"/>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363" t="s">
        <v>402</v>
      </c>
      <c r="K173" s="1363"/>
      <c r="L173" s="1363"/>
      <c r="M173" s="1363"/>
      <c r="N173" s="1363"/>
      <c r="O173" s="1363"/>
      <c r="P173" s="1363"/>
      <c r="Q173" s="1363"/>
      <c r="R173" s="1363"/>
      <c r="S173" s="1363"/>
      <c r="U173" s="40"/>
      <c r="X173" s="40"/>
      <c r="AF173" s="25"/>
      <c r="AH173" s="25"/>
      <c r="AJ173" s="3"/>
      <c r="AK173" s="3"/>
      <c r="AL173" s="3"/>
      <c r="BA173" s="36" t="s">
        <v>228</v>
      </c>
      <c r="BG173" s="12" t="s">
        <v>538</v>
      </c>
    </row>
    <row r="174" spans="1:59" ht="12.75">
      <c r="A174" s="25"/>
      <c r="C174" s="38"/>
      <c r="D174" s="58" t="s">
        <v>1456</v>
      </c>
      <c r="E174" s="25"/>
      <c r="F174" s="25"/>
      <c r="G174" s="25"/>
      <c r="H174" s="25"/>
      <c r="I174" s="25"/>
      <c r="J174" s="1108" t="s">
        <v>1646</v>
      </c>
      <c r="K174" s="1108"/>
      <c r="L174" s="1108"/>
      <c r="M174" s="1108"/>
      <c r="N174" s="1108"/>
      <c r="O174" s="1108"/>
      <c r="P174" s="1108"/>
      <c r="Q174" s="1108"/>
      <c r="R174" s="1108"/>
      <c r="S174" s="1108"/>
      <c r="T174" s="1108"/>
      <c r="U174" s="1108"/>
      <c r="V174" s="1108"/>
      <c r="W174" s="1108"/>
      <c r="X174" s="1108"/>
      <c r="Y174" s="1108"/>
      <c r="Z174" s="1108"/>
      <c r="AA174" s="3"/>
      <c r="AH174" s="25"/>
      <c r="AJ174" s="3"/>
      <c r="AK174" s="3"/>
      <c r="AL174" s="3"/>
      <c r="BA174" s="36" t="s">
        <v>230</v>
      </c>
      <c r="BG174" s="12" t="s">
        <v>539</v>
      </c>
    </row>
    <row r="175" spans="1:59" ht="12.75">
      <c r="A175" s="25"/>
      <c r="C175" s="13"/>
      <c r="D175" s="58" t="s">
        <v>343</v>
      </c>
      <c r="F175" s="743"/>
      <c r="G175" s="743"/>
      <c r="H175" s="743"/>
      <c r="I175" s="743"/>
      <c r="J175" s="743"/>
      <c r="K175" s="743"/>
      <c r="L175" s="743"/>
      <c r="M175" s="743"/>
      <c r="N175" s="743"/>
      <c r="O175" s="42"/>
      <c r="Q175" s="25"/>
      <c r="R175" s="25"/>
      <c r="T175" s="743"/>
      <c r="U175" s="1102" t="s">
        <v>722</v>
      </c>
      <c r="V175" s="1102"/>
      <c r="Z175" s="25"/>
      <c r="AC175" s="25"/>
      <c r="AD175" s="25"/>
      <c r="AE175" s="25"/>
      <c r="AF175" s="25"/>
      <c r="AH175" s="25"/>
      <c r="AJ175" s="3"/>
      <c r="AK175" s="3"/>
      <c r="AL175" s="3"/>
      <c r="BA175" s="36" t="s">
        <v>231</v>
      </c>
      <c r="BG175" s="12" t="s">
        <v>540</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60"/>
      <c r="V176" s="1360"/>
      <c r="W176" s="4" t="s">
        <v>327</v>
      </c>
      <c r="X176" s="1350"/>
      <c r="Y176" s="1350"/>
      <c r="AC176" s="25"/>
      <c r="AD176" s="25"/>
      <c r="AE176" s="25"/>
      <c r="AF176" s="25"/>
      <c r="AH176" s="25"/>
      <c r="AJ176" s="3"/>
      <c r="AK176" s="3"/>
      <c r="AL176" s="3"/>
      <c r="BA176" s="36" t="s">
        <v>233</v>
      </c>
      <c r="BG176" s="12" t="s">
        <v>541</v>
      </c>
    </row>
    <row r="177" spans="1:59" s="743" customFormat="1" ht="12.75">
      <c r="A177" s="25"/>
      <c r="B177" s="12"/>
      <c r="C177" s="43"/>
      <c r="D177" s="25" t="s">
        <v>264</v>
      </c>
      <c r="E177" s="12"/>
      <c r="F177" s="12"/>
      <c r="G177" s="12"/>
      <c r="H177" s="12"/>
      <c r="I177" s="12"/>
      <c r="J177" s="12"/>
      <c r="K177" s="12"/>
      <c r="L177" s="12"/>
      <c r="M177" s="25"/>
      <c r="N177" s="12"/>
      <c r="O177" s="12"/>
      <c r="P177" s="12"/>
      <c r="Q177" s="12"/>
      <c r="R177" s="1102" t="s">
        <v>722</v>
      </c>
      <c r="S177" s="1102"/>
      <c r="T177" s="3"/>
      <c r="V177" s="12"/>
      <c r="W177" s="3"/>
      <c r="X177" s="3"/>
      <c r="Y177" s="3"/>
      <c r="AD177" s="25"/>
      <c r="AF177" s="25"/>
      <c r="AH177" s="25"/>
      <c r="AJ177" s="705"/>
      <c r="AK177" s="705"/>
      <c r="AL177" s="705"/>
      <c r="BA177" s="36" t="s">
        <v>234</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15"/>
      <c r="AG178" s="1615"/>
      <c r="AH178" s="4" t="s">
        <v>327</v>
      </c>
      <c r="AI178" s="1567"/>
      <c r="AJ178" s="1567"/>
      <c r="AK178" s="1567"/>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478</v>
      </c>
      <c r="E180" s="25"/>
      <c r="X180" s="1102" t="s">
        <v>722</v>
      </c>
      <c r="Y180" s="1102"/>
      <c r="Z180" s="911"/>
      <c r="AK180" s="705"/>
      <c r="AL180" s="705"/>
      <c r="BA180" s="36" t="s">
        <v>238</v>
      </c>
      <c r="BG180" s="743" t="s">
        <v>60</v>
      </c>
    </row>
    <row r="181" spans="1:59" s="743" customFormat="1" ht="12.95" customHeight="1">
      <c r="A181" s="25"/>
      <c r="B181" s="12"/>
      <c r="C181" s="44"/>
      <c r="E181" s="7" t="s">
        <v>1084</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243" t="str">
        <f>H18</f>
        <v>Firehouse Square</v>
      </c>
      <c r="J186" s="1243"/>
      <c r="K186" s="1243"/>
      <c r="L186" s="1243"/>
      <c r="M186" s="1243"/>
      <c r="N186" s="1243"/>
      <c r="O186" s="1243"/>
      <c r="P186" s="1243"/>
      <c r="Q186" s="1243"/>
      <c r="R186" s="1243"/>
      <c r="S186" s="1243"/>
      <c r="T186" s="1243"/>
      <c r="U186" s="1243"/>
      <c r="V186" s="1243"/>
      <c r="W186" s="1243"/>
      <c r="X186" s="1243"/>
      <c r="Y186" s="1243"/>
      <c r="Z186" s="1243"/>
      <c r="AA186" s="1243"/>
      <c r="AB186" s="1243"/>
      <c r="AC186" s="1243"/>
      <c r="AD186" s="1243"/>
      <c r="AE186" s="1243"/>
      <c r="AF186" s="25"/>
      <c r="AH186" s="25"/>
      <c r="AJ186" s="3"/>
      <c r="AK186" s="3"/>
      <c r="AL186" s="3"/>
      <c r="BA186" s="36" t="s">
        <v>246</v>
      </c>
      <c r="BG186" s="12" t="s">
        <v>69</v>
      </c>
    </row>
    <row r="187" spans="1:59" ht="12.75">
      <c r="A187" s="25"/>
      <c r="C187" s="45"/>
      <c r="D187" s="25" t="s">
        <v>629</v>
      </c>
      <c r="E187" s="25"/>
      <c r="F187" s="25"/>
      <c r="G187" s="25"/>
      <c r="H187" s="25"/>
      <c r="I187" s="1154" t="s">
        <v>1648</v>
      </c>
      <c r="J187" s="1107"/>
      <c r="K187" s="1107"/>
      <c r="L187" s="1107"/>
      <c r="M187" s="1107"/>
      <c r="N187" s="1107"/>
      <c r="O187" s="1107"/>
      <c r="P187" s="1107"/>
      <c r="Q187" s="1107"/>
      <c r="R187" s="1107"/>
      <c r="S187" s="1107"/>
      <c r="T187" s="1107"/>
      <c r="U187" s="1107"/>
      <c r="V187" s="1107"/>
      <c r="W187" s="1107"/>
      <c r="X187" s="1107"/>
      <c r="Y187" s="1107"/>
      <c r="Z187" s="1107"/>
      <c r="AA187" s="1107"/>
      <c r="AB187" s="1107"/>
      <c r="AC187" s="1107"/>
      <c r="AD187" s="1107"/>
      <c r="AE187" s="1107"/>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65"/>
      <c r="F189" s="1265"/>
      <c r="G189" s="1265"/>
      <c r="H189" s="1265"/>
      <c r="I189" s="1265"/>
      <c r="J189" s="1265"/>
      <c r="K189" s="1265"/>
      <c r="L189" s="1265"/>
      <c r="M189" s="1265"/>
      <c r="N189" s="1265"/>
      <c r="O189" s="1265"/>
      <c r="P189" s="1265"/>
      <c r="Q189" s="1265"/>
      <c r="R189" s="1265"/>
      <c r="S189" s="1265"/>
      <c r="T189" s="1265"/>
      <c r="U189" s="1265"/>
      <c r="V189" s="1265"/>
      <c r="W189" s="1265"/>
      <c r="X189" s="1265"/>
      <c r="Y189" s="1265"/>
      <c r="Z189" s="1265"/>
      <c r="AA189" s="1265"/>
      <c r="AB189" s="1265"/>
      <c r="AC189" s="1265"/>
      <c r="AD189" s="1265"/>
      <c r="AE189" s="1265"/>
      <c r="AF189" s="25"/>
      <c r="AH189" s="25"/>
      <c r="AJ189" s="3"/>
      <c r="AK189" s="3"/>
      <c r="AL189" s="3"/>
      <c r="AP189" s="12" t="s">
        <v>328</v>
      </c>
      <c r="BA189" s="36" t="s">
        <v>250</v>
      </c>
      <c r="BG189" s="12" t="s">
        <v>72</v>
      </c>
    </row>
    <row r="190" spans="1:59" ht="12.75">
      <c r="A190" s="25"/>
      <c r="C190" s="45"/>
      <c r="D190" s="25"/>
      <c r="E190" s="1266"/>
      <c r="F190" s="1266"/>
      <c r="G190" s="1266"/>
      <c r="H190" s="1266"/>
      <c r="I190" s="1266"/>
      <c r="J190" s="1266"/>
      <c r="K190" s="1266"/>
      <c r="L190" s="1266"/>
      <c r="M190" s="1266"/>
      <c r="N190" s="1266"/>
      <c r="O190" s="1266"/>
      <c r="P190" s="1266"/>
      <c r="Q190" s="1266"/>
      <c r="R190" s="1266"/>
      <c r="S190" s="1266"/>
      <c r="T190" s="1266"/>
      <c r="U190" s="1266"/>
      <c r="V190" s="1266"/>
      <c r="W190" s="1266"/>
      <c r="X190" s="1266"/>
      <c r="Y190" s="1266"/>
      <c r="Z190" s="1266"/>
      <c r="AA190" s="1266"/>
      <c r="AB190" s="1266"/>
      <c r="AC190" s="1266"/>
      <c r="AD190" s="1266"/>
      <c r="AE190" s="1266"/>
      <c r="AF190" s="25"/>
      <c r="AH190" s="25"/>
      <c r="AJ190" s="3"/>
      <c r="AK190" s="3"/>
      <c r="AL190" s="3"/>
      <c r="AP190" s="12" t="s">
        <v>1192</v>
      </c>
      <c r="BA190" s="36" t="s">
        <v>685</v>
      </c>
      <c r="BG190" s="12" t="s">
        <v>73</v>
      </c>
    </row>
    <row r="191" spans="1:59" ht="12.75">
      <c r="A191" s="25"/>
      <c r="C191" s="45"/>
      <c r="D191" s="25" t="s">
        <v>630</v>
      </c>
      <c r="E191" s="25"/>
      <c r="I191" s="1125" t="s">
        <v>1645</v>
      </c>
      <c r="J191" s="1108"/>
      <c r="K191" s="1108"/>
      <c r="L191" s="1108"/>
      <c r="M191" s="1108"/>
      <c r="N191" s="1108"/>
      <c r="O191" s="1108"/>
      <c r="P191" s="1108"/>
      <c r="Q191" s="25" t="s">
        <v>632</v>
      </c>
      <c r="T191" s="1108" t="s">
        <v>75</v>
      </c>
      <c r="U191" s="1108"/>
      <c r="V191" s="1108"/>
      <c r="W191" s="1108"/>
      <c r="X191" s="1108"/>
      <c r="Y191" s="1108"/>
      <c r="Z191" s="1108"/>
      <c r="AA191" s="1108"/>
      <c r="AB191" s="1108"/>
      <c r="AC191" s="1108"/>
      <c r="AD191" s="1108"/>
      <c r="AE191" s="1108"/>
      <c r="AH191" s="25"/>
      <c r="AJ191" s="3"/>
      <c r="AK191" s="3"/>
      <c r="AL191" s="3"/>
      <c r="AP191" s="12" t="s">
        <v>1193</v>
      </c>
      <c r="BA191" s="36" t="s">
        <v>742</v>
      </c>
      <c r="BG191" s="12" t="s">
        <v>788</v>
      </c>
    </row>
    <row r="192" spans="1:59" ht="12.75">
      <c r="A192" s="25"/>
      <c r="C192" s="46"/>
      <c r="D192" s="25" t="s">
        <v>633</v>
      </c>
      <c r="E192" s="25"/>
      <c r="F192" s="25"/>
      <c r="G192" s="25"/>
      <c r="I192" s="1107">
        <v>94402</v>
      </c>
      <c r="J192" s="1107"/>
      <c r="K192" s="1107"/>
      <c r="L192" s="1107"/>
      <c r="M192" s="1107"/>
      <c r="N192" s="1107"/>
      <c r="O192" s="25" t="s">
        <v>635</v>
      </c>
      <c r="P192" s="25"/>
      <c r="Q192" s="25"/>
      <c r="R192" s="25"/>
      <c r="S192" s="25"/>
      <c r="T192" s="1362">
        <v>6081609000</v>
      </c>
      <c r="U192" s="1362"/>
      <c r="V192" s="1362"/>
      <c r="W192" s="1362"/>
      <c r="X192" s="1362"/>
      <c r="Y192" s="1362"/>
      <c r="Z192" s="1362"/>
      <c r="AA192" s="1362"/>
      <c r="AB192" s="1362"/>
      <c r="AC192" s="1362"/>
      <c r="AD192" s="1362"/>
      <c r="AE192" s="1362"/>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565" t="s">
        <v>1751</v>
      </c>
      <c r="O193" s="1265"/>
      <c r="P193" s="1265"/>
      <c r="Q193" s="1265"/>
      <c r="R193" s="1265"/>
      <c r="S193" s="1265"/>
      <c r="T193" s="1265"/>
      <c r="U193" s="1265"/>
      <c r="V193" s="1265"/>
      <c r="W193" s="1265"/>
      <c r="X193" s="1265"/>
      <c r="Y193" s="1265"/>
      <c r="Z193" s="1265"/>
      <c r="AA193" s="1265"/>
      <c r="AB193" s="1265"/>
      <c r="AC193" s="1265"/>
      <c r="AD193" s="1265"/>
      <c r="AE193" s="1265"/>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66"/>
      <c r="O194" s="1266"/>
      <c r="P194" s="1266"/>
      <c r="Q194" s="1266"/>
      <c r="R194" s="1266"/>
      <c r="S194" s="1266"/>
      <c r="T194" s="1266"/>
      <c r="U194" s="1266"/>
      <c r="V194" s="1266"/>
      <c r="W194" s="1266"/>
      <c r="X194" s="1266"/>
      <c r="Y194" s="1266"/>
      <c r="Z194" s="1266"/>
      <c r="AA194" s="1266"/>
      <c r="AB194" s="1266"/>
      <c r="AC194" s="1266"/>
      <c r="AD194" s="1266"/>
      <c r="AE194" s="1266"/>
      <c r="AF194" s="25"/>
      <c r="AH194" s="25"/>
      <c r="AJ194" s="3"/>
      <c r="AK194" s="3"/>
      <c r="AL194" s="3"/>
      <c r="AP194" s="12" t="s">
        <v>1196</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102" t="s">
        <v>591</v>
      </c>
      <c r="U195" s="1102"/>
      <c r="W195" s="25" t="s">
        <v>738</v>
      </c>
      <c r="X195" s="25"/>
      <c r="Y195" s="25"/>
      <c r="Z195" s="25"/>
      <c r="AA195" s="25"/>
      <c r="AB195" s="25"/>
      <c r="AC195" s="25"/>
      <c r="AD195" s="25"/>
      <c r="AE195" s="25"/>
      <c r="AF195" s="25"/>
      <c r="AG195" s="25"/>
      <c r="AH195" s="1102">
        <v>14</v>
      </c>
      <c r="AI195" s="1102"/>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099" t="s">
        <v>722</v>
      </c>
      <c r="U196" s="1099"/>
      <c r="W196" s="25" t="s">
        <v>739</v>
      </c>
      <c r="X196" s="25"/>
      <c r="Y196" s="25"/>
      <c r="Z196" s="25"/>
      <c r="AA196" s="25"/>
      <c r="AB196" s="25"/>
      <c r="AC196" s="25"/>
      <c r="AD196" s="25"/>
      <c r="AE196" s="25"/>
      <c r="AF196" s="25"/>
      <c r="AG196" s="25"/>
      <c r="AH196" s="1102">
        <v>22</v>
      </c>
      <c r="AI196" s="1102"/>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099" t="s">
        <v>722</v>
      </c>
      <c r="U197" s="1099"/>
      <c r="V197" s="12"/>
      <c r="W197" s="25" t="s">
        <v>740</v>
      </c>
      <c r="X197" s="25"/>
      <c r="Y197" s="25"/>
      <c r="Z197" s="25"/>
      <c r="AA197" s="25"/>
      <c r="AB197" s="25"/>
      <c r="AC197" s="25"/>
      <c r="AD197" s="25"/>
      <c r="AE197" s="25"/>
      <c r="AF197" s="25"/>
      <c r="AG197" s="25"/>
      <c r="AH197" s="1102">
        <v>13</v>
      </c>
      <c r="AI197" s="1102"/>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099" t="s">
        <v>722</v>
      </c>
      <c r="Z198" s="109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208</v>
      </c>
      <c r="BH202" s="51"/>
    </row>
    <row r="203" spans="1:66" ht="12.75" customHeight="1">
      <c r="A203" s="25"/>
      <c r="C203" s="25"/>
      <c r="D203" s="1243" t="s">
        <v>416</v>
      </c>
      <c r="E203" s="1243"/>
      <c r="F203" s="1243"/>
      <c r="G203" s="1243"/>
      <c r="H203" s="1243"/>
      <c r="I203" s="1243"/>
      <c r="J203" s="1243"/>
      <c r="K203" s="1243"/>
      <c r="L203" s="1243"/>
      <c r="M203" s="1243"/>
      <c r="P203" s="1357">
        <f>M26</f>
        <v>2348601</v>
      </c>
      <c r="Q203" s="1358"/>
      <c r="R203" s="1358"/>
      <c r="S203" s="1358"/>
      <c r="T203" s="1358"/>
      <c r="U203" s="1358"/>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2.75">
      <c r="A204" s="25"/>
      <c r="C204" s="45"/>
      <c r="D204" s="1564" t="s">
        <v>1531</v>
      </c>
      <c r="E204" s="1243"/>
      <c r="F204" s="1243"/>
      <c r="G204" s="1243"/>
      <c r="H204" s="1243"/>
      <c r="I204" s="1243"/>
      <c r="J204" s="1243"/>
      <c r="K204" s="1243"/>
      <c r="L204" s="1243"/>
      <c r="M204" s="1243"/>
      <c r="P204" s="1358">
        <f>M27</f>
        <v>6778311</v>
      </c>
      <c r="Q204" s="1358"/>
      <c r="R204" s="1358"/>
      <c r="S204" s="1358"/>
      <c r="T204" s="1358"/>
      <c r="U204" s="1358"/>
      <c r="V204" s="47"/>
      <c r="W204" s="25" t="s">
        <v>1532</v>
      </c>
      <c r="X204" s="25"/>
      <c r="Y204" s="25"/>
      <c r="Z204" s="25"/>
      <c r="AA204" s="25"/>
      <c r="AB204" s="25"/>
      <c r="AC204" s="25"/>
      <c r="AD204" s="25"/>
      <c r="AE204" s="25"/>
      <c r="AF204" s="1102" t="s">
        <v>722</v>
      </c>
      <c r="AG204" s="1102"/>
      <c r="AH204" s="25"/>
      <c r="AI204" s="25"/>
      <c r="AJ204" s="3"/>
      <c r="AK204" s="3"/>
      <c r="AL204" s="3"/>
      <c r="AP204" s="708" t="s">
        <v>1176</v>
      </c>
      <c r="AQ204" s="70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21" t="s">
        <v>1780</v>
      </c>
      <c r="E207" s="1121"/>
      <c r="F207" s="1121"/>
      <c r="G207" s="1121"/>
      <c r="H207" s="1121"/>
      <c r="I207" s="1121"/>
      <c r="J207" s="1121"/>
      <c r="K207" s="1121"/>
      <c r="L207" s="1121"/>
      <c r="M207" s="11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121" t="s">
        <v>1193</v>
      </c>
      <c r="E210" s="1121"/>
      <c r="F210" s="1121"/>
      <c r="G210" s="1121"/>
      <c r="H210" s="1121"/>
      <c r="I210" s="1121"/>
      <c r="J210" s="1121"/>
      <c r="K210" s="1121"/>
      <c r="L210" s="1121"/>
      <c r="M210" s="1121"/>
      <c r="N210" s="12" t="s">
        <v>1516</v>
      </c>
      <c r="O210" s="743"/>
      <c r="P210" s="743"/>
      <c r="Q210" s="743"/>
      <c r="R210" s="743"/>
      <c r="S210" s="743"/>
      <c r="T210" s="743"/>
      <c r="U210" s="743"/>
      <c r="V210" s="743"/>
      <c r="W210" s="743"/>
      <c r="X210" s="743"/>
      <c r="Y210" s="743"/>
      <c r="Z210" s="743"/>
      <c r="AH210" s="1102"/>
      <c r="AI210" s="1102"/>
      <c r="AJ210" s="3"/>
      <c r="AK210" s="3"/>
      <c r="AL210" s="3"/>
      <c r="AP210" s="496"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525" t="s">
        <v>642</v>
      </c>
      <c r="C213" s="525" t="s">
        <v>1487</v>
      </c>
      <c r="D213" s="901"/>
      <c r="AG213" s="705"/>
      <c r="AJ213" s="705"/>
      <c r="AK213" s="705"/>
      <c r="AL213" s="705"/>
      <c r="AM213" s="247"/>
      <c r="AN213" s="247"/>
      <c r="AP213" s="39" t="s">
        <v>573</v>
      </c>
      <c r="BA213" s="36" t="s">
        <v>55</v>
      </c>
      <c r="BG213" s="55" t="s">
        <v>217</v>
      </c>
    </row>
    <row r="214" spans="1:59" ht="12.75">
      <c r="A214" s="50"/>
      <c r="C214" s="50"/>
      <c r="D214" s="7" t="s">
        <v>1123</v>
      </c>
      <c r="AG214" s="3"/>
      <c r="AJ214" s="3"/>
      <c r="AK214" s="3"/>
      <c r="AL214" s="3"/>
      <c r="AN214" s="58"/>
      <c r="AP214" s="12" t="s">
        <v>614</v>
      </c>
      <c r="BA214" s="36" t="s">
        <v>348</v>
      </c>
      <c r="BG214" s="55" t="s">
        <v>218</v>
      </c>
    </row>
    <row r="215" spans="1:59" ht="12.75">
      <c r="A215" s="50"/>
      <c r="C215" s="50"/>
      <c r="D215" s="1121" t="s">
        <v>1176</v>
      </c>
      <c r="E215" s="1121"/>
      <c r="F215" s="1121"/>
      <c r="G215" s="1121"/>
      <c r="H215" s="1121"/>
      <c r="I215" s="1121"/>
      <c r="J215" s="1121"/>
      <c r="K215" s="1121"/>
      <c r="L215" s="1121"/>
      <c r="M215" s="1121"/>
      <c r="N215" s="1121"/>
      <c r="O215" s="1121"/>
      <c r="P215" s="1121"/>
      <c r="Q215" s="1121"/>
      <c r="R215" s="1121"/>
      <c r="S215" s="1121"/>
      <c r="T215" s="1121"/>
      <c r="U215" s="1121"/>
      <c r="V215" s="1121"/>
      <c r="W215" s="1121"/>
      <c r="X215" s="1121"/>
      <c r="Y215" s="1121"/>
      <c r="Z215" s="112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23" t="s">
        <v>586</v>
      </c>
      <c r="B217" s="1123"/>
      <c r="C217" s="1123"/>
      <c r="D217" s="1123"/>
      <c r="E217" s="1123"/>
      <c r="F217" s="1123"/>
      <c r="G217" s="1123"/>
      <c r="H217" s="1123"/>
      <c r="I217" s="1123"/>
      <c r="J217" s="1123"/>
      <c r="K217" s="1123"/>
      <c r="L217" s="1123"/>
      <c r="M217" s="1123"/>
      <c r="N217" s="1123"/>
      <c r="O217" s="1123"/>
      <c r="P217" s="1123"/>
      <c r="Q217" s="1123"/>
      <c r="R217" s="1123"/>
      <c r="S217" s="1123"/>
      <c r="T217" s="1123"/>
      <c r="U217" s="1123"/>
      <c r="V217" s="1123"/>
      <c r="W217" s="1123"/>
      <c r="X217" s="1123"/>
      <c r="Y217" s="1123"/>
      <c r="Z217" s="1123"/>
      <c r="AA217" s="1123"/>
      <c r="AB217" s="1123"/>
      <c r="AC217" s="1123"/>
      <c r="AD217" s="1123"/>
      <c r="AE217" s="1123"/>
      <c r="AF217" s="1123"/>
      <c r="AG217" s="1123"/>
      <c r="AH217" s="1123"/>
      <c r="AI217" s="1123"/>
      <c r="AJ217" s="1123"/>
      <c r="AK217" s="1123"/>
      <c r="AL217" s="1123"/>
      <c r="AN217" s="58"/>
      <c r="AO217" s="58"/>
      <c r="AP217" s="12" t="s">
        <v>408</v>
      </c>
      <c r="BD217" s="61"/>
    </row>
    <row r="218" spans="1:59" ht="13.5" thickBot="1">
      <c r="A218" s="1124"/>
      <c r="B218" s="1124"/>
      <c r="C218" s="1124"/>
      <c r="D218" s="1124"/>
      <c r="E218" s="1124"/>
      <c r="F218" s="1124"/>
      <c r="G218" s="1124"/>
      <c r="H218" s="1124"/>
      <c r="I218" s="1124"/>
      <c r="J218" s="1124"/>
      <c r="K218" s="1124"/>
      <c r="L218" s="1124"/>
      <c r="M218" s="1124"/>
      <c r="N218" s="1124"/>
      <c r="O218" s="1124"/>
      <c r="P218" s="1124"/>
      <c r="Q218" s="1124"/>
      <c r="R218" s="1124"/>
      <c r="S218" s="1124"/>
      <c r="T218" s="1124"/>
      <c r="U218" s="1124"/>
      <c r="V218" s="1124"/>
      <c r="W218" s="1124"/>
      <c r="X218" s="1124"/>
      <c r="Y218" s="1124"/>
      <c r="Z218" s="1124"/>
      <c r="AA218" s="1124"/>
      <c r="AB218" s="1124"/>
      <c r="AC218" s="1124"/>
      <c r="AD218" s="1124"/>
      <c r="AE218" s="1124"/>
      <c r="AF218" s="1124"/>
      <c r="AG218" s="1124"/>
      <c r="AH218" s="1124"/>
      <c r="AI218" s="1124"/>
      <c r="AJ218" s="1124"/>
      <c r="AK218" s="1124"/>
      <c r="AL218" s="1124"/>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641</v>
      </c>
      <c r="AJ221" s="1102"/>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591</v>
      </c>
      <c r="AJ222" s="1102"/>
      <c r="AL222" s="58"/>
      <c r="AM222" s="7"/>
      <c r="AN222" s="58"/>
      <c r="AO222" s="400" t="s">
        <v>584</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641</v>
      </c>
      <c r="AJ223" s="1102"/>
      <c r="AL223" s="58"/>
      <c r="AN223" s="58"/>
      <c r="AO223" s="400" t="s">
        <v>584</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641</v>
      </c>
      <c r="AJ224" s="1102"/>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53" t="str">
        <f>H16</f>
        <v>MP Firehouse Square LLC</v>
      </c>
      <c r="N227" s="1353"/>
      <c r="O227" s="1353"/>
      <c r="P227" s="1353"/>
      <c r="Q227" s="1353"/>
      <c r="R227" s="1353"/>
      <c r="S227" s="1353"/>
      <c r="T227" s="1353"/>
      <c r="U227" s="1353"/>
      <c r="V227" s="1353"/>
      <c r="W227" s="1353"/>
      <c r="X227" s="1353"/>
      <c r="Y227" s="1353"/>
      <c r="Z227" s="1353"/>
      <c r="AA227" s="1353"/>
      <c r="AB227" s="1353"/>
      <c r="AC227" s="1353"/>
      <c r="AD227" s="1353"/>
      <c r="AE227" s="1353"/>
      <c r="AF227" s="1353"/>
      <c r="AG227" s="1353"/>
      <c r="AH227" s="1353"/>
      <c r="AI227" s="1353"/>
      <c r="AJ227" s="1353"/>
      <c r="AK227" s="1353"/>
      <c r="AO227" s="344" t="s">
        <v>584</v>
      </c>
      <c r="AT227" s="406">
        <f>IF(AND(AND($M$244="nonprofit",$M$252="for profit",$M$260="nonprofit")),2,0)</f>
        <v>0</v>
      </c>
    </row>
    <row r="228" spans="1:59" ht="12.75">
      <c r="D228" s="57" t="s">
        <v>92</v>
      </c>
      <c r="E228" s="57"/>
      <c r="F228" s="57"/>
      <c r="G228" s="57"/>
      <c r="H228" s="57"/>
      <c r="I228" s="57"/>
      <c r="J228" s="57"/>
      <c r="K228" s="7"/>
      <c r="M228" s="1125" t="s">
        <v>1649</v>
      </c>
      <c r="N228" s="1121"/>
      <c r="O228" s="1121"/>
      <c r="P228" s="1121"/>
      <c r="Q228" s="1121"/>
      <c r="R228" s="1121"/>
      <c r="S228" s="1121"/>
      <c r="T228" s="1121"/>
      <c r="U228" s="1121"/>
      <c r="V228" s="1121"/>
      <c r="W228" s="1121"/>
      <c r="X228" s="1121"/>
      <c r="Y228" s="1121"/>
      <c r="Z228" s="1121"/>
      <c r="AA228" s="1121"/>
      <c r="AB228" s="1121"/>
      <c r="AC228" s="1121"/>
      <c r="AD228" s="1121"/>
      <c r="AE228" s="1121"/>
      <c r="AM228" s="7"/>
      <c r="AO228" s="344" t="s">
        <v>584</v>
      </c>
      <c r="AT228" s="405">
        <f>IF(AND(AND($M$244="for profit",$M$252="nonprofit",$M$260="nonprofit")),2,0)</f>
        <v>0</v>
      </c>
      <c r="BB228" s="61"/>
    </row>
    <row r="229" spans="1:59" ht="12.75">
      <c r="D229" s="57" t="s">
        <v>630</v>
      </c>
      <c r="E229" s="57"/>
      <c r="M229" s="1125" t="s">
        <v>1650</v>
      </c>
      <c r="N229" s="1121"/>
      <c r="O229" s="1121"/>
      <c r="P229" s="1121"/>
      <c r="Q229" s="1121"/>
      <c r="R229" s="1121"/>
      <c r="S229" s="1121"/>
      <c r="T229" s="1121"/>
      <c r="V229" s="59" t="s">
        <v>93</v>
      </c>
      <c r="W229" s="1154" t="s">
        <v>1651</v>
      </c>
      <c r="X229" s="1129"/>
      <c r="Y229" s="57" t="s">
        <v>633</v>
      </c>
      <c r="AC229" s="1121">
        <v>94404</v>
      </c>
      <c r="AD229" s="1121"/>
      <c r="AE229" s="1121"/>
      <c r="AO229" s="402"/>
      <c r="AT229" s="403"/>
    </row>
    <row r="230" spans="1:59" ht="12.75">
      <c r="D230" s="60" t="s">
        <v>94</v>
      </c>
      <c r="E230" s="7"/>
      <c r="F230" s="7"/>
      <c r="G230" s="7"/>
      <c r="H230" s="7"/>
      <c r="I230" s="7"/>
      <c r="J230" s="7"/>
      <c r="K230" s="29"/>
      <c r="M230" s="1125" t="s">
        <v>1652</v>
      </c>
      <c r="N230" s="1121"/>
      <c r="O230" s="1121"/>
      <c r="P230" s="1121"/>
      <c r="Q230" s="1121"/>
      <c r="R230" s="1121"/>
      <c r="S230" s="1121"/>
      <c r="T230" s="1121"/>
      <c r="U230" s="1121"/>
      <c r="V230" s="1121"/>
      <c r="W230" s="1121"/>
      <c r="X230" s="1121"/>
      <c r="Y230" s="1121"/>
      <c r="Z230" s="1121"/>
      <c r="AA230" s="1121"/>
      <c r="AB230" s="1121"/>
      <c r="AC230" s="1121"/>
      <c r="AD230" s="1121"/>
      <c r="AE230" s="1121"/>
      <c r="AI230" s="7"/>
      <c r="AJ230" s="7"/>
      <c r="AK230" s="7"/>
      <c r="AL230" s="7"/>
      <c r="AM230" s="7"/>
      <c r="AO230" s="400" t="s">
        <v>583</v>
      </c>
      <c r="AT230" s="406">
        <f>IF(AND(AND($M$244="nonprofit",$M$252="nonprofit",$M$260="(select one)")),1,0)</f>
        <v>0</v>
      </c>
    </row>
    <row r="231" spans="1:59" ht="12.75">
      <c r="D231" s="60" t="s">
        <v>95</v>
      </c>
      <c r="E231" s="7"/>
      <c r="F231" s="7"/>
      <c r="M231" s="1285" t="s">
        <v>1653</v>
      </c>
      <c r="N231" s="1147"/>
      <c r="O231" s="1147"/>
      <c r="P231" s="1147"/>
      <c r="Q231" s="1147"/>
      <c r="R231" s="1147"/>
      <c r="S231" s="7" t="s">
        <v>219</v>
      </c>
      <c r="T231" s="7"/>
      <c r="U231" s="1129"/>
      <c r="V231" s="1129"/>
      <c r="W231" s="1129"/>
      <c r="X231" s="7" t="s">
        <v>96</v>
      </c>
      <c r="Z231" s="1147"/>
      <c r="AA231" s="1147"/>
      <c r="AB231" s="1147"/>
      <c r="AC231" s="1147"/>
      <c r="AD231" s="1147"/>
      <c r="AE231" s="1147"/>
      <c r="AO231" s="400" t="s">
        <v>583</v>
      </c>
      <c r="AT231" s="406">
        <f>IF(AND(AND($M$244="nonprofit",$M$252="nonprofit",$M$260="nonprofit")),1,0)</f>
        <v>0</v>
      </c>
    </row>
    <row r="232" spans="1:59" ht="12.75">
      <c r="D232" s="60" t="s">
        <v>97</v>
      </c>
      <c r="E232" s="7"/>
      <c r="F232" s="7"/>
      <c r="M232" s="1340" t="s">
        <v>1654</v>
      </c>
      <c r="N232" s="1340"/>
      <c r="O232" s="1340"/>
      <c r="P232" s="1340"/>
      <c r="Q232" s="1340"/>
      <c r="R232" s="1340"/>
      <c r="S232" s="1340"/>
      <c r="T232" s="1340"/>
      <c r="U232" s="1340"/>
      <c r="V232" s="1340"/>
      <c r="W232" s="1340"/>
      <c r="X232" s="1340"/>
      <c r="Y232" s="1340"/>
      <c r="Z232" s="1340"/>
      <c r="AA232" s="1340"/>
      <c r="AB232" s="1340"/>
      <c r="AC232" s="1340"/>
      <c r="AD232" s="1340"/>
      <c r="AE232" s="1340"/>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07" t="s">
        <v>574</v>
      </c>
      <c r="N233" s="1107"/>
      <c r="O233" s="1107"/>
      <c r="P233" s="1107"/>
      <c r="Q233" s="1107"/>
      <c r="R233" s="1107"/>
      <c r="S233" s="1107"/>
      <c r="T233" s="1107"/>
      <c r="U233" s="404" t="s">
        <v>1004</v>
      </c>
      <c r="V233" s="335"/>
      <c r="W233" s="335"/>
      <c r="X233" s="335"/>
      <c r="Y233" s="335"/>
      <c r="Z233" s="335"/>
      <c r="AA233" s="1566" t="s">
        <v>1787</v>
      </c>
      <c r="AB233" s="1346"/>
      <c r="AC233" s="1346"/>
      <c r="AD233" s="1346"/>
      <c r="AE233" s="1346"/>
      <c r="AF233" s="1346"/>
      <c r="AG233" s="1346"/>
      <c r="AH233" s="1346"/>
      <c r="AI233" s="1346"/>
      <c r="AJ233" s="1346"/>
      <c r="AK233" s="1346"/>
      <c r="AL233" s="58"/>
      <c r="AO233" s="400" t="s">
        <v>971</v>
      </c>
      <c r="AT233" s="406">
        <f>IF(AND(AND($M$244="for profit",$M$252="for profit",$M$260="(select one)")),3,0)</f>
        <v>0</v>
      </c>
    </row>
    <row r="234" spans="1:59" ht="12.75">
      <c r="D234" s="12" t="s">
        <v>577</v>
      </c>
      <c r="M234" s="1108"/>
      <c r="N234" s="1108"/>
      <c r="O234" s="1108"/>
      <c r="P234" s="1108"/>
      <c r="Q234" s="1108"/>
      <c r="R234" s="1108"/>
      <c r="S234" s="1108"/>
      <c r="T234" s="1108"/>
      <c r="U234" s="1108"/>
      <c r="V234" s="1108"/>
      <c r="W234" s="1108"/>
      <c r="X234" s="1108"/>
      <c r="Y234" s="1108"/>
      <c r="Z234" s="1108"/>
      <c r="AA234" s="1108"/>
      <c r="AB234" s="1108"/>
      <c r="AC234" s="1108"/>
      <c r="AD234" s="1108"/>
      <c r="AE234" s="110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43" t="s">
        <v>1763</v>
      </c>
      <c r="N238" s="1342"/>
      <c r="O238" s="1342"/>
      <c r="P238" s="1342"/>
      <c r="Q238" s="1342"/>
      <c r="R238" s="1342"/>
      <c r="S238" s="1342"/>
      <c r="T238" s="1342"/>
      <c r="U238" s="1342"/>
      <c r="V238" s="1342"/>
      <c r="W238" s="1342"/>
      <c r="X238" s="1342"/>
      <c r="Y238" s="1342"/>
      <c r="Z238" s="1342"/>
      <c r="AA238" s="1342"/>
      <c r="AB238" s="1342"/>
      <c r="AC238" s="1342"/>
      <c r="AD238" s="1342"/>
      <c r="AE238" s="1342"/>
      <c r="AF238" s="1342" t="s">
        <v>1656</v>
      </c>
      <c r="AG238" s="1342"/>
      <c r="AH238" s="1342"/>
      <c r="AI238" s="1342"/>
      <c r="AJ238" s="1342"/>
      <c r="AK238" s="1342"/>
      <c r="AT238" s="12">
        <v>1</v>
      </c>
      <c r="AU238" s="12" t="s">
        <v>580</v>
      </c>
      <c r="AZ238" s="25"/>
      <c r="BA238" s="3"/>
      <c r="BB238" s="3"/>
    </row>
    <row r="239" spans="1:59" ht="12.75">
      <c r="A239" s="29"/>
      <c r="B239" s="7"/>
      <c r="C239" s="7"/>
      <c r="D239" s="57" t="s">
        <v>92</v>
      </c>
      <c r="E239" s="57"/>
      <c r="F239" s="57"/>
      <c r="G239" s="57"/>
      <c r="H239" s="57"/>
      <c r="I239" s="57"/>
      <c r="J239" s="57"/>
      <c r="K239" s="57"/>
      <c r="L239" s="7"/>
      <c r="M239" s="1125" t="s">
        <v>1649</v>
      </c>
      <c r="N239" s="1121"/>
      <c r="O239" s="1121"/>
      <c r="P239" s="1121"/>
      <c r="Q239" s="1121"/>
      <c r="R239" s="1121"/>
      <c r="S239" s="1121"/>
      <c r="T239" s="1121"/>
      <c r="U239" s="1121"/>
      <c r="V239" s="1121"/>
      <c r="W239" s="1121"/>
      <c r="X239" s="1121"/>
      <c r="Y239" s="1121"/>
      <c r="Z239" s="1121"/>
      <c r="AA239" s="1121"/>
      <c r="AB239" s="1121"/>
      <c r="AC239" s="1121"/>
      <c r="AD239" s="1121"/>
      <c r="AE239" s="1121"/>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25" t="s">
        <v>1650</v>
      </c>
      <c r="N240" s="1121"/>
      <c r="O240" s="1121"/>
      <c r="P240" s="1121"/>
      <c r="Q240" s="1121"/>
      <c r="R240" s="1121"/>
      <c r="S240" s="1121"/>
      <c r="T240" s="1121"/>
      <c r="V240" s="59" t="s">
        <v>93</v>
      </c>
      <c r="W240" s="1154" t="s">
        <v>1651</v>
      </c>
      <c r="X240" s="1129"/>
      <c r="Y240" s="57" t="s">
        <v>633</v>
      </c>
      <c r="AC240" s="1121">
        <v>94404</v>
      </c>
      <c r="AD240" s="1121"/>
      <c r="AE240" s="1121"/>
      <c r="AF240" s="58" t="s">
        <v>1419</v>
      </c>
      <c r="AG240" s="743"/>
      <c r="AH240" s="743"/>
      <c r="AI240" s="743"/>
      <c r="AJ240" s="743"/>
      <c r="AK240" s="743"/>
      <c r="AN240" s="12" t="s">
        <v>328</v>
      </c>
      <c r="AT240" s="12">
        <v>3</v>
      </c>
      <c r="AU240" s="12" t="s">
        <v>582</v>
      </c>
      <c r="BA240" s="407"/>
      <c r="BB240" s="39"/>
    </row>
    <row r="241" spans="1:53" ht="12.75">
      <c r="A241" s="29"/>
      <c r="B241" s="7"/>
      <c r="C241" s="7"/>
      <c r="D241" s="60" t="s">
        <v>94</v>
      </c>
      <c r="E241" s="7"/>
      <c r="F241" s="7"/>
      <c r="G241" s="7"/>
      <c r="H241" s="7"/>
      <c r="I241" s="7"/>
      <c r="J241" s="7"/>
      <c r="K241" s="7"/>
      <c r="L241" s="29"/>
      <c r="M241" s="1125" t="s">
        <v>1658</v>
      </c>
      <c r="N241" s="1121"/>
      <c r="O241" s="1121"/>
      <c r="P241" s="1121"/>
      <c r="Q241" s="1121"/>
      <c r="R241" s="1121"/>
      <c r="S241" s="1121"/>
      <c r="T241" s="1121"/>
      <c r="U241" s="1121"/>
      <c r="V241" s="1121"/>
      <c r="W241" s="1121"/>
      <c r="X241" s="1121"/>
      <c r="Y241" s="1121"/>
      <c r="Z241" s="1121"/>
      <c r="AA241" s="1121"/>
      <c r="AB241" s="1121"/>
      <c r="AC241" s="1121"/>
      <c r="AD241" s="1121"/>
      <c r="AE241" s="1121"/>
      <c r="AH241" s="1158">
        <v>1E-4</v>
      </c>
      <c r="AI241" s="1159"/>
      <c r="AJ241" s="1159"/>
      <c r="AK241" s="1159"/>
      <c r="AL241" s="7"/>
      <c r="AN241" s="7" t="s">
        <v>295</v>
      </c>
      <c r="BA241" s="61"/>
    </row>
    <row r="242" spans="1:53" ht="12.75">
      <c r="A242" s="29"/>
      <c r="B242" s="7"/>
      <c r="C242" s="7"/>
      <c r="D242" s="60" t="s">
        <v>95</v>
      </c>
      <c r="E242" s="7"/>
      <c r="F242" s="7"/>
      <c r="M242" s="1285" t="s">
        <v>1653</v>
      </c>
      <c r="N242" s="1147"/>
      <c r="O242" s="1147"/>
      <c r="P242" s="1147"/>
      <c r="Q242" s="1147"/>
      <c r="R242" s="1147"/>
      <c r="S242" s="7" t="s">
        <v>219</v>
      </c>
      <c r="T242" s="7"/>
      <c r="U242" s="1129"/>
      <c r="V242" s="1129"/>
      <c r="W242" s="1129"/>
      <c r="X242" s="7" t="s">
        <v>96</v>
      </c>
      <c r="Z242" s="1147"/>
      <c r="AA242" s="1147"/>
      <c r="AB242" s="1147"/>
      <c r="AC242" s="1147"/>
      <c r="AD242" s="1147"/>
      <c r="AE242" s="1147"/>
      <c r="AN242" s="7" t="s">
        <v>185</v>
      </c>
      <c r="BA242" s="61"/>
    </row>
    <row r="243" spans="1:53" ht="12.75">
      <c r="A243" s="29"/>
      <c r="B243" s="7"/>
      <c r="C243" s="7"/>
      <c r="D243" s="60" t="s">
        <v>97</v>
      </c>
      <c r="E243" s="7"/>
      <c r="F243" s="7"/>
      <c r="M243" s="1340" t="s">
        <v>1659</v>
      </c>
      <c r="N243" s="1340"/>
      <c r="O243" s="1340"/>
      <c r="P243" s="1340"/>
      <c r="Q243" s="1340"/>
      <c r="R243" s="1340"/>
      <c r="S243" s="1340"/>
      <c r="T243" s="1340"/>
      <c r="U243" s="1340"/>
      <c r="V243" s="1340"/>
      <c r="W243" s="1340"/>
      <c r="X243" s="1340"/>
      <c r="Y243" s="1340"/>
      <c r="Z243" s="1340"/>
      <c r="AA243" s="1340"/>
      <c r="AB243" s="1340"/>
      <c r="AC243" s="1340"/>
      <c r="AD243" s="1340"/>
      <c r="AE243" s="1340"/>
      <c r="AG243" s="7"/>
      <c r="AH243" s="7"/>
      <c r="AI243" s="7"/>
      <c r="AJ243" s="7"/>
      <c r="AK243" s="7"/>
      <c r="AL243" s="7"/>
      <c r="BA243" s="61"/>
    </row>
    <row r="244" spans="1:53" ht="12.75">
      <c r="A244" s="23"/>
      <c r="B244" s="7"/>
      <c r="C244" s="139"/>
      <c r="D244" s="60" t="s">
        <v>581</v>
      </c>
      <c r="E244" s="7"/>
      <c r="F244" s="7"/>
      <c r="G244" s="7"/>
      <c r="H244" s="7"/>
      <c r="I244" s="7"/>
      <c r="J244" s="7"/>
      <c r="K244" s="7"/>
      <c r="L244" s="7"/>
      <c r="M244" s="1107" t="s">
        <v>580</v>
      </c>
      <c r="N244" s="1107"/>
      <c r="O244" s="1107"/>
      <c r="P244" s="1107"/>
      <c r="Q244" s="1107"/>
      <c r="R244" s="1107"/>
      <c r="S244" s="1107"/>
      <c r="T244" s="1107"/>
      <c r="U244" s="404" t="s">
        <v>1004</v>
      </c>
      <c r="V244" s="335"/>
      <c r="W244" s="335"/>
      <c r="X244" s="335"/>
      <c r="Y244" s="335"/>
      <c r="Z244" s="335"/>
      <c r="AA244" s="1361" t="s">
        <v>1787</v>
      </c>
      <c r="AB244" s="1361"/>
      <c r="AC244" s="1361"/>
      <c r="AD244" s="1361"/>
      <c r="AE244" s="1361"/>
      <c r="AF244" s="1361"/>
      <c r="AG244" s="1361"/>
      <c r="AH244" s="1361"/>
      <c r="AI244" s="1361"/>
      <c r="AJ244" s="1361"/>
      <c r="AK244" s="13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42"/>
      <c r="N246" s="1342"/>
      <c r="O246" s="1342"/>
      <c r="P246" s="1342"/>
      <c r="Q246" s="1342"/>
      <c r="R246" s="1342"/>
      <c r="S246" s="1342"/>
      <c r="T246" s="1342"/>
      <c r="U246" s="1342"/>
      <c r="V246" s="1342"/>
      <c r="W246" s="1342"/>
      <c r="X246" s="1342"/>
      <c r="Y246" s="1342"/>
      <c r="Z246" s="1342"/>
      <c r="AA246" s="1342"/>
      <c r="AB246" s="1342"/>
      <c r="AC246" s="1342"/>
      <c r="AD246" s="1342"/>
      <c r="AE246" s="1342"/>
      <c r="AF246" s="1342" t="s">
        <v>328</v>
      </c>
      <c r="AG246" s="1342"/>
      <c r="AH246" s="1342"/>
      <c r="AI246" s="1342"/>
      <c r="AJ246" s="1342"/>
      <c r="AK246" s="1342"/>
      <c r="BA246" s="61"/>
    </row>
    <row r="247" spans="1:53" ht="12.75">
      <c r="A247" s="29"/>
      <c r="B247" s="7"/>
      <c r="C247" s="7"/>
      <c r="D247" s="57" t="s">
        <v>92</v>
      </c>
      <c r="E247" s="57"/>
      <c r="F247" s="57"/>
      <c r="G247" s="57"/>
      <c r="H247" s="57"/>
      <c r="I247" s="57"/>
      <c r="J247" s="57"/>
      <c r="K247" s="57"/>
      <c r="L247" s="7"/>
      <c r="M247" s="1121"/>
      <c r="N247" s="1121"/>
      <c r="O247" s="1121"/>
      <c r="P247" s="1121"/>
      <c r="Q247" s="1121"/>
      <c r="R247" s="1121"/>
      <c r="S247" s="1121"/>
      <c r="T247" s="1121"/>
      <c r="U247" s="1121"/>
      <c r="V247" s="1121"/>
      <c r="W247" s="1121"/>
      <c r="X247" s="1121"/>
      <c r="Y247" s="1121"/>
      <c r="Z247" s="1121"/>
      <c r="AA247" s="1121"/>
      <c r="AB247" s="1121"/>
      <c r="AC247" s="1121"/>
      <c r="AD247" s="1121"/>
      <c r="AE247" s="1121"/>
      <c r="AF247" s="58" t="s">
        <v>1418</v>
      </c>
      <c r="AG247" s="743"/>
      <c r="AH247" s="743"/>
      <c r="AI247" s="743"/>
      <c r="AJ247" s="743"/>
      <c r="AK247" s="743"/>
      <c r="AL247" s="7"/>
      <c r="BA247" s="61"/>
    </row>
    <row r="248" spans="1:53" ht="12.75">
      <c r="A248" s="29"/>
      <c r="B248" s="7"/>
      <c r="C248" s="7"/>
      <c r="D248" s="57" t="s">
        <v>630</v>
      </c>
      <c r="E248" s="57"/>
      <c r="M248" s="1121"/>
      <c r="N248" s="1121"/>
      <c r="O248" s="1121"/>
      <c r="P248" s="1121"/>
      <c r="Q248" s="1121"/>
      <c r="R248" s="1121"/>
      <c r="S248" s="1121"/>
      <c r="T248" s="1121"/>
      <c r="V248" s="59" t="s">
        <v>93</v>
      </c>
      <c r="W248" s="1129"/>
      <c r="X248" s="1129"/>
      <c r="Y248" s="57" t="s">
        <v>633</v>
      </c>
      <c r="AC248" s="1121"/>
      <c r="AD248" s="1121"/>
      <c r="AE248" s="1121"/>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21"/>
      <c r="N249" s="1121"/>
      <c r="O249" s="1121"/>
      <c r="P249" s="1121"/>
      <c r="Q249" s="1121"/>
      <c r="R249" s="1121"/>
      <c r="S249" s="1121"/>
      <c r="T249" s="1121"/>
      <c r="U249" s="1121"/>
      <c r="V249" s="1121"/>
      <c r="W249" s="1121"/>
      <c r="X249" s="1121"/>
      <c r="Y249" s="1121"/>
      <c r="Z249" s="1121"/>
      <c r="AA249" s="1121"/>
      <c r="AB249" s="1121"/>
      <c r="AC249" s="1121"/>
      <c r="AD249" s="1121"/>
      <c r="AE249" s="1121"/>
      <c r="AF249" s="743"/>
      <c r="AG249" s="743"/>
      <c r="AH249" s="1159"/>
      <c r="AI249" s="1159"/>
      <c r="AJ249" s="1159"/>
      <c r="AK249" s="1159"/>
      <c r="AL249" s="7"/>
      <c r="BA249" s="61"/>
    </row>
    <row r="250" spans="1:53" ht="12.75">
      <c r="A250" s="29"/>
      <c r="B250" s="7"/>
      <c r="C250" s="7"/>
      <c r="D250" s="60" t="s">
        <v>95</v>
      </c>
      <c r="E250" s="7"/>
      <c r="F250" s="7"/>
      <c r="M250" s="1147"/>
      <c r="N250" s="1147"/>
      <c r="O250" s="1147"/>
      <c r="P250" s="1147"/>
      <c r="Q250" s="1147"/>
      <c r="R250" s="1147"/>
      <c r="S250" s="7" t="s">
        <v>219</v>
      </c>
      <c r="T250" s="7"/>
      <c r="U250" s="1129"/>
      <c r="V250" s="1129"/>
      <c r="W250" s="1129"/>
      <c r="X250" s="7" t="s">
        <v>96</v>
      </c>
      <c r="Z250" s="1147"/>
      <c r="AA250" s="1147"/>
      <c r="AB250" s="1147"/>
      <c r="AC250" s="1147"/>
      <c r="AD250" s="1147"/>
      <c r="AE250" s="1147"/>
      <c r="BA250" s="61"/>
    </row>
    <row r="251" spans="1:53" ht="12.75" customHeight="1">
      <c r="A251" s="29"/>
      <c r="B251" s="7"/>
      <c r="C251" s="7"/>
      <c r="D251" s="60" t="s">
        <v>97</v>
      </c>
      <c r="E251" s="7"/>
      <c r="F251" s="7"/>
      <c r="M251" s="1340"/>
      <c r="N251" s="1340"/>
      <c r="O251" s="1340"/>
      <c r="P251" s="1340"/>
      <c r="Q251" s="1340"/>
      <c r="R251" s="1340"/>
      <c r="S251" s="1340"/>
      <c r="T251" s="1340"/>
      <c r="U251" s="1340"/>
      <c r="V251" s="1340"/>
      <c r="W251" s="1340"/>
      <c r="X251" s="1340"/>
      <c r="Y251" s="1340"/>
      <c r="Z251" s="1340"/>
      <c r="AA251" s="1340"/>
      <c r="AB251" s="1340"/>
      <c r="AC251" s="1340"/>
      <c r="AD251" s="1340"/>
      <c r="AE251" s="134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07" t="s">
        <v>328</v>
      </c>
      <c r="N252" s="1107"/>
      <c r="O252" s="1107"/>
      <c r="P252" s="1107"/>
      <c r="Q252" s="1107"/>
      <c r="R252" s="1107"/>
      <c r="S252" s="1107"/>
      <c r="T252" s="1107"/>
      <c r="U252" s="404" t="s">
        <v>1004</v>
      </c>
      <c r="V252" s="335"/>
      <c r="W252" s="335"/>
      <c r="X252" s="335"/>
      <c r="Y252" s="335"/>
      <c r="Z252" s="335"/>
      <c r="AA252" s="1346"/>
      <c r="AB252" s="1346"/>
      <c r="AC252" s="1346"/>
      <c r="AD252" s="1346"/>
      <c r="AE252" s="1346"/>
      <c r="AF252" s="1346"/>
      <c r="AG252" s="1346"/>
      <c r="AH252" s="1346"/>
      <c r="AI252" s="1346"/>
      <c r="AJ252" s="1346"/>
      <c r="AK252" s="134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42"/>
      <c r="N254" s="1342"/>
      <c r="O254" s="1342"/>
      <c r="P254" s="1342"/>
      <c r="Q254" s="1342"/>
      <c r="R254" s="1342"/>
      <c r="S254" s="1342"/>
      <c r="T254" s="1342"/>
      <c r="U254" s="1342"/>
      <c r="V254" s="1342"/>
      <c r="W254" s="1342"/>
      <c r="X254" s="1342"/>
      <c r="Y254" s="1342"/>
      <c r="Z254" s="1342"/>
      <c r="AA254" s="1342"/>
      <c r="AB254" s="1342"/>
      <c r="AC254" s="1342"/>
      <c r="AD254" s="1342"/>
      <c r="AE254" s="1342"/>
      <c r="AF254" s="1342" t="s">
        <v>328</v>
      </c>
      <c r="AG254" s="1342"/>
      <c r="AH254" s="1342"/>
      <c r="AI254" s="1342"/>
      <c r="AJ254" s="1342"/>
      <c r="AK254" s="1342"/>
      <c r="AL254" s="58"/>
      <c r="BA254" s="61"/>
    </row>
    <row r="255" spans="1:53" ht="12.75">
      <c r="A255" s="23"/>
      <c r="B255" s="7"/>
      <c r="C255" s="7"/>
      <c r="D255" s="57" t="s">
        <v>92</v>
      </c>
      <c r="E255" s="57"/>
      <c r="F255" s="57"/>
      <c r="G255" s="57"/>
      <c r="H255" s="57"/>
      <c r="I255" s="57"/>
      <c r="J255" s="57"/>
      <c r="K255" s="57"/>
      <c r="L255" s="7"/>
      <c r="M255" s="1121"/>
      <c r="N255" s="1121"/>
      <c r="O255" s="1121"/>
      <c r="P255" s="1121"/>
      <c r="Q255" s="1121"/>
      <c r="R255" s="1121"/>
      <c r="S255" s="1121"/>
      <c r="T255" s="1121"/>
      <c r="U255" s="1121"/>
      <c r="V255" s="1121"/>
      <c r="W255" s="1121"/>
      <c r="X255" s="1121"/>
      <c r="Y255" s="1121"/>
      <c r="Z255" s="1121"/>
      <c r="AA255" s="1121"/>
      <c r="AB255" s="1121"/>
      <c r="AC255" s="1121"/>
      <c r="AD255" s="1121"/>
      <c r="AE255" s="1121"/>
      <c r="AF255" s="58" t="s">
        <v>1418</v>
      </c>
      <c r="AG255" s="743"/>
      <c r="AH255" s="743"/>
      <c r="AI255" s="743"/>
      <c r="AJ255" s="743"/>
      <c r="AK255" s="743"/>
      <c r="AL255" s="58"/>
      <c r="BA255" s="61"/>
    </row>
    <row r="256" spans="1:53" ht="12.75">
      <c r="A256" s="23"/>
      <c r="B256" s="7"/>
      <c r="C256" s="7"/>
      <c r="D256" s="57" t="s">
        <v>630</v>
      </c>
      <c r="E256" s="57"/>
      <c r="M256" s="1121"/>
      <c r="N256" s="1121"/>
      <c r="O256" s="1121"/>
      <c r="P256" s="1121"/>
      <c r="Q256" s="1121"/>
      <c r="R256" s="1121"/>
      <c r="S256" s="1121"/>
      <c r="T256" s="1121"/>
      <c r="V256" s="59" t="s">
        <v>93</v>
      </c>
      <c r="W256" s="1129"/>
      <c r="X256" s="1129"/>
      <c r="Y256" s="57" t="s">
        <v>633</v>
      </c>
      <c r="AC256" s="1121"/>
      <c r="AD256" s="1121"/>
      <c r="AE256" s="1121"/>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21"/>
      <c r="N257" s="1121"/>
      <c r="O257" s="1121"/>
      <c r="P257" s="1121"/>
      <c r="Q257" s="1121"/>
      <c r="R257" s="1121"/>
      <c r="S257" s="1121"/>
      <c r="T257" s="1121"/>
      <c r="U257" s="1121"/>
      <c r="V257" s="1121"/>
      <c r="W257" s="1121"/>
      <c r="X257" s="1121"/>
      <c r="Y257" s="1121"/>
      <c r="Z257" s="1121"/>
      <c r="AA257" s="1121"/>
      <c r="AB257" s="1121"/>
      <c r="AC257" s="1121"/>
      <c r="AD257" s="1121"/>
      <c r="AE257" s="1121"/>
      <c r="AF257" s="743"/>
      <c r="AG257" s="743"/>
      <c r="AH257" s="1159"/>
      <c r="AI257" s="1159"/>
      <c r="AJ257" s="1159"/>
      <c r="AK257" s="1159"/>
      <c r="AL257" s="58"/>
      <c r="BA257" s="61"/>
    </row>
    <row r="258" spans="1:53" ht="12.75">
      <c r="A258" s="23"/>
      <c r="B258" s="7"/>
      <c r="C258" s="7"/>
      <c r="D258" s="60" t="s">
        <v>95</v>
      </c>
      <c r="E258" s="7"/>
      <c r="F258" s="7"/>
      <c r="M258" s="1147"/>
      <c r="N258" s="1147"/>
      <c r="O258" s="1147"/>
      <c r="P258" s="1147"/>
      <c r="Q258" s="1147"/>
      <c r="R258" s="1147"/>
      <c r="S258" s="7" t="s">
        <v>219</v>
      </c>
      <c r="T258" s="7"/>
      <c r="U258" s="1129"/>
      <c r="V258" s="1129"/>
      <c r="W258" s="1129"/>
      <c r="X258" s="7" t="s">
        <v>96</v>
      </c>
      <c r="Z258" s="1147"/>
      <c r="AA258" s="1147"/>
      <c r="AB258" s="1147"/>
      <c r="AC258" s="1147"/>
      <c r="AD258" s="1147"/>
      <c r="AE258" s="1147"/>
      <c r="AL258" s="58"/>
      <c r="BA258" s="61"/>
    </row>
    <row r="259" spans="1:53" ht="12.75">
      <c r="A259" s="23"/>
      <c r="B259" s="7"/>
      <c r="C259" s="7"/>
      <c r="D259" s="60" t="s">
        <v>97</v>
      </c>
      <c r="E259" s="7"/>
      <c r="F259" s="7"/>
      <c r="M259" s="1340"/>
      <c r="N259" s="1340"/>
      <c r="O259" s="1340"/>
      <c r="P259" s="1340"/>
      <c r="Q259" s="1340"/>
      <c r="R259" s="1340"/>
      <c r="S259" s="1340"/>
      <c r="T259" s="1340"/>
      <c r="U259" s="1340"/>
      <c r="V259" s="1340"/>
      <c r="W259" s="1340"/>
      <c r="X259" s="1340"/>
      <c r="Y259" s="1340"/>
      <c r="Z259" s="1340"/>
      <c r="AA259" s="1355"/>
      <c r="AB259" s="1355"/>
      <c r="AC259" s="1355"/>
      <c r="AD259" s="1355"/>
      <c r="AE259" s="1355"/>
      <c r="AG259" s="7"/>
      <c r="AH259" s="7"/>
      <c r="AI259" s="7"/>
      <c r="AJ259" s="7"/>
      <c r="AK259" s="7"/>
      <c r="AL259" s="58"/>
      <c r="BA259" s="61"/>
    </row>
    <row r="260" spans="1:53" ht="12.75">
      <c r="A260" s="23"/>
      <c r="B260" s="7"/>
      <c r="C260" s="139"/>
      <c r="D260" s="60" t="s">
        <v>581</v>
      </c>
      <c r="E260" s="7"/>
      <c r="F260" s="7"/>
      <c r="G260" s="7"/>
      <c r="H260" s="7"/>
      <c r="I260" s="7"/>
      <c r="J260" s="7"/>
      <c r="K260" s="7"/>
      <c r="L260" s="7"/>
      <c r="M260" s="1107" t="s">
        <v>328</v>
      </c>
      <c r="N260" s="1107"/>
      <c r="O260" s="1107"/>
      <c r="P260" s="1107"/>
      <c r="Q260" s="1107"/>
      <c r="R260" s="1107"/>
      <c r="S260" s="1107"/>
      <c r="T260" s="1107"/>
      <c r="U260" s="404" t="s">
        <v>1004</v>
      </c>
      <c r="V260" s="335"/>
      <c r="W260" s="335"/>
      <c r="X260" s="335"/>
      <c r="Y260" s="335"/>
      <c r="Z260" s="335"/>
      <c r="AA260" s="1347"/>
      <c r="AB260" s="1347"/>
      <c r="AC260" s="1347"/>
      <c r="AD260" s="1347"/>
      <c r="AE260" s="1347"/>
      <c r="AF260" s="1347"/>
      <c r="AG260" s="1347"/>
      <c r="AH260" s="1347"/>
      <c r="AI260" s="1347"/>
      <c r="AJ260" s="1347"/>
      <c r="AK260" s="134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349" t="str">
        <f>BB239</f>
        <v>Nonprofit</v>
      </c>
      <c r="U262" s="1349"/>
      <c r="V262" s="1349"/>
      <c r="W262" s="1349"/>
      <c r="X262" s="1349"/>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21" t="s">
        <v>295</v>
      </c>
      <c r="E265" s="1121"/>
      <c r="F265" s="1121"/>
      <c r="G265" s="1121"/>
      <c r="H265" s="1121"/>
      <c r="J265" s="12" t="s">
        <v>294</v>
      </c>
      <c r="X265" s="1348"/>
      <c r="Y265" s="1348"/>
      <c r="Z265" s="1348"/>
      <c r="AA265" s="1348"/>
      <c r="AB265" s="1348"/>
      <c r="AC265" s="1348"/>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43" t="s">
        <v>1655</v>
      </c>
      <c r="M269" s="1342"/>
      <c r="N269" s="1342"/>
      <c r="O269" s="1342"/>
      <c r="P269" s="1342"/>
      <c r="Q269" s="1342"/>
      <c r="R269" s="1342"/>
      <c r="S269" s="1342"/>
      <c r="T269" s="1342"/>
      <c r="U269" s="1342"/>
      <c r="V269" s="1342"/>
      <c r="W269" s="1342"/>
      <c r="X269" s="1342"/>
      <c r="Y269" s="1342"/>
      <c r="Z269" s="1342"/>
      <c r="AA269" s="1342"/>
      <c r="AB269" s="1342"/>
      <c r="AC269" s="1342"/>
      <c r="AD269" s="1342"/>
      <c r="AE269" s="1342"/>
      <c r="AF269" s="1342"/>
      <c r="AG269" s="1342"/>
      <c r="AH269" s="1342"/>
      <c r="AI269" s="1342"/>
      <c r="AJ269" s="1342"/>
      <c r="AK269" s="58"/>
      <c r="AL269" s="58"/>
      <c r="BA269" s="61"/>
    </row>
    <row r="270" spans="1:53" ht="12.75" customHeight="1">
      <c r="D270" s="57" t="s">
        <v>92</v>
      </c>
      <c r="E270" s="57"/>
      <c r="F270" s="57"/>
      <c r="G270" s="57"/>
      <c r="H270" s="57"/>
      <c r="I270" s="57"/>
      <c r="J270" s="57"/>
      <c r="K270" s="7"/>
      <c r="L270" s="1125" t="s">
        <v>1649</v>
      </c>
      <c r="M270" s="1121"/>
      <c r="N270" s="1121"/>
      <c r="O270" s="1121"/>
      <c r="P270" s="1121"/>
      <c r="Q270" s="1121"/>
      <c r="R270" s="1121"/>
      <c r="S270" s="1121"/>
      <c r="T270" s="1121"/>
      <c r="U270" s="1121"/>
      <c r="V270" s="1121"/>
      <c r="W270" s="1121"/>
      <c r="X270" s="1121"/>
      <c r="Y270" s="1121"/>
      <c r="Z270" s="1121"/>
      <c r="AA270" s="1121"/>
      <c r="AB270" s="1121"/>
      <c r="AC270" s="1121"/>
      <c r="AD270" s="1121"/>
      <c r="AK270" s="58"/>
      <c r="AL270" s="58"/>
      <c r="BA270" s="61"/>
    </row>
    <row r="271" spans="1:53" ht="12.75">
      <c r="D271" s="57" t="s">
        <v>630</v>
      </c>
      <c r="E271" s="57"/>
      <c r="L271" s="1125" t="s">
        <v>1650</v>
      </c>
      <c r="M271" s="1121"/>
      <c r="N271" s="1121"/>
      <c r="O271" s="1121"/>
      <c r="P271" s="1121"/>
      <c r="Q271" s="1121"/>
      <c r="R271" s="1121"/>
      <c r="S271" s="1121"/>
      <c r="U271" s="59" t="s">
        <v>93</v>
      </c>
      <c r="V271" s="1154" t="s">
        <v>1651</v>
      </c>
      <c r="W271" s="1129"/>
      <c r="X271" s="57" t="s">
        <v>633</v>
      </c>
      <c r="AB271" s="1121">
        <v>94404</v>
      </c>
      <c r="AC271" s="1121"/>
      <c r="AD271" s="1121"/>
      <c r="AK271" s="58"/>
      <c r="AL271" s="58"/>
      <c r="BA271" s="61"/>
    </row>
    <row r="272" spans="1:53" ht="12.75">
      <c r="D272" s="60" t="s">
        <v>94</v>
      </c>
      <c r="E272" s="7"/>
      <c r="F272" s="7"/>
      <c r="G272" s="7"/>
      <c r="H272" s="7"/>
      <c r="I272" s="7"/>
      <c r="J272" s="7"/>
      <c r="K272" s="29"/>
      <c r="L272" s="1125" t="s">
        <v>1652</v>
      </c>
      <c r="M272" s="1121"/>
      <c r="N272" s="1121"/>
      <c r="O272" s="1121"/>
      <c r="P272" s="1121"/>
      <c r="Q272" s="1121"/>
      <c r="R272" s="1121"/>
      <c r="S272" s="1121"/>
      <c r="T272" s="1121"/>
      <c r="U272" s="1121"/>
      <c r="V272" s="1121"/>
      <c r="W272" s="1121"/>
      <c r="X272" s="1121"/>
      <c r="Y272" s="1121"/>
      <c r="Z272" s="1121"/>
      <c r="AA272" s="1121"/>
      <c r="AB272" s="1121"/>
      <c r="AC272" s="1121"/>
      <c r="AD272" s="1121"/>
      <c r="AI272" s="7"/>
      <c r="AJ272" s="7"/>
      <c r="AK272" s="58"/>
      <c r="AL272" s="58"/>
      <c r="BA272" s="61"/>
    </row>
    <row r="273" spans="1:53" ht="12.75">
      <c r="D273" s="60" t="s">
        <v>95</v>
      </c>
      <c r="E273" s="7"/>
      <c r="F273" s="7"/>
      <c r="L273" s="1285" t="s">
        <v>1657</v>
      </c>
      <c r="M273" s="1147"/>
      <c r="N273" s="1147"/>
      <c r="O273" s="1147"/>
      <c r="P273" s="1147"/>
      <c r="Q273" s="1147"/>
      <c r="R273" s="7" t="s">
        <v>219</v>
      </c>
      <c r="S273" s="7"/>
      <c r="T273" s="1129"/>
      <c r="U273" s="1129"/>
      <c r="V273" s="1129"/>
      <c r="W273" s="7" t="s">
        <v>96</v>
      </c>
      <c r="Y273" s="1147"/>
      <c r="Z273" s="1147"/>
      <c r="AA273" s="1147"/>
      <c r="AB273" s="1147"/>
      <c r="AC273" s="1147"/>
      <c r="AD273" s="1147"/>
      <c r="BA273" s="61"/>
    </row>
    <row r="274" spans="1:53" ht="12.75">
      <c r="D274" s="60" t="s">
        <v>97</v>
      </c>
      <c r="E274" s="7"/>
      <c r="F274" s="7"/>
      <c r="L274" s="1340" t="s">
        <v>1654</v>
      </c>
      <c r="M274" s="1340"/>
      <c r="N274" s="1340"/>
      <c r="O274" s="1340"/>
      <c r="P274" s="1340"/>
      <c r="Q274" s="1340"/>
      <c r="R274" s="1340"/>
      <c r="S274" s="1340"/>
      <c r="T274" s="1340"/>
      <c r="U274" s="1340"/>
      <c r="V274" s="1340"/>
      <c r="W274" s="1340"/>
      <c r="X274" s="1340"/>
      <c r="Y274" s="1340"/>
      <c r="Z274" s="1340"/>
      <c r="AA274" s="1340"/>
      <c r="AB274" s="1340"/>
      <c r="AC274" s="1340"/>
      <c r="AD274" s="1340"/>
      <c r="AF274" s="7"/>
      <c r="AG274" s="7"/>
      <c r="AH274" s="7"/>
      <c r="AI274" s="7"/>
      <c r="AJ274" s="7"/>
      <c r="BA274" s="61"/>
    </row>
    <row r="275" spans="1:53" ht="12.75">
      <c r="D275" s="58" t="s">
        <v>673</v>
      </c>
      <c r="E275" s="58"/>
      <c r="F275" s="58"/>
      <c r="G275" s="58"/>
      <c r="H275" s="58"/>
      <c r="I275" s="58"/>
      <c r="L275" s="1154" t="s">
        <v>1660</v>
      </c>
      <c r="M275" s="1154"/>
      <c r="N275" s="1154"/>
      <c r="O275" s="1154"/>
      <c r="P275" s="1154"/>
      <c r="Q275" s="1154"/>
      <c r="R275" s="1154"/>
      <c r="S275" s="1154"/>
      <c r="T275" s="1154"/>
      <c r="U275" s="1154"/>
      <c r="V275" s="1154"/>
      <c r="W275" s="1154"/>
      <c r="X275" s="1154"/>
      <c r="Y275" s="1154"/>
      <c r="Z275" s="1154"/>
      <c r="AA275" s="1154"/>
      <c r="AB275" s="1154"/>
      <c r="AC275" s="1154"/>
      <c r="AD275" s="1154"/>
      <c r="AK275" s="58"/>
      <c r="AL275" s="58"/>
      <c r="BA275" s="61"/>
    </row>
    <row r="276" spans="1:53" ht="12.75">
      <c r="L276" s="35" t="s">
        <v>674</v>
      </c>
      <c r="BA276" s="61"/>
    </row>
    <row r="277" spans="1:53" ht="12.75">
      <c r="A277" s="1123" t="s">
        <v>587</v>
      </c>
      <c r="B277" s="1123"/>
      <c r="C277" s="1123"/>
      <c r="D277" s="1123"/>
      <c r="E277" s="1123"/>
      <c r="F277" s="1123"/>
      <c r="G277" s="1123"/>
      <c r="H277" s="1123"/>
      <c r="I277" s="1123"/>
      <c r="J277" s="1123"/>
      <c r="K277" s="1123"/>
      <c r="L277" s="1123"/>
      <c r="M277" s="1123"/>
      <c r="N277" s="1123"/>
      <c r="O277" s="1123"/>
      <c r="P277" s="1123"/>
      <c r="Q277" s="1123"/>
      <c r="R277" s="1123"/>
      <c r="S277" s="1123"/>
      <c r="T277" s="1123"/>
      <c r="U277" s="1123"/>
      <c r="V277" s="1123"/>
      <c r="W277" s="1123"/>
      <c r="X277" s="1123"/>
      <c r="Y277" s="1123"/>
      <c r="Z277" s="1123"/>
      <c r="AA277" s="1123"/>
      <c r="AB277" s="1123"/>
      <c r="AC277" s="1123"/>
      <c r="AD277" s="1123"/>
      <c r="AE277" s="1123"/>
      <c r="AF277" s="1123"/>
      <c r="AG277" s="1123"/>
      <c r="AH277" s="1123"/>
      <c r="AI277" s="1123"/>
      <c r="AJ277" s="1123"/>
      <c r="AK277" s="1123"/>
      <c r="AL277" s="1123"/>
      <c r="BA277" s="61"/>
    </row>
    <row r="278" spans="1:53" ht="13.5" thickBot="1">
      <c r="A278" s="1124"/>
      <c r="B278" s="1124"/>
      <c r="C278" s="1124"/>
      <c r="D278" s="1124"/>
      <c r="E278" s="1124"/>
      <c r="F278" s="1124"/>
      <c r="G278" s="1124"/>
      <c r="H278" s="1124"/>
      <c r="I278" s="1124"/>
      <c r="J278" s="1124"/>
      <c r="K278" s="1124"/>
      <c r="L278" s="1124"/>
      <c r="M278" s="1124"/>
      <c r="N278" s="1124"/>
      <c r="O278" s="1124"/>
      <c r="P278" s="1124"/>
      <c r="Q278" s="1124"/>
      <c r="R278" s="1124"/>
      <c r="S278" s="1124"/>
      <c r="T278" s="1124"/>
      <c r="U278" s="1124"/>
      <c r="V278" s="1124"/>
      <c r="W278" s="1124"/>
      <c r="X278" s="1124"/>
      <c r="Y278" s="1124"/>
      <c r="Z278" s="1124"/>
      <c r="AA278" s="1124"/>
      <c r="AB278" s="1124"/>
      <c r="AC278" s="1124"/>
      <c r="AD278" s="1124"/>
      <c r="AE278" s="1124"/>
      <c r="AF278" s="1124"/>
      <c r="AG278" s="1124"/>
      <c r="AH278" s="1124"/>
      <c r="AI278" s="1124"/>
      <c r="AJ278" s="1124"/>
      <c r="AK278" s="1124"/>
      <c r="AL278" s="112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271" t="s">
        <v>1655</v>
      </c>
      <c r="I282" s="1271"/>
      <c r="J282" s="1271"/>
      <c r="K282" s="1271"/>
      <c r="L282" s="1271"/>
      <c r="M282" s="1271"/>
      <c r="N282" s="1271"/>
      <c r="O282" s="1271"/>
      <c r="P282" s="1271"/>
      <c r="Q282" s="1271"/>
      <c r="R282" s="1271"/>
      <c r="T282" s="58" t="s">
        <v>615</v>
      </c>
      <c r="V282" s="58"/>
      <c r="W282" s="58"/>
      <c r="X282" s="58"/>
      <c r="Y282" s="58"/>
      <c r="AA282" s="1125" t="s">
        <v>1662</v>
      </c>
      <c r="AB282" s="1108"/>
      <c r="AC282" s="1108"/>
      <c r="AD282" s="1108"/>
      <c r="AE282" s="1108"/>
      <c r="AF282" s="1108"/>
      <c r="AG282" s="1108"/>
      <c r="AH282" s="1108"/>
      <c r="AI282" s="1108"/>
      <c r="AJ282" s="1108"/>
      <c r="AK282" s="1108"/>
      <c r="BA282" s="61"/>
    </row>
    <row r="283" spans="1:53" ht="12.75" customHeight="1">
      <c r="B283" s="58" t="s">
        <v>517</v>
      </c>
      <c r="C283" s="58"/>
      <c r="D283" s="58"/>
      <c r="E283" s="58"/>
      <c r="F283" s="58"/>
      <c r="H283" s="1134" t="s">
        <v>1649</v>
      </c>
      <c r="I283" s="1134"/>
      <c r="J283" s="1134"/>
      <c r="K283" s="1134"/>
      <c r="L283" s="1134"/>
      <c r="M283" s="1134"/>
      <c r="N283" s="1134"/>
      <c r="O283" s="1134"/>
      <c r="P283" s="1134"/>
      <c r="Q283" s="1134"/>
      <c r="R283" s="1134"/>
      <c r="T283" s="58" t="s">
        <v>517</v>
      </c>
      <c r="V283" s="58"/>
      <c r="W283" s="58"/>
      <c r="X283" s="58"/>
      <c r="Y283" s="58"/>
      <c r="AA283" s="1154" t="s">
        <v>1752</v>
      </c>
      <c r="AB283" s="1107"/>
      <c r="AC283" s="1107"/>
      <c r="AD283" s="1107"/>
      <c r="AE283" s="1107"/>
      <c r="AF283" s="1107"/>
      <c r="AG283" s="1107"/>
      <c r="AH283" s="1107"/>
      <c r="AI283" s="1107"/>
      <c r="AJ283" s="1107"/>
      <c r="AK283" s="1107"/>
      <c r="BA283" s="61"/>
    </row>
    <row r="284" spans="1:53" ht="12.75" customHeight="1">
      <c r="B284" s="58" t="s">
        <v>518</v>
      </c>
      <c r="C284" s="58"/>
      <c r="D284" s="58"/>
      <c r="E284" s="58"/>
      <c r="F284" s="58"/>
      <c r="H284" s="1134" t="s">
        <v>1661</v>
      </c>
      <c r="I284" s="1134"/>
      <c r="J284" s="1134"/>
      <c r="K284" s="1134"/>
      <c r="L284" s="1134"/>
      <c r="M284" s="1134"/>
      <c r="N284" s="1134"/>
      <c r="O284" s="1134"/>
      <c r="P284" s="1134"/>
      <c r="Q284" s="1134"/>
      <c r="R284" s="1134"/>
      <c r="T284" s="58" t="s">
        <v>81</v>
      </c>
      <c r="V284" s="58"/>
      <c r="W284" s="58"/>
      <c r="X284" s="58"/>
      <c r="Y284" s="58"/>
      <c r="AA284" s="1154" t="s">
        <v>1753</v>
      </c>
      <c r="AB284" s="1107"/>
      <c r="AC284" s="1107"/>
      <c r="AD284" s="1107"/>
      <c r="AE284" s="1107"/>
      <c r="AF284" s="1107"/>
      <c r="AG284" s="1107"/>
      <c r="AH284" s="1107"/>
      <c r="AI284" s="1107"/>
      <c r="AJ284" s="1107"/>
      <c r="AK284" s="1107"/>
      <c r="BA284" s="61"/>
    </row>
    <row r="285" spans="1:53" ht="12.75" customHeight="1">
      <c r="B285" s="58" t="s">
        <v>94</v>
      </c>
      <c r="C285" s="58"/>
      <c r="D285" s="58"/>
      <c r="E285" s="58"/>
      <c r="F285" s="58"/>
      <c r="H285" s="1154" t="s">
        <v>1652</v>
      </c>
      <c r="I285" s="1107"/>
      <c r="J285" s="1107"/>
      <c r="K285" s="1107"/>
      <c r="L285" s="1107"/>
      <c r="M285" s="1107"/>
      <c r="N285" s="1107"/>
      <c r="O285" s="1107"/>
      <c r="P285" s="1107"/>
      <c r="Q285" s="1107"/>
      <c r="R285" s="1107"/>
      <c r="T285" s="58" t="s">
        <v>94</v>
      </c>
      <c r="V285" s="58"/>
      <c r="W285" s="58"/>
      <c r="X285" s="58"/>
      <c r="Y285" s="58"/>
      <c r="AA285" s="1154" t="s">
        <v>1754</v>
      </c>
      <c r="AB285" s="1107"/>
      <c r="AC285" s="1107"/>
      <c r="AD285" s="1107"/>
      <c r="AE285" s="1107"/>
      <c r="AF285" s="1107"/>
      <c r="AG285" s="1107"/>
      <c r="AH285" s="1107"/>
      <c r="AI285" s="1107"/>
      <c r="AJ285" s="1107"/>
      <c r="AK285" s="1107"/>
      <c r="BA285" s="61"/>
    </row>
    <row r="286" spans="1:53" ht="12.75" customHeight="1">
      <c r="B286" s="58" t="s">
        <v>95</v>
      </c>
      <c r="C286" s="58"/>
      <c r="D286" s="58"/>
      <c r="E286" s="58"/>
      <c r="F286" s="58"/>
      <c r="G286" s="58"/>
      <c r="H286" s="1285" t="s">
        <v>1657</v>
      </c>
      <c r="I286" s="1147"/>
      <c r="J286" s="1147"/>
      <c r="K286" s="1147"/>
      <c r="L286" s="1147"/>
      <c r="M286" s="1147"/>
      <c r="N286" s="7" t="s">
        <v>219</v>
      </c>
      <c r="O286" s="7"/>
      <c r="P286" s="1121"/>
      <c r="Q286" s="1121"/>
      <c r="R286" s="1121"/>
      <c r="S286" s="58"/>
      <c r="T286" s="58" t="s">
        <v>95</v>
      </c>
      <c r="V286" s="58"/>
      <c r="W286" s="58"/>
      <c r="X286" s="58"/>
      <c r="Y286" s="58"/>
      <c r="AA286" s="1131" t="s">
        <v>1755</v>
      </c>
      <c r="AB286" s="1132"/>
      <c r="AC286" s="1132"/>
      <c r="AD286" s="1132"/>
      <c r="AE286" s="1132"/>
      <c r="AF286" s="1132"/>
      <c r="AG286" s="7" t="s">
        <v>219</v>
      </c>
      <c r="AH286" s="7"/>
      <c r="AI286" s="1121"/>
      <c r="AJ286" s="1121"/>
      <c r="AK286" s="1121"/>
      <c r="BA286" s="61"/>
    </row>
    <row r="287" spans="1:53" ht="12.75">
      <c r="B287" s="58" t="s">
        <v>96</v>
      </c>
      <c r="C287" s="58"/>
      <c r="D287" s="58"/>
      <c r="E287" s="58"/>
      <c r="F287" s="58"/>
      <c r="G287" s="58"/>
      <c r="H287" s="1147"/>
      <c r="I287" s="1147"/>
      <c r="J287" s="1147"/>
      <c r="K287" s="1147"/>
      <c r="L287" s="1147"/>
      <c r="M287" s="1147"/>
      <c r="N287" s="60"/>
      <c r="O287" s="60"/>
      <c r="P287" s="62"/>
      <c r="Q287" s="62"/>
      <c r="R287" s="62"/>
      <c r="S287" s="58"/>
      <c r="T287" s="58" t="s">
        <v>96</v>
      </c>
      <c r="V287" s="58"/>
      <c r="W287" s="58"/>
      <c r="X287" s="58"/>
      <c r="Y287" s="58"/>
      <c r="AA287" s="1147"/>
      <c r="AB287" s="1147"/>
      <c r="AC287" s="1147"/>
      <c r="AD287" s="1147"/>
      <c r="AE287" s="1147"/>
      <c r="AF287" s="1147"/>
      <c r="AG287" s="60"/>
      <c r="AH287" s="60"/>
      <c r="AI287" s="62"/>
      <c r="AJ287" s="62"/>
      <c r="AK287" s="62"/>
      <c r="BA287" s="61"/>
    </row>
    <row r="288" spans="1:53" ht="12.75">
      <c r="B288" s="58" t="s">
        <v>82</v>
      </c>
      <c r="C288" s="58"/>
      <c r="D288" s="58"/>
      <c r="E288" s="58"/>
      <c r="F288" s="58"/>
      <c r="G288" s="58"/>
      <c r="H288" s="1107" t="s">
        <v>1654</v>
      </c>
      <c r="I288" s="1107"/>
      <c r="J288" s="1107"/>
      <c r="K288" s="1107"/>
      <c r="L288" s="1107"/>
      <c r="M288" s="1107"/>
      <c r="N288" s="1108"/>
      <c r="O288" s="1108"/>
      <c r="P288" s="1108"/>
      <c r="Q288" s="1108"/>
      <c r="R288" s="1108"/>
      <c r="S288" s="58"/>
      <c r="T288" s="58" t="s">
        <v>82</v>
      </c>
      <c r="V288" s="58"/>
      <c r="W288" s="58"/>
      <c r="X288" s="58"/>
      <c r="Y288" s="58"/>
      <c r="AA288" s="1154" t="s">
        <v>1756</v>
      </c>
      <c r="AB288" s="1107"/>
      <c r="AC288" s="1107"/>
      <c r="AD288" s="1107"/>
      <c r="AE288" s="1107"/>
      <c r="AF288" s="1107"/>
      <c r="AG288" s="1108"/>
      <c r="AH288" s="1108"/>
      <c r="AI288" s="1108"/>
      <c r="AJ288" s="1108"/>
      <c r="AK288" s="110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271" t="s">
        <v>1663</v>
      </c>
      <c r="I290" s="1271"/>
      <c r="J290" s="1271"/>
      <c r="K290" s="1271"/>
      <c r="L290" s="1271"/>
      <c r="M290" s="1271"/>
      <c r="N290" s="1271"/>
      <c r="O290" s="1271"/>
      <c r="P290" s="1271"/>
      <c r="Q290" s="1271"/>
      <c r="R290" s="1271"/>
      <c r="T290" s="58" t="s">
        <v>387</v>
      </c>
      <c r="V290" s="58"/>
      <c r="W290" s="58"/>
      <c r="X290" s="58"/>
      <c r="Y290" s="58"/>
      <c r="AA290" s="1274" t="s">
        <v>1669</v>
      </c>
      <c r="AB290" s="1271"/>
      <c r="AC290" s="1271"/>
      <c r="AD290" s="1271"/>
      <c r="AE290" s="1271"/>
      <c r="AF290" s="1271"/>
      <c r="AG290" s="1271"/>
      <c r="AH290" s="1271"/>
      <c r="AI290" s="1271"/>
      <c r="AJ290" s="1271"/>
      <c r="AK290" s="1271"/>
      <c r="BA290" s="61"/>
    </row>
    <row r="291" spans="2:53" ht="12.75">
      <c r="B291" s="58" t="s">
        <v>517</v>
      </c>
      <c r="C291" s="58"/>
      <c r="D291" s="58"/>
      <c r="E291" s="58"/>
      <c r="F291" s="58"/>
      <c r="H291" s="1133" t="s">
        <v>1664</v>
      </c>
      <c r="I291" s="1134"/>
      <c r="J291" s="1134"/>
      <c r="K291" s="1134"/>
      <c r="L291" s="1134"/>
      <c r="M291" s="1134"/>
      <c r="N291" s="1134"/>
      <c r="O291" s="1134"/>
      <c r="P291" s="1134"/>
      <c r="Q291" s="1134"/>
      <c r="R291" s="1134"/>
      <c r="T291" s="58" t="s">
        <v>517</v>
      </c>
      <c r="V291" s="58"/>
      <c r="W291" s="58"/>
      <c r="X291" s="58"/>
      <c r="Y291" s="58"/>
      <c r="AA291" s="1133" t="s">
        <v>1670</v>
      </c>
      <c r="AB291" s="1134"/>
      <c r="AC291" s="1134"/>
      <c r="AD291" s="1134"/>
      <c r="AE291" s="1134"/>
      <c r="AF291" s="1134"/>
      <c r="AG291" s="1134"/>
      <c r="AH291" s="1134"/>
      <c r="AI291" s="1134"/>
      <c r="AJ291" s="1134"/>
      <c r="AK291" s="1134"/>
      <c r="BA291" s="61"/>
    </row>
    <row r="292" spans="2:53" ht="12.75">
      <c r="B292" s="58" t="s">
        <v>518</v>
      </c>
      <c r="C292" s="58"/>
      <c r="D292" s="58"/>
      <c r="E292" s="58"/>
      <c r="F292" s="58"/>
      <c r="H292" s="1133" t="s">
        <v>1665</v>
      </c>
      <c r="I292" s="1134"/>
      <c r="J292" s="1134"/>
      <c r="K292" s="1134"/>
      <c r="L292" s="1134"/>
      <c r="M292" s="1134"/>
      <c r="N292" s="1134"/>
      <c r="O292" s="1134"/>
      <c r="P292" s="1134"/>
      <c r="Q292" s="1134"/>
      <c r="R292" s="1134"/>
      <c r="T292" s="58" t="s">
        <v>81</v>
      </c>
      <c r="V292" s="58"/>
      <c r="W292" s="58"/>
      <c r="X292" s="58"/>
      <c r="Y292" s="58"/>
      <c r="AA292" s="1133" t="s">
        <v>1671</v>
      </c>
      <c r="AB292" s="1134"/>
      <c r="AC292" s="1134"/>
      <c r="AD292" s="1134"/>
      <c r="AE292" s="1134"/>
      <c r="AF292" s="1134"/>
      <c r="AG292" s="1134"/>
      <c r="AH292" s="1134"/>
      <c r="AI292" s="1134"/>
      <c r="AJ292" s="1134"/>
      <c r="AK292" s="1134"/>
      <c r="BA292" s="61"/>
    </row>
    <row r="293" spans="2:53" ht="12.75" customHeight="1">
      <c r="B293" s="58" t="s">
        <v>94</v>
      </c>
      <c r="C293" s="58"/>
      <c r="D293" s="58"/>
      <c r="E293" s="58"/>
      <c r="F293" s="58"/>
      <c r="H293" s="1133" t="s">
        <v>1666</v>
      </c>
      <c r="I293" s="1134"/>
      <c r="J293" s="1134"/>
      <c r="K293" s="1134"/>
      <c r="L293" s="1134"/>
      <c r="M293" s="1134"/>
      <c r="N293" s="1134"/>
      <c r="O293" s="1134"/>
      <c r="P293" s="1134"/>
      <c r="Q293" s="1134"/>
      <c r="R293" s="1134"/>
      <c r="T293" s="58" t="s">
        <v>94</v>
      </c>
      <c r="V293" s="58"/>
      <c r="W293" s="58"/>
      <c r="X293" s="58"/>
      <c r="Y293" s="58"/>
      <c r="AA293" s="1133" t="s">
        <v>1672</v>
      </c>
      <c r="AB293" s="1134"/>
      <c r="AC293" s="1134"/>
      <c r="AD293" s="1134"/>
      <c r="AE293" s="1134"/>
      <c r="AF293" s="1134"/>
      <c r="AG293" s="1134"/>
      <c r="AH293" s="1134"/>
      <c r="AI293" s="1134"/>
      <c r="AJ293" s="1134"/>
      <c r="AK293" s="1134"/>
      <c r="BA293" s="61"/>
    </row>
    <row r="294" spans="2:53" ht="12.75" customHeight="1">
      <c r="B294" s="58" t="s">
        <v>95</v>
      </c>
      <c r="C294" s="58"/>
      <c r="D294" s="58"/>
      <c r="E294" s="58"/>
      <c r="F294" s="58"/>
      <c r="G294" s="58"/>
      <c r="H294" s="1130" t="s">
        <v>1668</v>
      </c>
      <c r="I294" s="1130"/>
      <c r="J294" s="1130"/>
      <c r="K294" s="1130"/>
      <c r="L294" s="1130"/>
      <c r="M294" s="1130"/>
      <c r="N294" s="7" t="s">
        <v>219</v>
      </c>
      <c r="O294" s="7"/>
      <c r="P294" s="1121">
        <v>6</v>
      </c>
      <c r="Q294" s="1121"/>
      <c r="R294" s="1121"/>
      <c r="S294" s="58"/>
      <c r="T294" s="58" t="s">
        <v>95</v>
      </c>
      <c r="V294" s="58"/>
      <c r="W294" s="58"/>
      <c r="X294" s="58"/>
      <c r="Y294" s="58"/>
      <c r="AA294" s="1130" t="s">
        <v>1673</v>
      </c>
      <c r="AB294" s="1130"/>
      <c r="AC294" s="1130"/>
      <c r="AD294" s="1130"/>
      <c r="AE294" s="1130"/>
      <c r="AF294" s="1130"/>
      <c r="AG294" s="7" t="s">
        <v>219</v>
      </c>
      <c r="AH294" s="7"/>
      <c r="AI294" s="1121"/>
      <c r="AJ294" s="1121"/>
      <c r="AK294" s="1121"/>
      <c r="BA294" s="61"/>
    </row>
    <row r="295" spans="2:53" ht="12.75" customHeight="1">
      <c r="B295" s="58" t="s">
        <v>96</v>
      </c>
      <c r="C295" s="58"/>
      <c r="D295" s="58"/>
      <c r="E295" s="58"/>
      <c r="F295" s="58"/>
      <c r="G295" s="58"/>
      <c r="H295" s="1147"/>
      <c r="I295" s="1147"/>
      <c r="J295" s="1147"/>
      <c r="K295" s="1147"/>
      <c r="L295" s="1147"/>
      <c r="M295" s="1147"/>
      <c r="N295" s="60"/>
      <c r="O295" s="60"/>
      <c r="P295" s="62"/>
      <c r="Q295" s="62"/>
      <c r="R295" s="62"/>
      <c r="S295" s="58"/>
      <c r="T295" s="58" t="s">
        <v>96</v>
      </c>
      <c r="V295" s="58"/>
      <c r="W295" s="58"/>
      <c r="X295" s="58"/>
      <c r="Y295" s="58"/>
      <c r="AA295" s="1147"/>
      <c r="AB295" s="1147"/>
      <c r="AC295" s="1147"/>
      <c r="AD295" s="1147"/>
      <c r="AE295" s="1147"/>
      <c r="AF295" s="1147"/>
      <c r="AG295" s="60"/>
      <c r="AH295" s="60"/>
      <c r="AI295" s="62"/>
      <c r="AJ295" s="62"/>
      <c r="AK295" s="62"/>
      <c r="BA295" s="61"/>
    </row>
    <row r="296" spans="2:53" ht="12.75" customHeight="1">
      <c r="B296" s="58" t="s">
        <v>82</v>
      </c>
      <c r="C296" s="58"/>
      <c r="D296" s="58"/>
      <c r="E296" s="58"/>
      <c r="F296" s="58"/>
      <c r="G296" s="58"/>
      <c r="H296" s="1134" t="s">
        <v>1667</v>
      </c>
      <c r="I296" s="1134"/>
      <c r="J296" s="1134"/>
      <c r="K296" s="1134"/>
      <c r="L296" s="1134"/>
      <c r="M296" s="1134"/>
      <c r="N296" s="1271"/>
      <c r="O296" s="1271"/>
      <c r="P296" s="1271"/>
      <c r="Q296" s="1271"/>
      <c r="R296" s="1271"/>
      <c r="S296" s="58"/>
      <c r="T296" s="58" t="s">
        <v>82</v>
      </c>
      <c r="V296" s="58"/>
      <c r="W296" s="58"/>
      <c r="X296" s="58"/>
      <c r="Y296" s="58"/>
      <c r="AA296" s="1133" t="s">
        <v>1674</v>
      </c>
      <c r="AB296" s="1134"/>
      <c r="AC296" s="1134"/>
      <c r="AD296" s="1134"/>
      <c r="AE296" s="1134"/>
      <c r="AF296" s="1134"/>
      <c r="AG296" s="1271"/>
      <c r="AH296" s="1271"/>
      <c r="AI296" s="1271"/>
      <c r="AJ296" s="1271"/>
      <c r="AK296" s="1271"/>
      <c r="BA296" s="61"/>
    </row>
    <row r="297" spans="2:53" ht="12.75">
      <c r="BA297" s="61"/>
    </row>
    <row r="298" spans="2:53" ht="12.75">
      <c r="B298" s="58" t="s">
        <v>83</v>
      </c>
      <c r="C298" s="58"/>
      <c r="D298" s="58"/>
      <c r="E298" s="58"/>
      <c r="F298" s="58"/>
      <c r="H298" s="1271" t="s">
        <v>1663</v>
      </c>
      <c r="I298" s="1271"/>
      <c r="J298" s="1271"/>
      <c r="K298" s="1271"/>
      <c r="L298" s="1271"/>
      <c r="M298" s="1271"/>
      <c r="N298" s="1271"/>
      <c r="O298" s="1271"/>
      <c r="P298" s="1271"/>
      <c r="Q298" s="1271"/>
      <c r="R298" s="1271"/>
      <c r="T298" s="7" t="s">
        <v>972</v>
      </c>
      <c r="V298" s="58"/>
      <c r="W298" s="58"/>
      <c r="X298" s="58"/>
      <c r="Y298" s="58"/>
      <c r="AA298" s="1125" t="s">
        <v>1757</v>
      </c>
      <c r="AB298" s="1108"/>
      <c r="AC298" s="1108"/>
      <c r="AD298" s="1108"/>
      <c r="AE298" s="1108"/>
      <c r="AF298" s="1108"/>
      <c r="AG298" s="1108"/>
      <c r="AH298" s="1108"/>
      <c r="AI298" s="1108"/>
      <c r="AJ298" s="1108"/>
      <c r="AK298" s="1108"/>
      <c r="BA298" s="61"/>
    </row>
    <row r="299" spans="2:53" ht="12.75">
      <c r="B299" s="58" t="s">
        <v>517</v>
      </c>
      <c r="C299" s="58"/>
      <c r="D299" s="58"/>
      <c r="E299" s="58"/>
      <c r="F299" s="58"/>
      <c r="H299" s="1133" t="s">
        <v>1664</v>
      </c>
      <c r="I299" s="1134"/>
      <c r="J299" s="1134"/>
      <c r="K299" s="1134"/>
      <c r="L299" s="1134"/>
      <c r="M299" s="1134"/>
      <c r="N299" s="1134"/>
      <c r="O299" s="1134"/>
      <c r="P299" s="1134"/>
      <c r="Q299" s="1134"/>
      <c r="R299" s="1134"/>
      <c r="T299" s="58" t="s">
        <v>517</v>
      </c>
      <c r="V299" s="58"/>
      <c r="W299" s="58"/>
      <c r="X299" s="58"/>
      <c r="Y299" s="58"/>
      <c r="AA299" s="1154" t="s">
        <v>1778</v>
      </c>
      <c r="AB299" s="1107"/>
      <c r="AC299" s="1107"/>
      <c r="AD299" s="1107"/>
      <c r="AE299" s="1107"/>
      <c r="AF299" s="1107"/>
      <c r="AG299" s="1107"/>
      <c r="AH299" s="1107"/>
      <c r="AI299" s="1107"/>
      <c r="AJ299" s="1107"/>
      <c r="AK299" s="1107"/>
      <c r="BA299" s="61"/>
    </row>
    <row r="300" spans="2:53" ht="12.75">
      <c r="B300" s="58" t="s">
        <v>518</v>
      </c>
      <c r="C300" s="58"/>
      <c r="D300" s="58"/>
      <c r="E300" s="58"/>
      <c r="F300" s="58"/>
      <c r="H300" s="1133" t="s">
        <v>1665</v>
      </c>
      <c r="I300" s="1134"/>
      <c r="J300" s="1134"/>
      <c r="K300" s="1134"/>
      <c r="L300" s="1134"/>
      <c r="M300" s="1134"/>
      <c r="N300" s="1134"/>
      <c r="O300" s="1134"/>
      <c r="P300" s="1134"/>
      <c r="Q300" s="1134"/>
      <c r="R300" s="1134"/>
      <c r="T300" s="58" t="s">
        <v>81</v>
      </c>
      <c r="V300" s="58"/>
      <c r="W300" s="58"/>
      <c r="X300" s="58"/>
      <c r="Y300" s="58"/>
      <c r="AA300" s="1154" t="s">
        <v>1779</v>
      </c>
      <c r="AB300" s="1107"/>
      <c r="AC300" s="1107"/>
      <c r="AD300" s="1107"/>
      <c r="AE300" s="1107"/>
      <c r="AF300" s="1107"/>
      <c r="AG300" s="1107"/>
      <c r="AH300" s="1107"/>
      <c r="AI300" s="1107"/>
      <c r="AJ300" s="1107"/>
      <c r="AK300" s="1107"/>
      <c r="BA300" s="61"/>
    </row>
    <row r="301" spans="2:53" ht="12.75">
      <c r="B301" s="58" t="s">
        <v>94</v>
      </c>
      <c r="C301" s="58"/>
      <c r="D301" s="58"/>
      <c r="E301" s="58"/>
      <c r="F301" s="58"/>
      <c r="H301" s="1133" t="s">
        <v>1666</v>
      </c>
      <c r="I301" s="1134"/>
      <c r="J301" s="1134"/>
      <c r="K301" s="1134"/>
      <c r="L301" s="1134"/>
      <c r="M301" s="1134"/>
      <c r="N301" s="1134"/>
      <c r="O301" s="1134"/>
      <c r="P301" s="1134"/>
      <c r="Q301" s="1134"/>
      <c r="R301" s="1134"/>
      <c r="T301" s="58" t="s">
        <v>94</v>
      </c>
      <c r="V301" s="58"/>
      <c r="W301" s="58"/>
      <c r="X301" s="58"/>
      <c r="Y301" s="58"/>
      <c r="AA301" s="1154" t="s">
        <v>1758</v>
      </c>
      <c r="AB301" s="1107"/>
      <c r="AC301" s="1107"/>
      <c r="AD301" s="1107"/>
      <c r="AE301" s="1107"/>
      <c r="AF301" s="1107"/>
      <c r="AG301" s="1107"/>
      <c r="AH301" s="1107"/>
      <c r="AI301" s="1107"/>
      <c r="AJ301" s="1107"/>
      <c r="AK301" s="1107"/>
      <c r="BA301" s="61"/>
    </row>
    <row r="302" spans="2:53" ht="12.75">
      <c r="B302" s="58" t="s">
        <v>95</v>
      </c>
      <c r="C302" s="58"/>
      <c r="D302" s="58"/>
      <c r="E302" s="58"/>
      <c r="F302" s="58"/>
      <c r="G302" s="58"/>
      <c r="H302" s="1130" t="s">
        <v>1668</v>
      </c>
      <c r="I302" s="1130"/>
      <c r="J302" s="1130"/>
      <c r="K302" s="1130"/>
      <c r="L302" s="1130"/>
      <c r="M302" s="1130"/>
      <c r="N302" s="7" t="s">
        <v>219</v>
      </c>
      <c r="O302" s="7"/>
      <c r="P302" s="1121">
        <v>6</v>
      </c>
      <c r="Q302" s="1121"/>
      <c r="R302" s="1121"/>
      <c r="S302" s="58"/>
      <c r="T302" s="58" t="s">
        <v>95</v>
      </c>
      <c r="V302" s="58"/>
      <c r="W302" s="58"/>
      <c r="X302" s="58"/>
      <c r="Y302" s="58"/>
      <c r="AA302" s="1131" t="s">
        <v>1759</v>
      </c>
      <c r="AB302" s="1132"/>
      <c r="AC302" s="1132"/>
      <c r="AD302" s="1132"/>
      <c r="AE302" s="1132"/>
      <c r="AF302" s="1132"/>
      <c r="AG302" s="7" t="s">
        <v>219</v>
      </c>
      <c r="AH302" s="7"/>
      <c r="AI302" s="1121"/>
      <c r="AJ302" s="1121"/>
      <c r="AK302" s="1121"/>
      <c r="BA302" s="61"/>
    </row>
    <row r="303" spans="2:53" ht="12.75">
      <c r="B303" s="58" t="s">
        <v>96</v>
      </c>
      <c r="C303" s="58"/>
      <c r="D303" s="58"/>
      <c r="E303" s="58"/>
      <c r="F303" s="58"/>
      <c r="G303" s="58"/>
      <c r="H303" s="1147"/>
      <c r="I303" s="1147"/>
      <c r="J303" s="1147"/>
      <c r="K303" s="1147"/>
      <c r="L303" s="1147"/>
      <c r="M303" s="1147"/>
      <c r="N303" s="60"/>
      <c r="O303" s="60"/>
      <c r="P303" s="62"/>
      <c r="Q303" s="62"/>
      <c r="R303" s="62"/>
      <c r="S303" s="58"/>
      <c r="T303" s="58" t="s">
        <v>96</v>
      </c>
      <c r="V303" s="58"/>
      <c r="W303" s="58"/>
      <c r="X303" s="58"/>
      <c r="Y303" s="58"/>
      <c r="AA303" s="1147"/>
      <c r="AB303" s="1147"/>
      <c r="AC303" s="1147"/>
      <c r="AD303" s="1147"/>
      <c r="AE303" s="1147"/>
      <c r="AF303" s="1147"/>
      <c r="AG303" s="60"/>
      <c r="AH303" s="60"/>
      <c r="AI303" s="62"/>
      <c r="AJ303" s="62"/>
      <c r="AK303" s="62"/>
      <c r="BA303" s="61"/>
    </row>
    <row r="304" spans="2:53" ht="12.75">
      <c r="B304" s="58" t="s">
        <v>82</v>
      </c>
      <c r="C304" s="58"/>
      <c r="D304" s="58"/>
      <c r="E304" s="58"/>
      <c r="F304" s="58"/>
      <c r="G304" s="58"/>
      <c r="H304" s="1134" t="s">
        <v>1667</v>
      </c>
      <c r="I304" s="1134"/>
      <c r="J304" s="1134"/>
      <c r="K304" s="1134"/>
      <c r="L304" s="1134"/>
      <c r="M304" s="1134"/>
      <c r="N304" s="1271"/>
      <c r="O304" s="1271"/>
      <c r="P304" s="1271"/>
      <c r="Q304" s="1271"/>
      <c r="R304" s="1271"/>
      <c r="S304" s="58"/>
      <c r="T304" s="58" t="s">
        <v>82</v>
      </c>
      <c r="V304" s="58"/>
      <c r="W304" s="58"/>
      <c r="X304" s="58"/>
      <c r="Y304" s="58"/>
      <c r="AA304" s="1154" t="s">
        <v>1760</v>
      </c>
      <c r="AB304" s="1107"/>
      <c r="AC304" s="1107"/>
      <c r="AD304" s="1107"/>
      <c r="AE304" s="1107"/>
      <c r="AF304" s="1107"/>
      <c r="AG304" s="1108"/>
      <c r="AH304" s="1108"/>
      <c r="AI304" s="1108"/>
      <c r="AJ304" s="1108"/>
      <c r="AK304" s="110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8" t="s">
        <v>1766</v>
      </c>
      <c r="I306" s="1108"/>
      <c r="J306" s="1108"/>
      <c r="K306" s="1108"/>
      <c r="L306" s="1108"/>
      <c r="M306" s="1108"/>
      <c r="N306" s="1108"/>
      <c r="O306" s="1108"/>
      <c r="P306" s="1108"/>
      <c r="Q306" s="1108"/>
      <c r="R306" s="1108"/>
      <c r="S306" s="58"/>
      <c r="T306" s="58" t="s">
        <v>388</v>
      </c>
      <c r="V306" s="58"/>
      <c r="W306" s="58"/>
      <c r="X306" s="58"/>
      <c r="Y306" s="58"/>
      <c r="AA306" s="1108" t="s">
        <v>1764</v>
      </c>
      <c r="AB306" s="1108"/>
      <c r="AC306" s="1108"/>
      <c r="AD306" s="1108"/>
      <c r="AE306" s="1108"/>
      <c r="AF306" s="1108"/>
      <c r="AG306" s="1108"/>
      <c r="AH306" s="1108"/>
      <c r="AI306" s="1108"/>
      <c r="AJ306" s="1108"/>
      <c r="AK306" s="1108"/>
      <c r="BA306" s="61"/>
    </row>
    <row r="307" spans="1:53" ht="12.75">
      <c r="B307" s="58" t="s">
        <v>517</v>
      </c>
      <c r="C307" s="58"/>
      <c r="D307" s="58"/>
      <c r="E307" s="58"/>
      <c r="F307" s="58"/>
      <c r="H307" s="1107" t="s">
        <v>1767</v>
      </c>
      <c r="I307" s="1107"/>
      <c r="J307" s="1107"/>
      <c r="K307" s="1107"/>
      <c r="L307" s="1107"/>
      <c r="M307" s="1107"/>
      <c r="N307" s="1107"/>
      <c r="O307" s="1107"/>
      <c r="P307" s="1107"/>
      <c r="Q307" s="1107"/>
      <c r="R307" s="1107"/>
      <c r="S307" s="58"/>
      <c r="T307" s="58" t="s">
        <v>517</v>
      </c>
      <c r="V307" s="58"/>
      <c r="W307" s="58"/>
      <c r="X307" s="58"/>
      <c r="Y307" s="58"/>
      <c r="AA307" s="1107"/>
      <c r="AB307" s="1107"/>
      <c r="AC307" s="1107"/>
      <c r="AD307" s="1107"/>
      <c r="AE307" s="1107"/>
      <c r="AF307" s="1107"/>
      <c r="AG307" s="1107"/>
      <c r="AH307" s="1107"/>
      <c r="AI307" s="1107"/>
      <c r="AJ307" s="1107"/>
      <c r="AK307" s="1107"/>
      <c r="BA307" s="61"/>
    </row>
    <row r="308" spans="1:53" ht="12.75">
      <c r="B308" s="58" t="s">
        <v>518</v>
      </c>
      <c r="C308" s="58"/>
      <c r="D308" s="58"/>
      <c r="E308" s="58"/>
      <c r="F308" s="58"/>
      <c r="H308" s="1107" t="s">
        <v>1768</v>
      </c>
      <c r="I308" s="1107"/>
      <c r="J308" s="1107"/>
      <c r="K308" s="1107"/>
      <c r="L308" s="1107"/>
      <c r="M308" s="1107"/>
      <c r="N308" s="1107"/>
      <c r="O308" s="1107"/>
      <c r="P308" s="1107"/>
      <c r="Q308" s="1107"/>
      <c r="R308" s="1107"/>
      <c r="S308" s="58"/>
      <c r="T308" s="58" t="s">
        <v>81</v>
      </c>
      <c r="V308" s="58"/>
      <c r="W308" s="58"/>
      <c r="X308" s="58"/>
      <c r="Y308" s="58"/>
      <c r="AA308" s="1107"/>
      <c r="AB308" s="1107"/>
      <c r="AC308" s="1107"/>
      <c r="AD308" s="1107"/>
      <c r="AE308" s="1107"/>
      <c r="AF308" s="1107"/>
      <c r="AG308" s="1107"/>
      <c r="AH308" s="1107"/>
      <c r="AI308" s="1107"/>
      <c r="AJ308" s="1107"/>
      <c r="AK308" s="1107"/>
      <c r="BA308" s="61"/>
    </row>
    <row r="309" spans="1:53" ht="12.75">
      <c r="B309" s="58" t="s">
        <v>94</v>
      </c>
      <c r="C309" s="58"/>
      <c r="D309" s="58"/>
      <c r="E309" s="58"/>
      <c r="F309" s="58"/>
      <c r="H309" s="1107" t="s">
        <v>1782</v>
      </c>
      <c r="I309" s="1107"/>
      <c r="J309" s="1107"/>
      <c r="K309" s="1107"/>
      <c r="L309" s="1107"/>
      <c r="M309" s="1107"/>
      <c r="N309" s="1107"/>
      <c r="O309" s="1107"/>
      <c r="P309" s="1107"/>
      <c r="Q309" s="1107"/>
      <c r="R309" s="1107"/>
      <c r="S309" s="58"/>
      <c r="T309" s="58" t="s">
        <v>94</v>
      </c>
      <c r="V309" s="58"/>
      <c r="W309" s="58"/>
      <c r="X309" s="58"/>
      <c r="Y309" s="58"/>
      <c r="AA309" s="1107"/>
      <c r="AB309" s="1107"/>
      <c r="AC309" s="1107"/>
      <c r="AD309" s="1107"/>
      <c r="AE309" s="1107"/>
      <c r="AF309" s="1107"/>
      <c r="AG309" s="1107"/>
      <c r="AH309" s="1107"/>
      <c r="AI309" s="1107"/>
      <c r="AJ309" s="1107"/>
      <c r="AK309" s="1107"/>
      <c r="BA309" s="61"/>
    </row>
    <row r="310" spans="1:53" ht="12.75">
      <c r="B310" s="58" t="s">
        <v>95</v>
      </c>
      <c r="C310" s="58"/>
      <c r="D310" s="58"/>
      <c r="E310" s="58"/>
      <c r="F310" s="58"/>
      <c r="G310" s="58"/>
      <c r="H310" s="1131" t="s">
        <v>1784</v>
      </c>
      <c r="I310" s="1132"/>
      <c r="J310" s="1132"/>
      <c r="K310" s="1132"/>
      <c r="L310" s="1132"/>
      <c r="M310" s="1132"/>
      <c r="N310" s="7" t="s">
        <v>219</v>
      </c>
      <c r="O310" s="7"/>
      <c r="P310" s="1121">
        <v>2401</v>
      </c>
      <c r="Q310" s="1121"/>
      <c r="R310" s="1121"/>
      <c r="S310" s="58"/>
      <c r="T310" s="58" t="s">
        <v>95</v>
      </c>
      <c r="V310" s="58"/>
      <c r="W310" s="58"/>
      <c r="X310" s="58"/>
      <c r="Y310" s="58"/>
      <c r="AA310" s="1132"/>
      <c r="AB310" s="1132"/>
      <c r="AC310" s="1132"/>
      <c r="AD310" s="1132"/>
      <c r="AE310" s="1132"/>
      <c r="AF310" s="1132"/>
      <c r="AG310" s="7" t="s">
        <v>219</v>
      </c>
      <c r="AH310" s="7"/>
      <c r="AI310" s="1121"/>
      <c r="AJ310" s="1121"/>
      <c r="AK310" s="1121"/>
      <c r="BA310" s="61"/>
    </row>
    <row r="311" spans="1:53" ht="12.75">
      <c r="B311" s="58" t="s">
        <v>96</v>
      </c>
      <c r="C311" s="58"/>
      <c r="D311" s="58"/>
      <c r="E311" s="58"/>
      <c r="F311" s="58"/>
      <c r="G311" s="58"/>
      <c r="H311" s="1147"/>
      <c r="I311" s="1147"/>
      <c r="J311" s="1147"/>
      <c r="K311" s="1147"/>
      <c r="L311" s="1147"/>
      <c r="M311" s="1147"/>
      <c r="N311" s="60"/>
      <c r="O311" s="60"/>
      <c r="P311" s="62"/>
      <c r="Q311" s="62"/>
      <c r="R311" s="62"/>
      <c r="S311" s="58"/>
      <c r="T311" s="58" t="s">
        <v>96</v>
      </c>
      <c r="V311" s="58"/>
      <c r="W311" s="58"/>
      <c r="X311" s="58"/>
      <c r="Y311" s="58"/>
      <c r="AA311" s="1147"/>
      <c r="AB311" s="1147"/>
      <c r="AC311" s="1147"/>
      <c r="AD311" s="1147"/>
      <c r="AE311" s="1147"/>
      <c r="AF311" s="1147"/>
      <c r="AG311" s="60"/>
      <c r="AH311" s="60"/>
      <c r="AI311" s="62"/>
      <c r="AJ311" s="62"/>
      <c r="AK311" s="62"/>
      <c r="BA311" s="61"/>
    </row>
    <row r="312" spans="1:53" ht="12.75">
      <c r="B312" s="58" t="s">
        <v>82</v>
      </c>
      <c r="C312" s="58"/>
      <c r="D312" s="58"/>
      <c r="E312" s="58"/>
      <c r="F312" s="58"/>
      <c r="G312" s="58"/>
      <c r="H312" s="1107" t="s">
        <v>1783</v>
      </c>
      <c r="I312" s="1107"/>
      <c r="J312" s="1107"/>
      <c r="K312" s="1107"/>
      <c r="L312" s="1107"/>
      <c r="M312" s="1107"/>
      <c r="N312" s="1108"/>
      <c r="O312" s="1108"/>
      <c r="P312" s="1108"/>
      <c r="Q312" s="1108"/>
      <c r="R312" s="1108"/>
      <c r="S312" s="58"/>
      <c r="T312" s="58" t="s">
        <v>82</v>
      </c>
      <c r="V312" s="58"/>
      <c r="W312" s="58"/>
      <c r="X312" s="58"/>
      <c r="Y312" s="58"/>
      <c r="AA312" s="1107"/>
      <c r="AB312" s="1107"/>
      <c r="AC312" s="1107"/>
      <c r="AD312" s="1107"/>
      <c r="AE312" s="1107"/>
      <c r="AF312" s="1107"/>
      <c r="AG312" s="1108"/>
      <c r="AH312" s="1108"/>
      <c r="AI312" s="1108"/>
      <c r="AJ312" s="1108"/>
      <c r="AK312" s="1108"/>
      <c r="BA312" s="61"/>
    </row>
    <row r="313" spans="1:53" ht="12.75">
      <c r="BA313" s="61"/>
    </row>
    <row r="314" spans="1:53" ht="12.75">
      <c r="B314" s="7" t="s">
        <v>1006</v>
      </c>
      <c r="C314" s="58"/>
      <c r="D314" s="58"/>
      <c r="E314" s="58"/>
      <c r="F314" s="58"/>
      <c r="H314" s="1274" t="s">
        <v>1675</v>
      </c>
      <c r="I314" s="1271"/>
      <c r="J314" s="1271"/>
      <c r="K314" s="1271"/>
      <c r="L314" s="1271"/>
      <c r="M314" s="1271"/>
      <c r="N314" s="1271"/>
      <c r="O314" s="1271"/>
      <c r="P314" s="1271"/>
      <c r="Q314" s="1271"/>
      <c r="R314" s="1271"/>
      <c r="T314" s="58" t="s">
        <v>389</v>
      </c>
      <c r="V314" s="58"/>
      <c r="W314" s="58"/>
      <c r="X314" s="58"/>
      <c r="Y314" s="58"/>
      <c r="AA314" s="1125" t="s">
        <v>1680</v>
      </c>
      <c r="AB314" s="1108"/>
      <c r="AC314" s="1108"/>
      <c r="AD314" s="1108"/>
      <c r="AE314" s="1108"/>
      <c r="AF314" s="1108"/>
      <c r="AG314" s="1108"/>
      <c r="AH314" s="1108"/>
      <c r="AI314" s="1108"/>
      <c r="AJ314" s="1108"/>
      <c r="AK314" s="1108"/>
      <c r="BA314" s="61"/>
    </row>
    <row r="315" spans="1:53" ht="12.75" customHeight="1">
      <c r="B315" s="58" t="s">
        <v>517</v>
      </c>
      <c r="C315" s="58"/>
      <c r="D315" s="58"/>
      <c r="E315" s="58"/>
      <c r="F315" s="58"/>
      <c r="H315" s="1133" t="s">
        <v>1676</v>
      </c>
      <c r="I315" s="1134"/>
      <c r="J315" s="1134"/>
      <c r="K315" s="1134"/>
      <c r="L315" s="1134"/>
      <c r="M315" s="1134"/>
      <c r="N315" s="1134"/>
      <c r="O315" s="1134"/>
      <c r="P315" s="1134"/>
      <c r="Q315" s="1134"/>
      <c r="R315" s="1134"/>
      <c r="T315" s="58" t="s">
        <v>517</v>
      </c>
      <c r="V315" s="58"/>
      <c r="W315" s="58"/>
      <c r="X315" s="58"/>
      <c r="Y315" s="58"/>
      <c r="AA315" s="1154" t="s">
        <v>1681</v>
      </c>
      <c r="AB315" s="1107"/>
      <c r="AC315" s="1107"/>
      <c r="AD315" s="1107"/>
      <c r="AE315" s="1107"/>
      <c r="AF315" s="1107"/>
      <c r="AG315" s="1107"/>
      <c r="AH315" s="1107"/>
      <c r="AI315" s="1107"/>
      <c r="AJ315" s="1107"/>
      <c r="AK315" s="1107"/>
      <c r="BA315" s="61"/>
    </row>
    <row r="316" spans="1:53" ht="12.75">
      <c r="B316" s="58" t="s">
        <v>518</v>
      </c>
      <c r="C316" s="58"/>
      <c r="D316" s="58"/>
      <c r="E316" s="58"/>
      <c r="F316" s="58"/>
      <c r="H316" s="1133" t="s">
        <v>1677</v>
      </c>
      <c r="I316" s="1134"/>
      <c r="J316" s="1134"/>
      <c r="K316" s="1134"/>
      <c r="L316" s="1134"/>
      <c r="M316" s="1134"/>
      <c r="N316" s="1134"/>
      <c r="O316" s="1134"/>
      <c r="P316" s="1134"/>
      <c r="Q316" s="1134"/>
      <c r="R316" s="1134"/>
      <c r="T316" s="58" t="s">
        <v>81</v>
      </c>
      <c r="V316" s="58"/>
      <c r="W316" s="58"/>
      <c r="X316" s="58"/>
      <c r="Y316" s="58"/>
      <c r="AA316" s="1154" t="s">
        <v>1682</v>
      </c>
      <c r="AB316" s="1107"/>
      <c r="AC316" s="1107"/>
      <c r="AD316" s="1107"/>
      <c r="AE316" s="1107"/>
      <c r="AF316" s="1107"/>
      <c r="AG316" s="1107"/>
      <c r="AH316" s="1107"/>
      <c r="AI316" s="1107"/>
      <c r="AJ316" s="1107"/>
      <c r="AK316" s="1107"/>
      <c r="BA316" s="61"/>
    </row>
    <row r="317" spans="1:53" ht="12.75" customHeight="1">
      <c r="A317" s="39"/>
      <c r="B317" s="58" t="s">
        <v>94</v>
      </c>
      <c r="C317" s="58"/>
      <c r="D317" s="58"/>
      <c r="E317" s="58"/>
      <c r="F317" s="58"/>
      <c r="H317" s="1154" t="s">
        <v>1740</v>
      </c>
      <c r="I317" s="1107"/>
      <c r="J317" s="1107"/>
      <c r="K317" s="1107"/>
      <c r="L317" s="1107"/>
      <c r="M317" s="1107"/>
      <c r="N317" s="1107"/>
      <c r="O317" s="1107"/>
      <c r="P317" s="1107"/>
      <c r="Q317" s="1107"/>
      <c r="R317" s="1107"/>
      <c r="T317" s="58" t="s">
        <v>94</v>
      </c>
      <c r="V317" s="58"/>
      <c r="W317" s="58"/>
      <c r="X317" s="58"/>
      <c r="Y317" s="58"/>
      <c r="AA317" s="1154" t="s">
        <v>1683</v>
      </c>
      <c r="AB317" s="1107"/>
      <c r="AC317" s="1107"/>
      <c r="AD317" s="1107"/>
      <c r="AE317" s="1107"/>
      <c r="AF317" s="1107"/>
      <c r="AG317" s="1107"/>
      <c r="AH317" s="1107"/>
      <c r="AI317" s="1107"/>
      <c r="AJ317" s="1107"/>
      <c r="AK317" s="1107"/>
      <c r="AL317" s="39"/>
    </row>
    <row r="318" spans="1:53" ht="12.75">
      <c r="A318" s="39"/>
      <c r="B318" s="58" t="s">
        <v>95</v>
      </c>
      <c r="C318" s="58"/>
      <c r="D318" s="58"/>
      <c r="E318" s="58"/>
      <c r="F318" s="58"/>
      <c r="G318" s="58"/>
      <c r="H318" s="1131" t="s">
        <v>1678</v>
      </c>
      <c r="I318" s="1132"/>
      <c r="J318" s="1132"/>
      <c r="K318" s="1132"/>
      <c r="L318" s="1132"/>
      <c r="M318" s="1132"/>
      <c r="N318" s="7" t="s">
        <v>219</v>
      </c>
      <c r="O318" s="7"/>
      <c r="P318" s="1121">
        <v>315</v>
      </c>
      <c r="Q318" s="1121"/>
      <c r="R318" s="1121"/>
      <c r="S318" s="58"/>
      <c r="T318" s="58" t="s">
        <v>95</v>
      </c>
      <c r="V318" s="58"/>
      <c r="W318" s="58"/>
      <c r="X318" s="58"/>
      <c r="Y318" s="58"/>
      <c r="AA318" s="1131" t="s">
        <v>1684</v>
      </c>
      <c r="AB318" s="1132"/>
      <c r="AC318" s="1132"/>
      <c r="AD318" s="1132"/>
      <c r="AE318" s="1132"/>
      <c r="AF318" s="1132"/>
      <c r="AG318" s="7" t="s">
        <v>219</v>
      </c>
      <c r="AH318" s="7"/>
      <c r="AI318" s="1121"/>
      <c r="AJ318" s="1121"/>
      <c r="AK318" s="1121"/>
      <c r="AL318" s="39"/>
    </row>
    <row r="319" spans="1:53" ht="12.75">
      <c r="A319" s="39"/>
      <c r="B319" s="58" t="s">
        <v>96</v>
      </c>
      <c r="C319" s="58"/>
      <c r="D319" s="58"/>
      <c r="E319" s="58"/>
      <c r="F319" s="58"/>
      <c r="G319" s="58"/>
      <c r="H319" s="1147"/>
      <c r="I319" s="1147"/>
      <c r="J319" s="1147"/>
      <c r="K319" s="1147"/>
      <c r="L319" s="1147"/>
      <c r="M319" s="1147"/>
      <c r="N319" s="60"/>
      <c r="O319" s="60"/>
      <c r="P319" s="62"/>
      <c r="Q319" s="62"/>
      <c r="R319" s="62"/>
      <c r="S319" s="58"/>
      <c r="T319" s="58" t="s">
        <v>96</v>
      </c>
      <c r="V319" s="58"/>
      <c r="W319" s="58"/>
      <c r="X319" s="58"/>
      <c r="Y319" s="58"/>
      <c r="AA319" s="1147"/>
      <c r="AB319" s="1147"/>
      <c r="AC319" s="1147"/>
      <c r="AD319" s="1147"/>
      <c r="AE319" s="1147"/>
      <c r="AF319" s="1147"/>
      <c r="AG319" s="60"/>
      <c r="AH319" s="60"/>
      <c r="AI319" s="62"/>
      <c r="AJ319" s="62"/>
      <c r="AK319" s="62"/>
      <c r="AL319" s="39"/>
    </row>
    <row r="320" spans="1:53" ht="12.75">
      <c r="A320" s="39"/>
      <c r="B320" s="58" t="s">
        <v>82</v>
      </c>
      <c r="C320" s="58"/>
      <c r="D320" s="58"/>
      <c r="E320" s="58"/>
      <c r="F320" s="58"/>
      <c r="G320" s="58"/>
      <c r="H320" s="1273" t="s">
        <v>1679</v>
      </c>
      <c r="I320" s="1107"/>
      <c r="J320" s="1107"/>
      <c r="K320" s="1107"/>
      <c r="L320" s="1107"/>
      <c r="M320" s="1107"/>
      <c r="N320" s="1108"/>
      <c r="O320" s="1108"/>
      <c r="P320" s="1108"/>
      <c r="Q320" s="1108"/>
      <c r="R320" s="1108"/>
      <c r="S320" s="58"/>
      <c r="T320" s="58" t="s">
        <v>82</v>
      </c>
      <c r="V320" s="58"/>
      <c r="W320" s="58"/>
      <c r="X320" s="58"/>
      <c r="Y320" s="58"/>
      <c r="AA320" s="1154" t="s">
        <v>1685</v>
      </c>
      <c r="AB320" s="1107"/>
      <c r="AC320" s="1107"/>
      <c r="AD320" s="1107"/>
      <c r="AE320" s="1107"/>
      <c r="AF320" s="1107"/>
      <c r="AG320" s="1108"/>
      <c r="AH320" s="1108"/>
      <c r="AI320" s="1108"/>
      <c r="AJ320" s="1108"/>
      <c r="AK320" s="110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25" t="s">
        <v>1686</v>
      </c>
      <c r="I322" s="1108"/>
      <c r="J322" s="1108"/>
      <c r="K322" s="1108"/>
      <c r="L322" s="1108"/>
      <c r="M322" s="1108"/>
      <c r="N322" s="1108"/>
      <c r="O322" s="1108"/>
      <c r="P322" s="1108"/>
      <c r="Q322" s="1108"/>
      <c r="R322" s="1108"/>
      <c r="T322" s="58" t="s">
        <v>391</v>
      </c>
      <c r="V322" s="58"/>
      <c r="W322" s="58"/>
      <c r="X322" s="58"/>
      <c r="Y322" s="58"/>
      <c r="AA322" s="1108"/>
      <c r="AB322" s="1108"/>
      <c r="AC322" s="1108"/>
      <c r="AD322" s="1108"/>
      <c r="AE322" s="1108"/>
      <c r="AF322" s="1108"/>
      <c r="AG322" s="1108"/>
      <c r="AH322" s="1108"/>
      <c r="AI322" s="1108"/>
      <c r="AJ322" s="1108"/>
      <c r="AK322" s="1108"/>
      <c r="AL322" s="39"/>
    </row>
    <row r="323" spans="1:53" ht="12.75">
      <c r="A323" s="39"/>
      <c r="B323" s="58" t="s">
        <v>517</v>
      </c>
      <c r="C323" s="58"/>
      <c r="D323" s="58"/>
      <c r="E323" s="58"/>
      <c r="F323" s="58"/>
      <c r="H323" s="1154" t="s">
        <v>1687</v>
      </c>
      <c r="I323" s="1107"/>
      <c r="J323" s="1107"/>
      <c r="K323" s="1107"/>
      <c r="L323" s="1107"/>
      <c r="M323" s="1107"/>
      <c r="N323" s="1107"/>
      <c r="O323" s="1107"/>
      <c r="P323" s="1107"/>
      <c r="Q323" s="1107"/>
      <c r="R323" s="1107"/>
      <c r="T323" s="58" t="s">
        <v>517</v>
      </c>
      <c r="V323" s="58"/>
      <c r="W323" s="58"/>
      <c r="X323" s="58"/>
      <c r="Y323" s="58"/>
      <c r="AA323" s="1107"/>
      <c r="AB323" s="1107"/>
      <c r="AC323" s="1107"/>
      <c r="AD323" s="1107"/>
      <c r="AE323" s="1107"/>
      <c r="AF323" s="1107"/>
      <c r="AG323" s="1107"/>
      <c r="AH323" s="1107"/>
      <c r="AI323" s="1107"/>
      <c r="AJ323" s="1107"/>
      <c r="AK323" s="1107"/>
      <c r="AL323" s="39"/>
    </row>
    <row r="324" spans="1:53" ht="12.75" customHeight="1">
      <c r="A324" s="39"/>
      <c r="B324" s="58" t="s">
        <v>518</v>
      </c>
      <c r="C324" s="58"/>
      <c r="D324" s="58"/>
      <c r="E324" s="58"/>
      <c r="F324" s="58"/>
      <c r="H324" s="1154" t="s">
        <v>1688</v>
      </c>
      <c r="I324" s="1107"/>
      <c r="J324" s="1107"/>
      <c r="K324" s="1107"/>
      <c r="L324" s="1107"/>
      <c r="M324" s="1107"/>
      <c r="N324" s="1107"/>
      <c r="O324" s="1107"/>
      <c r="P324" s="1107"/>
      <c r="Q324" s="1107"/>
      <c r="R324" s="1107"/>
      <c r="T324" s="58" t="s">
        <v>81</v>
      </c>
      <c r="V324" s="58"/>
      <c r="W324" s="58"/>
      <c r="X324" s="58"/>
      <c r="Y324" s="58"/>
      <c r="AA324" s="1107"/>
      <c r="AB324" s="1107"/>
      <c r="AC324" s="1107"/>
      <c r="AD324" s="1107"/>
      <c r="AE324" s="1107"/>
      <c r="AF324" s="1107"/>
      <c r="AG324" s="1107"/>
      <c r="AH324" s="1107"/>
      <c r="AI324" s="1107"/>
      <c r="AJ324" s="1107"/>
      <c r="AK324" s="1107"/>
      <c r="AL324" s="39"/>
    </row>
    <row r="325" spans="1:53" ht="12.75">
      <c r="A325" s="39"/>
      <c r="B325" s="58" t="s">
        <v>94</v>
      </c>
      <c r="C325" s="58"/>
      <c r="D325" s="58"/>
      <c r="E325" s="58"/>
      <c r="F325" s="58"/>
      <c r="H325" s="1154" t="s">
        <v>1689</v>
      </c>
      <c r="I325" s="1107"/>
      <c r="J325" s="1107"/>
      <c r="K325" s="1107"/>
      <c r="L325" s="1107"/>
      <c r="M325" s="1107"/>
      <c r="N325" s="1107"/>
      <c r="O325" s="1107"/>
      <c r="P325" s="1107"/>
      <c r="Q325" s="1107"/>
      <c r="R325" s="1107"/>
      <c r="T325" s="58" t="s">
        <v>94</v>
      </c>
      <c r="V325" s="58"/>
      <c r="W325" s="58"/>
      <c r="X325" s="58"/>
      <c r="Y325" s="58"/>
      <c r="AA325" s="1107"/>
      <c r="AB325" s="1107"/>
      <c r="AC325" s="1107"/>
      <c r="AD325" s="1107"/>
      <c r="AE325" s="1107"/>
      <c r="AF325" s="1107"/>
      <c r="AG325" s="1107"/>
      <c r="AH325" s="1107"/>
      <c r="AI325" s="1107"/>
      <c r="AJ325" s="1107"/>
      <c r="AK325" s="1107"/>
      <c r="AL325" s="39"/>
    </row>
    <row r="326" spans="1:53" ht="12.75">
      <c r="A326" s="39"/>
      <c r="B326" s="58" t="s">
        <v>95</v>
      </c>
      <c r="C326" s="58"/>
      <c r="D326" s="58"/>
      <c r="E326" s="58"/>
      <c r="F326" s="58"/>
      <c r="G326" s="58"/>
      <c r="H326" s="1131" t="s">
        <v>1690</v>
      </c>
      <c r="I326" s="1132"/>
      <c r="J326" s="1132"/>
      <c r="K326" s="1132"/>
      <c r="L326" s="1132"/>
      <c r="M326" s="1132"/>
      <c r="N326" s="7" t="s">
        <v>219</v>
      </c>
      <c r="O326" s="7"/>
      <c r="P326" s="1121">
        <v>7120</v>
      </c>
      <c r="Q326" s="1121"/>
      <c r="R326" s="1121"/>
      <c r="S326" s="58"/>
      <c r="T326" s="58" t="s">
        <v>95</v>
      </c>
      <c r="V326" s="58"/>
      <c r="W326" s="58"/>
      <c r="X326" s="58"/>
      <c r="Y326" s="58"/>
      <c r="AA326" s="1132"/>
      <c r="AB326" s="1132"/>
      <c r="AC326" s="1132"/>
      <c r="AD326" s="1132"/>
      <c r="AE326" s="1132"/>
      <c r="AF326" s="1132"/>
      <c r="AG326" s="7" t="s">
        <v>219</v>
      </c>
      <c r="AH326" s="7"/>
      <c r="AI326" s="1121"/>
      <c r="AJ326" s="1121"/>
      <c r="AK326" s="1121"/>
      <c r="AL326" s="39"/>
    </row>
    <row r="327" spans="1:53" ht="12.75" customHeight="1">
      <c r="A327" s="39"/>
      <c r="B327" s="58" t="s">
        <v>96</v>
      </c>
      <c r="C327" s="58"/>
      <c r="D327" s="58"/>
      <c r="E327" s="58"/>
      <c r="F327" s="58"/>
      <c r="G327" s="58"/>
      <c r="H327" s="1147"/>
      <c r="I327" s="1147"/>
      <c r="J327" s="1147"/>
      <c r="K327" s="1147"/>
      <c r="L327" s="1147"/>
      <c r="M327" s="1147"/>
      <c r="N327" s="60"/>
      <c r="O327" s="60"/>
      <c r="P327" s="62"/>
      <c r="Q327" s="62"/>
      <c r="R327" s="62"/>
      <c r="S327" s="58"/>
      <c r="T327" s="58" t="s">
        <v>96</v>
      </c>
      <c r="V327" s="58"/>
      <c r="W327" s="58"/>
      <c r="X327" s="58"/>
      <c r="Y327" s="58"/>
      <c r="AA327" s="1147"/>
      <c r="AB327" s="1147"/>
      <c r="AC327" s="1147"/>
      <c r="AD327" s="1147"/>
      <c r="AE327" s="1147"/>
      <c r="AF327" s="1147"/>
      <c r="AG327" s="60"/>
      <c r="AH327" s="60"/>
      <c r="AI327" s="62"/>
      <c r="AJ327" s="62"/>
      <c r="AK327" s="62"/>
      <c r="AL327" s="39"/>
    </row>
    <row r="328" spans="1:53" ht="12.75" customHeight="1">
      <c r="A328" s="39"/>
      <c r="B328" s="58" t="s">
        <v>82</v>
      </c>
      <c r="C328" s="58"/>
      <c r="D328" s="58"/>
      <c r="E328" s="58"/>
      <c r="F328" s="58"/>
      <c r="G328" s="58"/>
      <c r="H328" s="1154" t="s">
        <v>1691</v>
      </c>
      <c r="I328" s="1107"/>
      <c r="J328" s="1107"/>
      <c r="K328" s="1107"/>
      <c r="L328" s="1107"/>
      <c r="M328" s="1107"/>
      <c r="N328" s="1108"/>
      <c r="O328" s="1108"/>
      <c r="P328" s="1108"/>
      <c r="Q328" s="1108"/>
      <c r="R328" s="1108"/>
      <c r="S328" s="58"/>
      <c r="T328" s="58" t="s">
        <v>82</v>
      </c>
      <c r="V328" s="58"/>
      <c r="W328" s="58"/>
      <c r="X328" s="58"/>
      <c r="Y328" s="58"/>
      <c r="AA328" s="1107"/>
      <c r="AB328" s="1107"/>
      <c r="AC328" s="1107"/>
      <c r="AD328" s="1107"/>
      <c r="AE328" s="1107"/>
      <c r="AF328" s="1107"/>
      <c r="AG328" s="1108"/>
      <c r="AH328" s="1108"/>
      <c r="AI328" s="1108"/>
      <c r="AJ328" s="1108"/>
      <c r="AK328" s="110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274" t="s">
        <v>1692</v>
      </c>
      <c r="I330" s="1271"/>
      <c r="J330" s="1271"/>
      <c r="K330" s="1271"/>
      <c r="L330" s="1271"/>
      <c r="M330" s="1271"/>
      <c r="N330" s="1271"/>
      <c r="O330" s="1271"/>
      <c r="P330" s="1271"/>
      <c r="Q330" s="1271"/>
      <c r="R330" s="1271"/>
      <c r="T330" s="422" t="s">
        <v>981</v>
      </c>
      <c r="V330" s="58"/>
      <c r="W330" s="58"/>
      <c r="X330" s="58"/>
      <c r="Y330" s="58"/>
      <c r="AA330" s="1274" t="s">
        <v>1695</v>
      </c>
      <c r="AB330" s="1271"/>
      <c r="AC330" s="1271"/>
      <c r="AD330" s="1271"/>
      <c r="AE330" s="1271"/>
      <c r="AF330" s="1271"/>
      <c r="AG330" s="1271"/>
      <c r="AH330" s="1271"/>
      <c r="AI330" s="1271"/>
      <c r="AJ330" s="1271"/>
      <c r="AK330" s="1271"/>
      <c r="AL330" s="39"/>
    </row>
    <row r="331" spans="1:53" ht="12.75" customHeight="1">
      <c r="B331" s="58" t="s">
        <v>517</v>
      </c>
      <c r="C331" s="248"/>
      <c r="D331" s="248"/>
      <c r="E331" s="248"/>
      <c r="F331" s="248"/>
      <c r="G331" s="3"/>
      <c r="H331" s="1133" t="s">
        <v>1693</v>
      </c>
      <c r="I331" s="1134"/>
      <c r="J331" s="1134"/>
      <c r="K331" s="1134"/>
      <c r="L331" s="1134"/>
      <c r="M331" s="1134"/>
      <c r="N331" s="1134"/>
      <c r="O331" s="1134"/>
      <c r="P331" s="1134"/>
      <c r="Q331" s="1134"/>
      <c r="R331" s="1134"/>
      <c r="T331" s="58" t="s">
        <v>517</v>
      </c>
      <c r="V331" s="58"/>
      <c r="W331" s="58"/>
      <c r="X331" s="58"/>
      <c r="Y331" s="58"/>
      <c r="AA331" s="1133" t="s">
        <v>1649</v>
      </c>
      <c r="AB331" s="1134"/>
      <c r="AC331" s="1134"/>
      <c r="AD331" s="1134"/>
      <c r="AE331" s="1134"/>
      <c r="AF331" s="1134"/>
      <c r="AG331" s="1134"/>
      <c r="AH331" s="1134"/>
      <c r="AI331" s="1134"/>
      <c r="AJ331" s="1134"/>
      <c r="AK331" s="1134"/>
      <c r="AL331" s="39"/>
    </row>
    <row r="332" spans="1:53" ht="12.75" customHeight="1">
      <c r="B332" s="58" t="s">
        <v>81</v>
      </c>
      <c r="C332" s="248"/>
      <c r="D332" s="248"/>
      <c r="E332" s="248"/>
      <c r="F332" s="248"/>
      <c r="G332" s="3"/>
      <c r="H332" s="1133" t="s">
        <v>1694</v>
      </c>
      <c r="I332" s="1134"/>
      <c r="J332" s="1134"/>
      <c r="K332" s="1134"/>
      <c r="L332" s="1134"/>
      <c r="M332" s="1134"/>
      <c r="N332" s="1134"/>
      <c r="O332" s="1134"/>
      <c r="P332" s="1134"/>
      <c r="Q332" s="1134"/>
      <c r="R332" s="1134"/>
      <c r="T332" s="58" t="s">
        <v>81</v>
      </c>
      <c r="V332" s="58"/>
      <c r="W332" s="58"/>
      <c r="X332" s="58"/>
      <c r="Y332" s="58"/>
      <c r="AA332" s="1133" t="s">
        <v>1661</v>
      </c>
      <c r="AB332" s="1134"/>
      <c r="AC332" s="1134"/>
      <c r="AD332" s="1134"/>
      <c r="AE332" s="1134"/>
      <c r="AF332" s="1134"/>
      <c r="AG332" s="1134"/>
      <c r="AH332" s="1134"/>
      <c r="AI332" s="1134"/>
      <c r="AJ332" s="1134"/>
      <c r="AK332" s="1134"/>
      <c r="AL332" s="39"/>
    </row>
    <row r="333" spans="1:53" ht="12.75">
      <c r="A333" s="39"/>
      <c r="B333" s="58" t="s">
        <v>94</v>
      </c>
      <c r="C333" s="248"/>
      <c r="D333" s="248"/>
      <c r="E333" s="248"/>
      <c r="F333" s="248"/>
      <c r="G333" s="248"/>
      <c r="H333" s="1107"/>
      <c r="I333" s="1107"/>
      <c r="J333" s="1107"/>
      <c r="K333" s="1107"/>
      <c r="L333" s="1107"/>
      <c r="M333" s="1107"/>
      <c r="N333" s="1107"/>
      <c r="O333" s="1107"/>
      <c r="P333" s="1107"/>
      <c r="Q333" s="1107"/>
      <c r="R333" s="1107"/>
      <c r="T333" s="58" t="s">
        <v>94</v>
      </c>
      <c r="V333" s="58"/>
      <c r="W333" s="58"/>
      <c r="X333" s="58"/>
      <c r="Y333" s="58"/>
      <c r="AA333" s="1154" t="s">
        <v>1696</v>
      </c>
      <c r="AB333" s="1107"/>
      <c r="AC333" s="1107"/>
      <c r="AD333" s="1107"/>
      <c r="AE333" s="1107"/>
      <c r="AF333" s="1107"/>
      <c r="AG333" s="1107"/>
      <c r="AH333" s="1107"/>
      <c r="AI333" s="1107"/>
      <c r="AJ333" s="1107"/>
      <c r="AK333" s="1107"/>
      <c r="AL333" s="39"/>
    </row>
    <row r="334" spans="1:53" ht="12.75">
      <c r="A334" s="39"/>
      <c r="B334" s="58" t="s">
        <v>95</v>
      </c>
      <c r="C334" s="248"/>
      <c r="D334" s="248"/>
      <c r="E334" s="248"/>
      <c r="F334" s="248"/>
      <c r="G334" s="248"/>
      <c r="H334" s="1132"/>
      <c r="I334" s="1132"/>
      <c r="J334" s="1132"/>
      <c r="K334" s="1132"/>
      <c r="L334" s="1132"/>
      <c r="M334" s="1132"/>
      <c r="N334" s="7" t="s">
        <v>219</v>
      </c>
      <c r="O334" s="7"/>
      <c r="P334" s="1121"/>
      <c r="Q334" s="1121"/>
      <c r="R334" s="1121"/>
      <c r="S334" s="58"/>
      <c r="T334" s="58" t="s">
        <v>95</v>
      </c>
      <c r="V334" s="58"/>
      <c r="W334" s="58"/>
      <c r="X334" s="58"/>
      <c r="Y334" s="58"/>
      <c r="AA334" s="1131" t="s">
        <v>1697</v>
      </c>
      <c r="AB334" s="1132"/>
      <c r="AC334" s="1132"/>
      <c r="AD334" s="1132"/>
      <c r="AE334" s="1132"/>
      <c r="AF334" s="1132"/>
      <c r="AG334" s="7" t="s">
        <v>219</v>
      </c>
      <c r="AH334" s="7"/>
      <c r="AI334" s="1121"/>
      <c r="AJ334" s="1121"/>
      <c r="AK334" s="1121"/>
      <c r="AL334" s="39"/>
    </row>
    <row r="335" spans="1:53" ht="12.75" customHeight="1">
      <c r="A335" s="39"/>
      <c r="B335" s="58" t="s">
        <v>96</v>
      </c>
      <c r="C335" s="248"/>
      <c r="D335" s="248"/>
      <c r="E335" s="248"/>
      <c r="F335" s="248"/>
      <c r="G335" s="248"/>
      <c r="H335" s="1147"/>
      <c r="I335" s="1147"/>
      <c r="J335" s="1147"/>
      <c r="K335" s="1147"/>
      <c r="L335" s="1147"/>
      <c r="M335" s="1147"/>
      <c r="N335" s="60"/>
      <c r="O335" s="60"/>
      <c r="P335" s="62"/>
      <c r="Q335" s="62"/>
      <c r="R335" s="62"/>
      <c r="S335" s="58"/>
      <c r="T335" s="58" t="s">
        <v>96</v>
      </c>
      <c r="V335" s="58"/>
      <c r="W335" s="58"/>
      <c r="X335" s="58"/>
      <c r="Y335" s="58"/>
      <c r="AA335" s="1147"/>
      <c r="AB335" s="1147"/>
      <c r="AC335" s="1147"/>
      <c r="AD335" s="1147"/>
      <c r="AE335" s="1147"/>
      <c r="AF335" s="1147"/>
      <c r="AG335" s="60"/>
      <c r="AH335" s="60"/>
      <c r="AI335" s="62"/>
      <c r="AJ335" s="62"/>
      <c r="AK335" s="62"/>
      <c r="AL335" s="39"/>
    </row>
    <row r="336" spans="1:53" ht="12.75">
      <c r="A336" s="39"/>
      <c r="B336" s="58" t="s">
        <v>82</v>
      </c>
      <c r="C336" s="245"/>
      <c r="D336" s="245"/>
      <c r="E336" s="245"/>
      <c r="F336" s="245"/>
      <c r="G336" s="245"/>
      <c r="H336" s="1107"/>
      <c r="I336" s="1107"/>
      <c r="J336" s="1107"/>
      <c r="K336" s="1107"/>
      <c r="L336" s="1107"/>
      <c r="M336" s="1107"/>
      <c r="N336" s="1108"/>
      <c r="O336" s="1108"/>
      <c r="P336" s="1108"/>
      <c r="Q336" s="1108"/>
      <c r="R336" s="1108"/>
      <c r="S336" s="58"/>
      <c r="T336" s="58" t="s">
        <v>82</v>
      </c>
      <c r="V336" s="58"/>
      <c r="W336" s="58"/>
      <c r="X336" s="58"/>
      <c r="Y336" s="58"/>
      <c r="AA336" s="1133" t="s">
        <v>1698</v>
      </c>
      <c r="AB336" s="1134"/>
      <c r="AC336" s="1134"/>
      <c r="AD336" s="1134"/>
      <c r="AE336" s="1134"/>
      <c r="AF336" s="1134"/>
      <c r="AG336" s="1271"/>
      <c r="AH336" s="1271"/>
      <c r="AI336" s="1271"/>
      <c r="AJ336" s="1271"/>
      <c r="AK336" s="1271"/>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8"/>
      <c r="Q338" s="1108"/>
      <c r="R338" s="1108"/>
      <c r="S338" s="1108"/>
      <c r="T338" s="1108"/>
      <c r="U338" s="1108"/>
      <c r="V338" s="1108"/>
      <c r="W338" s="1108"/>
      <c r="X338" s="1108"/>
      <c r="Y338" s="1108"/>
      <c r="Z338" s="1108"/>
      <c r="AA338" s="1108"/>
      <c r="AB338" s="1108"/>
      <c r="AC338" s="1108"/>
      <c r="AD338" s="1108"/>
      <c r="AE338" s="1108"/>
      <c r="AF338" s="88"/>
      <c r="AG338" s="88"/>
      <c r="AH338" s="88"/>
      <c r="AI338" s="88"/>
      <c r="AJ338" s="88"/>
      <c r="AK338" s="88"/>
      <c r="AL338" s="39"/>
      <c r="BA338" s="12" t="s">
        <v>591</v>
      </c>
    </row>
    <row r="339" spans="1:53" ht="12.75">
      <c r="A339" s="3"/>
      <c r="B339" s="60"/>
      <c r="C339" s="60"/>
      <c r="D339" s="60"/>
      <c r="E339" s="60"/>
      <c r="F339" s="60"/>
      <c r="G339" s="3"/>
      <c r="H339" s="88"/>
      <c r="I339" s="7" t="s">
        <v>517</v>
      </c>
      <c r="P339" s="1107"/>
      <c r="Q339" s="1107"/>
      <c r="R339" s="1107"/>
      <c r="S339" s="1107"/>
      <c r="T339" s="1107"/>
      <c r="U339" s="1107"/>
      <c r="V339" s="1107"/>
      <c r="W339" s="1107"/>
      <c r="X339" s="1107"/>
      <c r="Y339" s="1107"/>
      <c r="Z339" s="1107"/>
      <c r="AA339" s="1107"/>
      <c r="AB339" s="1107"/>
      <c r="AC339" s="1107"/>
      <c r="AD339" s="1107"/>
      <c r="AE339" s="1107"/>
      <c r="AF339" s="88"/>
      <c r="AG339" s="88"/>
      <c r="AH339" s="88"/>
      <c r="AI339" s="88"/>
      <c r="AJ339" s="88"/>
      <c r="AK339" s="88"/>
      <c r="AL339" s="39"/>
    </row>
    <row r="340" spans="1:53" ht="12.75">
      <c r="A340" s="3"/>
      <c r="B340" s="60"/>
      <c r="C340" s="60"/>
      <c r="D340" s="60"/>
      <c r="E340" s="60"/>
      <c r="F340" s="60"/>
      <c r="G340" s="3"/>
      <c r="H340" s="88"/>
      <c r="I340" s="7" t="s">
        <v>81</v>
      </c>
      <c r="P340" s="1107"/>
      <c r="Q340" s="1107"/>
      <c r="R340" s="1107"/>
      <c r="S340" s="1107"/>
      <c r="T340" s="1107"/>
      <c r="U340" s="1107"/>
      <c r="V340" s="1107"/>
      <c r="W340" s="1107"/>
      <c r="X340" s="1107"/>
      <c r="Y340" s="1107"/>
      <c r="Z340" s="1107"/>
      <c r="AA340" s="1107"/>
      <c r="AB340" s="1107"/>
      <c r="AC340" s="1107"/>
      <c r="AD340" s="1107"/>
      <c r="AE340" s="1107"/>
      <c r="AF340" s="88"/>
      <c r="AG340" s="88"/>
      <c r="AH340" s="88"/>
      <c r="AI340" s="88"/>
      <c r="AJ340" s="88"/>
      <c r="AK340" s="88"/>
      <c r="AL340" s="39"/>
    </row>
    <row r="341" spans="1:53" ht="12.75" customHeight="1">
      <c r="A341" s="3"/>
      <c r="B341" s="60"/>
      <c r="C341" s="60"/>
      <c r="D341" s="60"/>
      <c r="E341" s="60"/>
      <c r="F341" s="60"/>
      <c r="G341" s="60"/>
      <c r="H341" s="88"/>
      <c r="I341" s="7" t="s">
        <v>94</v>
      </c>
      <c r="P341" s="1107"/>
      <c r="Q341" s="1107"/>
      <c r="R341" s="1107"/>
      <c r="S341" s="1107"/>
      <c r="T341" s="1107"/>
      <c r="U341" s="1107"/>
      <c r="V341" s="1107"/>
      <c r="W341" s="1107"/>
      <c r="X341" s="1107"/>
      <c r="Y341" s="1107"/>
      <c r="Z341" s="1107"/>
      <c r="AA341" s="1107"/>
      <c r="AB341" s="1107"/>
      <c r="AC341" s="1107"/>
      <c r="AD341" s="1107"/>
      <c r="AE341" s="1107"/>
      <c r="AF341" s="88"/>
      <c r="AG341" s="88"/>
      <c r="AH341" s="88"/>
      <c r="AI341" s="88"/>
      <c r="AJ341" s="88"/>
      <c r="AK341" s="88"/>
      <c r="AL341" s="39"/>
    </row>
    <row r="342" spans="1:53" ht="12.75">
      <c r="A342" s="3"/>
      <c r="B342" s="60"/>
      <c r="C342" s="60"/>
      <c r="D342" s="60"/>
      <c r="E342" s="60"/>
      <c r="F342" s="60"/>
      <c r="G342" s="60"/>
      <c r="H342" s="482"/>
      <c r="I342" s="7" t="s">
        <v>95</v>
      </c>
      <c r="P342" s="1147"/>
      <c r="Q342" s="1147"/>
      <c r="R342" s="1147"/>
      <c r="S342" s="1147"/>
      <c r="T342" s="1147"/>
      <c r="U342" s="1147"/>
      <c r="V342" s="1147"/>
      <c r="W342" s="1147"/>
      <c r="X342" s="1147"/>
      <c r="Y342" s="1147"/>
      <c r="Z342" s="1147"/>
      <c r="AA342" s="7" t="s">
        <v>219</v>
      </c>
      <c r="AB342" s="7"/>
      <c r="AC342" s="1129"/>
      <c r="AD342" s="1129"/>
      <c r="AE342" s="1129"/>
      <c r="AF342" s="482"/>
      <c r="AG342" s="60"/>
      <c r="AH342" s="60"/>
      <c r="AI342" s="423"/>
      <c r="AJ342" s="423"/>
      <c r="AK342" s="423"/>
      <c r="AL342" s="39"/>
    </row>
    <row r="343" spans="1:53" ht="12.75" customHeight="1">
      <c r="A343" s="3"/>
      <c r="B343" s="60"/>
      <c r="C343" s="60"/>
      <c r="D343" s="60"/>
      <c r="E343" s="60"/>
      <c r="F343" s="60"/>
      <c r="G343" s="60"/>
      <c r="H343" s="482"/>
      <c r="I343" s="7" t="s">
        <v>96</v>
      </c>
      <c r="P343" s="1147"/>
      <c r="Q343" s="1147"/>
      <c r="R343" s="1147"/>
      <c r="S343" s="1147"/>
      <c r="T343" s="1147"/>
      <c r="U343" s="1147"/>
      <c r="V343" s="1147"/>
      <c r="W343" s="1147"/>
      <c r="X343" s="1147"/>
      <c r="Y343" s="1147"/>
      <c r="Z343" s="1147"/>
      <c r="AF343" s="482"/>
      <c r="AG343" s="60"/>
      <c r="AH343" s="60"/>
      <c r="AI343" s="62"/>
      <c r="AJ343" s="62"/>
      <c r="AK343" s="62"/>
      <c r="AL343" s="39"/>
    </row>
    <row r="344" spans="1:53" ht="12.75">
      <c r="A344" s="3"/>
      <c r="B344" s="60"/>
      <c r="C344" s="423"/>
      <c r="D344" s="423"/>
      <c r="E344" s="423"/>
      <c r="F344" s="423"/>
      <c r="G344" s="423"/>
      <c r="H344" s="88"/>
      <c r="I344" s="7" t="s">
        <v>82</v>
      </c>
      <c r="P344" s="1108"/>
      <c r="Q344" s="1108"/>
      <c r="R344" s="1108"/>
      <c r="S344" s="1108"/>
      <c r="T344" s="1108"/>
      <c r="U344" s="1108"/>
      <c r="V344" s="1108"/>
      <c r="W344" s="1108"/>
      <c r="X344" s="1108"/>
      <c r="Y344" s="1108"/>
      <c r="Z344" s="1108"/>
      <c r="AA344" s="1108"/>
      <c r="AB344" s="1108"/>
      <c r="AC344" s="1108"/>
      <c r="AD344" s="1108"/>
      <c r="AE344" s="110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23" t="s">
        <v>588</v>
      </c>
      <c r="B346" s="1123"/>
      <c r="C346" s="1123"/>
      <c r="D346" s="1123"/>
      <c r="E346" s="1123"/>
      <c r="F346" s="1123"/>
      <c r="G346" s="1123"/>
      <c r="H346" s="1123"/>
      <c r="I346" s="1123"/>
      <c r="J346" s="1123"/>
      <c r="K346" s="1123"/>
      <c r="L346" s="1123"/>
      <c r="M346" s="1123"/>
      <c r="N346" s="1123"/>
      <c r="O346" s="1123"/>
      <c r="P346" s="1123"/>
      <c r="Q346" s="1123"/>
      <c r="R346" s="1123"/>
      <c r="S346" s="1123"/>
      <c r="T346" s="1123"/>
      <c r="U346" s="1123"/>
      <c r="V346" s="1123"/>
      <c r="W346" s="1123"/>
      <c r="X346" s="1123"/>
      <c r="Y346" s="1123"/>
      <c r="Z346" s="1123"/>
      <c r="AA346" s="1123"/>
      <c r="AB346" s="1123"/>
      <c r="AC346" s="1123"/>
      <c r="AD346" s="1123"/>
      <c r="AE346" s="1123"/>
      <c r="AF346" s="1123"/>
      <c r="AG346" s="1123"/>
      <c r="AH346" s="1123"/>
      <c r="AI346" s="1123"/>
      <c r="AJ346" s="1123"/>
      <c r="AK346" s="1123"/>
      <c r="AL346" s="1123"/>
    </row>
    <row r="347" spans="1:53" ht="12.75" customHeight="1" thickBot="1">
      <c r="A347" s="1124"/>
      <c r="B347" s="1124"/>
      <c r="C347" s="1124"/>
      <c r="D347" s="1124"/>
      <c r="E347" s="1124"/>
      <c r="F347" s="1124"/>
      <c r="G347" s="1124"/>
      <c r="H347" s="1124"/>
      <c r="I347" s="1124"/>
      <c r="J347" s="1124"/>
      <c r="K347" s="1124"/>
      <c r="L347" s="1124"/>
      <c r="M347" s="1124"/>
      <c r="N347" s="1124"/>
      <c r="O347" s="1124"/>
      <c r="P347" s="1124"/>
      <c r="Q347" s="1124"/>
      <c r="R347" s="1124"/>
      <c r="S347" s="1124"/>
      <c r="T347" s="1124"/>
      <c r="U347" s="1124"/>
      <c r="V347" s="1124"/>
      <c r="W347" s="1124"/>
      <c r="X347" s="1124"/>
      <c r="Y347" s="1124"/>
      <c r="Z347" s="1124"/>
      <c r="AA347" s="1124"/>
      <c r="AB347" s="1124"/>
      <c r="AC347" s="1124"/>
      <c r="AD347" s="1124"/>
      <c r="AE347" s="1124"/>
      <c r="AF347" s="1124"/>
      <c r="AG347" s="1124"/>
      <c r="AH347" s="1124"/>
      <c r="AI347" s="1124"/>
      <c r="AJ347" s="1124"/>
      <c r="AK347" s="1124"/>
      <c r="AL347" s="112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02" t="s">
        <v>591</v>
      </c>
      <c r="N350" s="1102"/>
      <c r="P350" s="12" t="s">
        <v>598</v>
      </c>
      <c r="AJ350" s="1102" t="s">
        <v>591</v>
      </c>
      <c r="AK350" s="1102"/>
    </row>
    <row r="351" spans="1:53" ht="12.75" customHeight="1">
      <c r="D351" s="7" t="s">
        <v>955</v>
      </c>
      <c r="R351" s="12" t="s">
        <v>599</v>
      </c>
      <c r="AJ351" s="1102" t="s">
        <v>641</v>
      </c>
      <c r="AK351" s="1102"/>
    </row>
    <row r="352" spans="1:53" ht="12.75" customHeight="1">
      <c r="D352" s="12" t="s">
        <v>765</v>
      </c>
      <c r="M352" s="1102" t="s">
        <v>641</v>
      </c>
      <c r="N352" s="1102"/>
      <c r="P352" s="7" t="s">
        <v>952</v>
      </c>
      <c r="AJ352" s="1102" t="s">
        <v>641</v>
      </c>
      <c r="AK352" s="1102"/>
    </row>
    <row r="353" spans="1:34" ht="12.75" customHeight="1">
      <c r="D353" s="12" t="s">
        <v>766</v>
      </c>
      <c r="M353" s="1102" t="s">
        <v>641</v>
      </c>
      <c r="N353" s="1102"/>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2" t="s">
        <v>641</v>
      </c>
      <c r="O358" s="1102"/>
      <c r="P358" s="69"/>
      <c r="Q358" s="69"/>
      <c r="R358" s="69"/>
      <c r="S358" s="69"/>
      <c r="T358" s="69"/>
      <c r="U358" s="69"/>
      <c r="V358" s="69"/>
      <c r="W358" s="69"/>
      <c r="X358" s="69"/>
      <c r="Y358" s="70"/>
      <c r="Z358" s="70"/>
      <c r="AC358" s="69"/>
      <c r="AD358" s="69"/>
      <c r="AE358" s="69"/>
    </row>
    <row r="359" spans="1:34" ht="12.75" customHeight="1">
      <c r="E359" s="12" t="s">
        <v>394</v>
      </c>
      <c r="Y359" s="1102" t="s">
        <v>641</v>
      </c>
      <c r="Z359" s="1102"/>
    </row>
    <row r="360" spans="1:34" ht="12.75" customHeight="1">
      <c r="D360" s="7" t="s">
        <v>1091</v>
      </c>
      <c r="Q360" s="1108" t="s">
        <v>641</v>
      </c>
      <c r="R360" s="1108"/>
      <c r="S360" s="1108"/>
      <c r="T360" s="1108"/>
      <c r="U360" s="1108"/>
      <c r="V360" s="1108"/>
      <c r="W360" s="1108"/>
      <c r="X360" s="1108"/>
      <c r="Y360" s="1108"/>
      <c r="Z360" s="1108"/>
      <c r="AA360" s="1108"/>
      <c r="AB360" s="1108"/>
      <c r="AC360" s="1108"/>
      <c r="AD360" s="1108"/>
      <c r="AE360" s="1108"/>
      <c r="AF360" s="1108"/>
      <c r="AG360" s="1108"/>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2" t="s">
        <v>641</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586" t="s">
        <v>767</v>
      </c>
      <c r="F363" s="1586"/>
      <c r="G363" s="1586"/>
      <c r="H363" s="1586"/>
      <c r="I363" s="1586"/>
      <c r="J363" s="1586"/>
      <c r="K363" s="1586"/>
      <c r="L363" s="1586"/>
      <c r="M363" s="1586"/>
      <c r="N363" s="1586"/>
      <c r="O363" s="1586"/>
      <c r="P363" s="1586"/>
      <c r="Q363" s="1586"/>
      <c r="R363" s="1586"/>
      <c r="S363" s="1586"/>
      <c r="T363" s="1586"/>
      <c r="U363" s="1586"/>
      <c r="V363" s="1586"/>
      <c r="W363" s="1586"/>
      <c r="X363" s="1586"/>
      <c r="Y363" s="1586"/>
      <c r="Z363" s="1586"/>
      <c r="AA363" s="1586"/>
      <c r="AB363" s="1586"/>
      <c r="AC363" s="1586"/>
      <c r="AD363" s="1586"/>
      <c r="AE363" s="1586"/>
      <c r="AF363" s="1586"/>
      <c r="AG363" s="1586"/>
      <c r="AH363" s="1586"/>
    </row>
    <row r="364" spans="1:34" ht="12.75" customHeight="1">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6"/>
      <c r="AH364" s="1586"/>
    </row>
    <row r="365" spans="1:34" ht="12.75" customHeight="1">
      <c r="E365" s="7" t="s">
        <v>492</v>
      </c>
      <c r="F365" s="7"/>
      <c r="G365" s="7"/>
      <c r="H365" s="7"/>
      <c r="I365" s="7"/>
      <c r="J365" s="7"/>
      <c r="K365" s="7"/>
      <c r="L365" s="7"/>
      <c r="N365" s="1103"/>
      <c r="O365" s="1103"/>
      <c r="P365" s="1103"/>
      <c r="Q365" s="1103"/>
      <c r="R365" s="7"/>
      <c r="U365" s="7" t="s">
        <v>493</v>
      </c>
      <c r="V365" s="7"/>
      <c r="W365" s="7"/>
      <c r="X365" s="7"/>
      <c r="Y365" s="7"/>
      <c r="Z365" s="7"/>
      <c r="AA365" s="7"/>
      <c r="AB365" s="7"/>
      <c r="AC365" s="1103"/>
      <c r="AD365" s="1103"/>
      <c r="AE365" s="1103"/>
      <c r="AF365" s="1103"/>
    </row>
    <row r="366" spans="1:34" ht="12.75" customHeight="1">
      <c r="E366" s="7" t="s">
        <v>494</v>
      </c>
      <c r="F366" s="7"/>
      <c r="G366" s="7"/>
      <c r="H366" s="7"/>
      <c r="I366" s="7"/>
      <c r="J366" s="7"/>
      <c r="K366" s="7"/>
      <c r="L366" s="7"/>
      <c r="N366" s="1103"/>
      <c r="O366" s="1103"/>
      <c r="P366" s="1103"/>
      <c r="Q366" s="1103"/>
      <c r="R366" s="7"/>
      <c r="U366" s="7" t="s">
        <v>0</v>
      </c>
      <c r="V366" s="7"/>
      <c r="W366" s="7"/>
      <c r="X366" s="7"/>
      <c r="Y366" s="7"/>
      <c r="Z366" s="7"/>
      <c r="AA366" s="7"/>
      <c r="AB366" s="7"/>
      <c r="AC366" s="1103"/>
      <c r="AD366" s="1103"/>
      <c r="AE366" s="1103"/>
      <c r="AF366" s="1103"/>
    </row>
    <row r="367" spans="1:34" ht="12.75" customHeight="1">
      <c r="E367" s="7" t="s">
        <v>1</v>
      </c>
      <c r="F367" s="7"/>
      <c r="G367" s="7"/>
      <c r="H367" s="7"/>
      <c r="I367" s="7"/>
      <c r="J367" s="7"/>
      <c r="K367" s="7"/>
      <c r="L367" s="7"/>
      <c r="N367" s="1103"/>
      <c r="O367" s="1103"/>
      <c r="P367" s="1103"/>
      <c r="Q367" s="1103"/>
      <c r="R367" s="7"/>
      <c r="V367" s="7"/>
      <c r="W367" s="7"/>
      <c r="X367" s="7"/>
      <c r="Y367" s="7"/>
      <c r="Z367" s="7"/>
      <c r="AA367" s="7"/>
      <c r="AB367" s="7"/>
    </row>
    <row r="368" spans="1:34" ht="12.75" customHeight="1">
      <c r="E368" s="7" t="s">
        <v>2</v>
      </c>
      <c r="F368" s="7"/>
      <c r="G368" s="7"/>
      <c r="H368" s="7"/>
      <c r="I368" s="7"/>
      <c r="J368" s="7"/>
      <c r="K368" s="7"/>
      <c r="L368" s="7"/>
      <c r="N368" s="1148"/>
      <c r="O368" s="1148"/>
      <c r="P368" s="1148"/>
      <c r="Q368" s="1148"/>
      <c r="R368" s="1148"/>
      <c r="S368" s="1148"/>
      <c r="T368" s="1148"/>
      <c r="U368" s="1148"/>
      <c r="V368" s="1148"/>
      <c r="W368" s="1148"/>
      <c r="X368" s="1148"/>
      <c r="Y368" s="1148"/>
      <c r="Z368" s="1148"/>
      <c r="AA368" s="1148"/>
      <c r="AB368" s="1148"/>
      <c r="AC368" s="1148"/>
      <c r="AD368" s="1148"/>
      <c r="AE368" s="1148"/>
      <c r="AF368" s="1148"/>
    </row>
    <row r="369" spans="1:38" ht="12.75" customHeight="1">
      <c r="E369" s="7"/>
      <c r="F369" s="7"/>
      <c r="G369" s="7"/>
      <c r="H369" s="7"/>
      <c r="I369" s="7"/>
      <c r="J369" s="7"/>
      <c r="K369" s="7"/>
      <c r="L369" s="7"/>
      <c r="N369" s="1149"/>
      <c r="O369" s="1149"/>
      <c r="P369" s="1149"/>
      <c r="Q369" s="1149"/>
      <c r="R369" s="1149"/>
      <c r="S369" s="1149"/>
      <c r="T369" s="1149"/>
      <c r="U369" s="1149"/>
      <c r="V369" s="1149"/>
      <c r="W369" s="1149"/>
      <c r="X369" s="1149"/>
      <c r="Y369" s="1149"/>
      <c r="Z369" s="1149"/>
      <c r="AA369" s="1149"/>
      <c r="AB369" s="1149"/>
      <c r="AC369" s="1149"/>
      <c r="AD369" s="1149"/>
      <c r="AE369" s="1149"/>
      <c r="AF369" s="1149"/>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53"/>
      <c r="T372" s="1153"/>
      <c r="U372" s="4" t="s">
        <v>327</v>
      </c>
      <c r="V372" s="1153"/>
      <c r="W372" s="1153"/>
      <c r="Y372" s="25" t="s">
        <v>325</v>
      </c>
      <c r="AA372" s="25"/>
      <c r="AB372" s="25" t="s">
        <v>326</v>
      </c>
      <c r="AD372" s="1153"/>
      <c r="AE372" s="1153"/>
      <c r="AF372" s="4" t="s">
        <v>327</v>
      </c>
      <c r="AG372" s="1153"/>
      <c r="AH372" s="1153"/>
    </row>
    <row r="373" spans="1:38" ht="12.75" customHeight="1">
      <c r="E373" s="7" t="s">
        <v>1126</v>
      </c>
      <c r="F373" s="7"/>
      <c r="G373" s="7"/>
      <c r="H373" s="7"/>
      <c r="I373" s="7"/>
      <c r="J373" s="7"/>
      <c r="K373" s="7"/>
      <c r="L373" s="7"/>
      <c r="N373" s="1153"/>
      <c r="O373" s="1153"/>
      <c r="P373" s="1153"/>
    </row>
    <row r="374" spans="1:38" ht="12.75" customHeight="1">
      <c r="E374" s="399" t="s">
        <v>1128</v>
      </c>
      <c r="F374" s="7"/>
      <c r="G374" s="7"/>
      <c r="H374" s="7"/>
      <c r="I374" s="7"/>
      <c r="J374" s="7"/>
      <c r="K374" s="7"/>
      <c r="L374" s="7"/>
      <c r="AG374" s="1567" t="s">
        <v>641</v>
      </c>
      <c r="AH374" s="1567"/>
    </row>
    <row r="375" spans="1:38" ht="12.75" customHeight="1">
      <c r="E375" s="7"/>
      <c r="F375" s="7"/>
      <c r="G375" s="7" t="s">
        <v>1149</v>
      </c>
      <c r="H375" s="7"/>
      <c r="I375" s="7"/>
      <c r="J375" s="7"/>
      <c r="K375" s="7"/>
      <c r="L375" s="7"/>
      <c r="AG375" s="1567" t="s">
        <v>641</v>
      </c>
      <c r="AH375" s="1567"/>
    </row>
    <row r="376" spans="1:38" ht="12.75" customHeight="1">
      <c r="E376" s="7"/>
      <c r="F376" s="7"/>
      <c r="G376" s="530" t="s">
        <v>1129</v>
      </c>
      <c r="H376" s="7"/>
      <c r="I376" s="7"/>
      <c r="J376" s="7"/>
      <c r="K376" s="7"/>
      <c r="L376" s="7"/>
      <c r="V376" s="1102" t="s">
        <v>641</v>
      </c>
      <c r="W376" s="1102"/>
      <c r="Y376" s="35" t="s">
        <v>1093</v>
      </c>
    </row>
    <row r="377" spans="1:38" ht="12.75" customHeight="1">
      <c r="E377" s="7" t="s">
        <v>1094</v>
      </c>
      <c r="F377" s="7"/>
      <c r="G377" s="7"/>
      <c r="H377" s="7"/>
      <c r="I377" s="7"/>
      <c r="J377" s="7"/>
      <c r="K377" s="7"/>
      <c r="L377" s="7"/>
      <c r="V377" s="1102" t="s">
        <v>641</v>
      </c>
      <c r="W377" s="1102"/>
      <c r="Y377" s="7" t="s">
        <v>1095</v>
      </c>
    </row>
    <row r="378" spans="1:38" ht="12.75" customHeight="1"/>
    <row r="379" spans="1:38" ht="12.75" customHeight="1">
      <c r="A379" s="50" t="s">
        <v>84</v>
      </c>
      <c r="B379" s="50"/>
    </row>
    <row r="380" spans="1:38" ht="12.75" customHeight="1">
      <c r="D380" s="12" t="s">
        <v>462</v>
      </c>
      <c r="J380" s="1125" t="s">
        <v>1644</v>
      </c>
      <c r="K380" s="1108"/>
      <c r="L380" s="1108"/>
      <c r="M380" s="1108"/>
      <c r="N380" s="1108"/>
      <c r="O380" s="1108"/>
      <c r="P380" s="1108"/>
      <c r="Q380" s="1108"/>
      <c r="R380" s="1108"/>
      <c r="S380" s="1108"/>
      <c r="T380" s="1108"/>
      <c r="U380" s="1108"/>
      <c r="V380" s="14" t="s">
        <v>90</v>
      </c>
      <c r="W380" s="14"/>
      <c r="X380" s="14"/>
      <c r="Y380" s="14"/>
      <c r="Z380" s="14"/>
      <c r="AA380" s="14"/>
      <c r="AB380" s="14"/>
      <c r="AC380" s="1125" t="s">
        <v>1700</v>
      </c>
      <c r="AD380" s="1108"/>
      <c r="AE380" s="1108"/>
      <c r="AF380" s="1108"/>
      <c r="AG380" s="1108"/>
      <c r="AH380" s="1108"/>
      <c r="AI380" s="1108"/>
      <c r="AJ380" s="1108"/>
    </row>
    <row r="381" spans="1:38" ht="12.75" customHeight="1">
      <c r="A381" s="743"/>
      <c r="B381" s="743"/>
      <c r="C381" s="743"/>
      <c r="D381" s="58" t="s">
        <v>1421</v>
      </c>
      <c r="E381" s="743"/>
      <c r="F381" s="743"/>
      <c r="G381" s="743"/>
      <c r="H381" s="743"/>
      <c r="I381" s="743"/>
      <c r="J381" s="1154" t="s">
        <v>1700</v>
      </c>
      <c r="K381" s="1107"/>
      <c r="L381" s="1107"/>
      <c r="M381" s="1107"/>
      <c r="N381" s="1107"/>
      <c r="O381" s="1107"/>
      <c r="P381" s="1107"/>
      <c r="Q381" s="1107"/>
      <c r="R381" s="1107"/>
      <c r="S381" s="1107"/>
      <c r="T381" s="1107"/>
      <c r="U381" s="1107"/>
      <c r="V381" s="58" t="s">
        <v>1421</v>
      </c>
      <c r="W381" s="14"/>
      <c r="X381" s="14"/>
      <c r="Y381" s="14"/>
      <c r="Z381" s="14"/>
      <c r="AA381" s="14"/>
      <c r="AB381" s="14"/>
      <c r="AC381" s="1125" t="s">
        <v>1700</v>
      </c>
      <c r="AD381" s="1108"/>
      <c r="AE381" s="1108"/>
      <c r="AF381" s="1108"/>
      <c r="AG381" s="1108"/>
      <c r="AH381" s="1108"/>
      <c r="AI381" s="1108"/>
      <c r="AJ381" s="1108"/>
      <c r="AK381" s="743"/>
      <c r="AL381" s="743"/>
    </row>
    <row r="382" spans="1:38" ht="12.75" customHeight="1">
      <c r="A382" s="743"/>
      <c r="B382" s="743"/>
      <c r="C382" s="743"/>
      <c r="D382" s="58" t="s">
        <v>477</v>
      </c>
      <c r="E382" s="743"/>
      <c r="F382" s="743"/>
      <c r="G382" s="743"/>
      <c r="H382" s="743"/>
      <c r="I382" s="743"/>
      <c r="J382" s="1154" t="s">
        <v>476</v>
      </c>
      <c r="K382" s="1107"/>
      <c r="L382" s="1107"/>
      <c r="M382" s="1107"/>
      <c r="N382" s="1107"/>
      <c r="O382" s="1107"/>
      <c r="P382" s="1107"/>
      <c r="Q382" s="1107"/>
      <c r="R382" s="1107"/>
      <c r="S382" s="1107"/>
      <c r="T382" s="1107"/>
      <c r="U382" s="1107"/>
      <c r="V382" s="58" t="s">
        <v>477</v>
      </c>
      <c r="W382" s="14"/>
      <c r="X382" s="14"/>
      <c r="Y382" s="14"/>
      <c r="Z382" s="14"/>
      <c r="AA382" s="14"/>
      <c r="AB382" s="14"/>
      <c r="AC382" s="1125" t="s">
        <v>476</v>
      </c>
      <c r="AD382" s="1108"/>
      <c r="AE382" s="1108"/>
      <c r="AF382" s="1108"/>
      <c r="AG382" s="1108"/>
      <c r="AH382" s="1108"/>
      <c r="AI382" s="1108"/>
      <c r="AJ382" s="1108"/>
      <c r="AK382" s="743"/>
      <c r="AL382" s="743"/>
    </row>
    <row r="383" spans="1:38" ht="12.75" customHeight="1">
      <c r="A383" s="743"/>
      <c r="B383" s="743"/>
      <c r="C383" s="743"/>
      <c r="D383" s="496" t="s">
        <v>1417</v>
      </c>
      <c r="E383" s="743"/>
      <c r="F383" s="743"/>
      <c r="G383" s="743"/>
      <c r="H383" s="743"/>
      <c r="I383" s="88"/>
      <c r="J383" s="1160" t="s">
        <v>1701</v>
      </c>
      <c r="K383" s="1099"/>
      <c r="L383" s="1099"/>
      <c r="M383" s="1099"/>
      <c r="N383" s="1099"/>
      <c r="O383" s="1099"/>
      <c r="P383" s="1099"/>
      <c r="Q383" s="1099"/>
      <c r="R383" s="1099"/>
      <c r="S383" s="1099"/>
      <c r="T383" s="1099"/>
      <c r="U383" s="1099"/>
      <c r="V383" s="1108"/>
      <c r="W383" s="1108"/>
      <c r="X383" s="1108"/>
      <c r="Y383" s="1108"/>
      <c r="Z383" s="1108"/>
      <c r="AA383" s="1108"/>
      <c r="AB383" s="1108"/>
      <c r="AC383" s="1108"/>
      <c r="AD383" s="1108"/>
      <c r="AE383" s="1108"/>
      <c r="AF383" s="1108"/>
      <c r="AG383" s="1108"/>
      <c r="AH383" s="1108"/>
      <c r="AI383" s="1108"/>
      <c r="AJ383" s="1108"/>
      <c r="AK383" s="743"/>
      <c r="AL383" s="743"/>
    </row>
    <row r="384" spans="1:38" ht="12.75" customHeight="1">
      <c r="D384" s="12" t="s">
        <v>4</v>
      </c>
      <c r="Q384" s="1272">
        <v>43760</v>
      </c>
      <c r="R384" s="1272"/>
      <c r="S384" s="1272"/>
      <c r="T384" s="1272"/>
      <c r="U384" s="1272"/>
      <c r="V384" s="12" t="s">
        <v>330</v>
      </c>
      <c r="AI384" s="1102" t="s">
        <v>722</v>
      </c>
      <c r="AJ384" s="1102"/>
    </row>
    <row r="385" spans="1:38" ht="12.75" customHeight="1">
      <c r="D385" s="12" t="s">
        <v>5</v>
      </c>
      <c r="Q385" s="1437">
        <v>44682</v>
      </c>
      <c r="R385" s="1585"/>
      <c r="S385" s="1585"/>
      <c r="T385" s="1585"/>
      <c r="U385" s="1585"/>
      <c r="W385" s="33" t="s">
        <v>80</v>
      </c>
      <c r="AG385" s="1101"/>
      <c r="AH385" s="1101"/>
      <c r="AI385" s="1101"/>
      <c r="AJ385" s="1101"/>
    </row>
    <row r="386" spans="1:38" ht="12.75" customHeight="1">
      <c r="D386" s="12" t="s">
        <v>461</v>
      </c>
      <c r="Q386" s="1175" t="s">
        <v>1786</v>
      </c>
      <c r="R386" s="1176"/>
      <c r="S386" s="1176"/>
      <c r="T386" s="1176"/>
      <c r="U386" s="1176"/>
      <c r="V386" s="58" t="s">
        <v>1420</v>
      </c>
      <c r="AG386" s="1283">
        <v>43952</v>
      </c>
      <c r="AH386" s="1283"/>
      <c r="AI386" s="1283"/>
      <c r="AJ386" s="1283"/>
    </row>
    <row r="387" spans="1:38" ht="12.75" customHeight="1">
      <c r="D387" s="12" t="s">
        <v>95</v>
      </c>
      <c r="I387" s="1131" t="s">
        <v>1762</v>
      </c>
      <c r="J387" s="1132"/>
      <c r="K387" s="1132"/>
      <c r="L387" s="1132"/>
      <c r="M387" s="1132"/>
      <c r="N387" s="1132"/>
      <c r="Q387" s="57" t="s">
        <v>219</v>
      </c>
      <c r="S387" s="1122"/>
      <c r="T387" s="1122"/>
      <c r="U387" s="1122"/>
      <c r="V387" s="12" t="s">
        <v>79</v>
      </c>
      <c r="AI387" s="1102" t="s">
        <v>722</v>
      </c>
      <c r="AJ387" s="1102"/>
    </row>
    <row r="388" spans="1:38" ht="12.75">
      <c r="D388" s="12" t="s">
        <v>331</v>
      </c>
      <c r="Q388" s="1177" t="s">
        <v>1702</v>
      </c>
      <c r="R388" s="1178"/>
      <c r="S388" s="1178"/>
      <c r="T388" s="1178"/>
      <c r="U388" s="1178"/>
      <c r="V388" s="12" t="s">
        <v>332</v>
      </c>
      <c r="AG388" s="1177" t="s">
        <v>1702</v>
      </c>
      <c r="AH388" s="1101"/>
      <c r="AI388" s="1101"/>
      <c r="AJ388" s="1101"/>
    </row>
    <row r="389" spans="1:38" ht="12.75">
      <c r="D389" s="12" t="s">
        <v>333</v>
      </c>
      <c r="Q389" s="1287" t="s">
        <v>1785</v>
      </c>
      <c r="R389" s="1288"/>
      <c r="S389" s="1288"/>
      <c r="T389" s="1288"/>
      <c r="U389" s="1288"/>
      <c r="V389" s="743" t="s">
        <v>1397</v>
      </c>
      <c r="AG389" s="1101"/>
      <c r="AH389" s="1101"/>
      <c r="AI389" s="1101"/>
      <c r="AJ389" s="1101"/>
    </row>
    <row r="390" spans="1:38" ht="12.75">
      <c r="D390" s="743" t="s">
        <v>1396</v>
      </c>
      <c r="V390" s="743"/>
      <c r="AG390" s="1101"/>
      <c r="AH390" s="1101"/>
      <c r="AI390" s="1101"/>
      <c r="AJ390" s="110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25" t="s">
        <v>1699</v>
      </c>
      <c r="J393" s="1125"/>
      <c r="K393" s="1125"/>
      <c r="L393" s="1125"/>
      <c r="M393" s="1125"/>
      <c r="N393" s="1125"/>
      <c r="O393" s="1125"/>
      <c r="P393" s="1125"/>
      <c r="Q393" s="1125"/>
      <c r="R393" s="1125"/>
      <c r="S393" s="1125"/>
      <c r="T393" s="1125"/>
      <c r="U393" s="1125"/>
      <c r="V393" s="1125"/>
      <c r="W393" s="1125"/>
      <c r="X393" s="1125"/>
      <c r="Y393" s="1125"/>
      <c r="Z393" s="1125"/>
      <c r="AA393" s="1125"/>
      <c r="AB393" s="1125"/>
      <c r="AC393" s="1125"/>
      <c r="AD393" s="1125"/>
      <c r="AE393" s="1125"/>
    </row>
    <row r="394" spans="1:38" ht="12.75" customHeight="1">
      <c r="C394" s="25"/>
      <c r="D394" s="25"/>
      <c r="E394" s="12" t="s">
        <v>113</v>
      </c>
      <c r="F394" s="25"/>
      <c r="G394" s="25"/>
      <c r="H394" s="25"/>
      <c r="I394" s="25"/>
      <c r="J394" s="25"/>
      <c r="K394" s="25"/>
      <c r="L394" s="25"/>
      <c r="M394" s="25"/>
      <c r="N394" s="25"/>
      <c r="O394" s="25"/>
      <c r="P394" s="743"/>
      <c r="Q394" s="743"/>
      <c r="R394" s="1102" t="s">
        <v>591</v>
      </c>
      <c r="S394" s="1102"/>
      <c r="T394" s="12" t="s">
        <v>619</v>
      </c>
      <c r="U394" s="743"/>
      <c r="V394" s="743"/>
      <c r="W394" s="743"/>
      <c r="X394" s="743"/>
      <c r="Y394" s="743"/>
      <c r="Z394" s="743"/>
      <c r="AA394" s="743"/>
      <c r="AB394" s="743"/>
      <c r="AC394" s="743"/>
      <c r="AD394" s="1103">
        <v>4</v>
      </c>
      <c r="AE394" s="1103"/>
      <c r="AF394" s="743"/>
    </row>
    <row r="395" spans="1:38" ht="12.75" customHeight="1">
      <c r="C395" s="25"/>
      <c r="E395" s="12" t="s">
        <v>114</v>
      </c>
      <c r="F395" s="743"/>
      <c r="G395" s="743"/>
      <c r="H395" s="743"/>
      <c r="I395" s="743"/>
      <c r="J395" s="743"/>
      <c r="K395" s="743"/>
      <c r="L395" s="743"/>
      <c r="M395" s="743"/>
      <c r="N395" s="25"/>
      <c r="O395" s="25"/>
      <c r="P395" s="743"/>
      <c r="Q395" s="743"/>
      <c r="R395" s="1102" t="s">
        <v>641</v>
      </c>
      <c r="S395" s="1102"/>
      <c r="T395" s="12" t="s">
        <v>619</v>
      </c>
      <c r="U395" s="743"/>
      <c r="V395" s="743"/>
      <c r="W395" s="743"/>
      <c r="X395" s="743"/>
      <c r="Y395" s="743"/>
      <c r="Z395" s="743"/>
      <c r="AA395" s="743"/>
      <c r="AB395" s="743"/>
      <c r="AC395" s="743"/>
      <c r="AD395" s="1103">
        <v>0</v>
      </c>
      <c r="AE395" s="1103"/>
      <c r="AF395" s="743"/>
    </row>
    <row r="396" spans="1:38" ht="12.75" customHeight="1">
      <c r="C396" s="25"/>
      <c r="E396" s="12" t="s">
        <v>115</v>
      </c>
      <c r="F396" s="743"/>
      <c r="G396" s="743"/>
      <c r="H396" s="743"/>
      <c r="I396" s="743"/>
      <c r="J396" s="743"/>
      <c r="K396" s="743"/>
      <c r="L396" s="743"/>
      <c r="M396" s="743"/>
      <c r="N396" s="25"/>
      <c r="O396" s="25"/>
      <c r="P396" s="743"/>
      <c r="Q396" s="743"/>
      <c r="R396" s="743"/>
      <c r="S396" s="1102" t="s">
        <v>591</v>
      </c>
      <c r="T396" s="1102"/>
      <c r="U396" s="743"/>
      <c r="V396" s="743"/>
      <c r="W396" s="743"/>
      <c r="X396" s="743"/>
      <c r="Y396" s="743"/>
      <c r="Z396" s="743"/>
      <c r="AA396" s="743"/>
      <c r="AB396" s="743"/>
      <c r="AC396" s="743"/>
      <c r="AD396" s="743"/>
      <c r="AE396" s="743"/>
      <c r="AF396" s="743"/>
    </row>
    <row r="397" spans="1:38" ht="12.75" customHeight="1">
      <c r="E397" s="12" t="s">
        <v>176</v>
      </c>
      <c r="F397" s="743"/>
      <c r="G397" s="743"/>
      <c r="H397" s="1151"/>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53"/>
      <c r="F406" s="1153"/>
      <c r="G406" s="1153"/>
      <c r="H406" s="23" t="s">
        <v>122</v>
      </c>
      <c r="I406" s="1153"/>
      <c r="J406" s="1153"/>
      <c r="K406" s="1153"/>
      <c r="L406" s="12" t="s">
        <v>123</v>
      </c>
      <c r="N406" s="144" t="s">
        <v>625</v>
      </c>
      <c r="P406" s="1296">
        <v>0.52</v>
      </c>
      <c r="Q406" s="1296"/>
      <c r="R406" s="1296"/>
      <c r="S406" s="12" t="s">
        <v>124</v>
      </c>
      <c r="W406" s="1128">
        <f>IF(E406&gt;0,(E406*I406),(P406*43560))</f>
        <v>22651.200000000001</v>
      </c>
      <c r="X406" s="1128"/>
      <c r="Y406" s="1128"/>
      <c r="Z406" s="12" t="s">
        <v>125</v>
      </c>
      <c r="AF406" s="1296">
        <f>AG424/P406</f>
        <v>126.92307692307692</v>
      </c>
      <c r="AG406" s="1296"/>
      <c r="AH406" s="1296"/>
    </row>
    <row r="407" spans="1:36" ht="12.75">
      <c r="E407" s="12" t="s">
        <v>56</v>
      </c>
    </row>
    <row r="408" spans="1:36" ht="12.75">
      <c r="E408" s="1155"/>
      <c r="F408" s="1155"/>
      <c r="G408" s="1155"/>
      <c r="H408" s="1155"/>
      <c r="I408" s="1155"/>
      <c r="J408" s="1155"/>
      <c r="K408" s="1155"/>
      <c r="L408" s="1155"/>
      <c r="M408" s="1155"/>
      <c r="N408" s="1155"/>
      <c r="O408" s="1155"/>
      <c r="P408" s="1155"/>
      <c r="Q408" s="1155"/>
      <c r="R408" s="1155"/>
      <c r="S408" s="1155"/>
      <c r="T408" s="1155"/>
      <c r="U408" s="1155"/>
      <c r="V408" s="1155"/>
      <c r="W408" s="1155"/>
      <c r="X408" s="1155"/>
      <c r="Y408" s="1155"/>
      <c r="Z408" s="1155"/>
      <c r="AA408" s="1155"/>
      <c r="AB408" s="1155"/>
      <c r="AC408" s="1155"/>
      <c r="AD408" s="1155"/>
      <c r="AE408" s="1155"/>
      <c r="AF408" s="1155"/>
      <c r="AG408" s="1155"/>
      <c r="AH408" s="1155"/>
      <c r="AI408" s="1155"/>
      <c r="AJ408" s="1155"/>
    </row>
    <row r="409" spans="1:36" ht="12.75"/>
    <row r="410" spans="1:36" ht="12.75">
      <c r="A410" s="50" t="s">
        <v>642</v>
      </c>
      <c r="B410" s="50"/>
      <c r="C410" s="50"/>
      <c r="D410" s="50" t="s">
        <v>127</v>
      </c>
    </row>
    <row r="411" spans="1:36" ht="12.75">
      <c r="E411" s="12" t="s">
        <v>128</v>
      </c>
      <c r="P411" s="1102">
        <v>1</v>
      </c>
      <c r="Q411" s="1102"/>
      <c r="S411" s="12" t="s">
        <v>202</v>
      </c>
      <c r="AE411" s="1102">
        <v>1</v>
      </c>
      <c r="AF411" s="1102"/>
    </row>
    <row r="412" spans="1:36" ht="12.75">
      <c r="E412" s="12" t="s">
        <v>203</v>
      </c>
      <c r="P412" s="1102">
        <v>0</v>
      </c>
      <c r="Q412" s="1102"/>
      <c r="S412" s="12" t="s">
        <v>138</v>
      </c>
      <c r="AE412" s="1102" t="s">
        <v>591</v>
      </c>
      <c r="AF412" s="1102"/>
    </row>
    <row r="413" spans="1:36" ht="12.75" customHeight="1">
      <c r="F413" s="67" t="s">
        <v>139</v>
      </c>
    </row>
    <row r="414" spans="1:36" ht="12.75" customHeight="1">
      <c r="F414" s="1265" t="s">
        <v>1765</v>
      </c>
      <c r="G414" s="1265"/>
      <c r="H414" s="1265"/>
      <c r="I414" s="1265"/>
      <c r="J414" s="1265"/>
      <c r="K414" s="1265"/>
      <c r="L414" s="1265"/>
      <c r="M414" s="1265"/>
      <c r="N414" s="1265"/>
      <c r="O414" s="1265"/>
      <c r="P414" s="1265"/>
      <c r="Q414" s="1265"/>
      <c r="R414" s="1265"/>
      <c r="S414" s="1265"/>
      <c r="T414" s="1265"/>
      <c r="U414" s="1265"/>
      <c r="V414" s="1265"/>
      <c r="W414" s="1265"/>
      <c r="X414" s="1265"/>
      <c r="Y414" s="1265"/>
      <c r="Z414" s="1265"/>
      <c r="AA414" s="1265"/>
      <c r="AB414" s="1265"/>
      <c r="AC414" s="1265"/>
      <c r="AD414" s="1265"/>
      <c r="AE414" s="1265"/>
      <c r="AF414" s="1265"/>
      <c r="AG414" s="1265"/>
      <c r="AH414" s="1265"/>
    </row>
    <row r="415" spans="1:36" ht="12.75" customHeight="1">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row>
    <row r="416" spans="1:36" ht="12.75" customHeight="1">
      <c r="E416" s="12" t="s">
        <v>658</v>
      </c>
      <c r="N416" s="39"/>
      <c r="O416" s="39"/>
      <c r="P416" s="243"/>
      <c r="Q416" s="1102" t="s">
        <v>591</v>
      </c>
      <c r="R416" s="1102"/>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2" t="s">
        <v>641</v>
      </c>
      <c r="AG417" s="1167"/>
    </row>
    <row r="418" spans="1:96" ht="12.75" customHeight="1">
      <c r="S418" s="25"/>
      <c r="T418" s="25"/>
    </row>
    <row r="419" spans="1:96" ht="12.75" customHeight="1">
      <c r="A419" s="50"/>
      <c r="B419" s="50"/>
      <c r="C419" s="50"/>
      <c r="E419" s="7" t="s">
        <v>329</v>
      </c>
      <c r="Z419" s="1102" t="s">
        <v>722</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2" t="s">
        <v>641</v>
      </c>
      <c r="AA421" s="1102"/>
    </row>
    <row r="422" spans="1:96" ht="12.75" customHeight="1"/>
    <row r="423" spans="1:96" ht="12.75" customHeight="1">
      <c r="A423" s="50" t="s">
        <v>513</v>
      </c>
      <c r="B423" s="50"/>
      <c r="C423" s="50"/>
      <c r="D423" s="50" t="s">
        <v>842</v>
      </c>
      <c r="AF423" s="80"/>
    </row>
    <row r="424" spans="1:96" ht="12.75" customHeight="1">
      <c r="D424" s="1191" t="s">
        <v>48</v>
      </c>
      <c r="E424" s="1179"/>
      <c r="F424" s="1179"/>
      <c r="G424" s="1179"/>
      <c r="H424" s="1179"/>
      <c r="I424" s="1179"/>
      <c r="J424" s="1179"/>
      <c r="K424" s="1179"/>
      <c r="L424" s="1179"/>
      <c r="M424" s="1179"/>
      <c r="N424" s="1179"/>
      <c r="O424" s="1179"/>
      <c r="P424" s="1179"/>
      <c r="Q424" s="1179"/>
      <c r="R424" s="1179"/>
      <c r="S424" s="1179"/>
      <c r="T424" s="1179"/>
      <c r="U424" s="1179"/>
      <c r="V424" s="1179"/>
      <c r="W424" s="1179"/>
      <c r="X424" s="1179"/>
      <c r="Y424" s="1179"/>
      <c r="Z424" s="1179"/>
      <c r="AA424" s="1179"/>
      <c r="AB424" s="1179"/>
      <c r="AC424" s="1179"/>
      <c r="AD424" s="1179"/>
      <c r="AE424" s="1179"/>
      <c r="AF424" s="1180"/>
      <c r="AG424" s="1168">
        <v>66</v>
      </c>
      <c r="AH424" s="1168"/>
      <c r="AI424" s="1168"/>
      <c r="AJ424" s="1168"/>
    </row>
    <row r="425" spans="1:96" ht="12.75" customHeight="1">
      <c r="D425" s="1104" t="s">
        <v>1488</v>
      </c>
      <c r="E425" s="1105"/>
      <c r="F425" s="1105"/>
      <c r="G425" s="1105"/>
      <c r="H425" s="1105"/>
      <c r="I425" s="1105"/>
      <c r="J425" s="1105"/>
      <c r="K425" s="1105"/>
      <c r="L425" s="1105"/>
      <c r="M425" s="1105"/>
      <c r="N425" s="1105"/>
      <c r="O425" s="1105"/>
      <c r="P425" s="1105"/>
      <c r="Q425" s="1105"/>
      <c r="R425" s="1105"/>
      <c r="S425" s="1105"/>
      <c r="T425" s="1105"/>
      <c r="U425" s="1105"/>
      <c r="V425" s="1105"/>
      <c r="W425" s="1105"/>
      <c r="X425" s="1105"/>
      <c r="Y425" s="1105"/>
      <c r="Z425" s="1105"/>
      <c r="AA425" s="1105"/>
      <c r="AB425" s="1105"/>
      <c r="AC425" s="1105"/>
      <c r="AD425" s="1105"/>
      <c r="AE425" s="1105"/>
      <c r="AF425" s="1106"/>
      <c r="AG425" s="1303">
        <v>0</v>
      </c>
      <c r="AH425" s="1304"/>
      <c r="AI425" s="1304"/>
      <c r="AJ425" s="1304"/>
    </row>
    <row r="426" spans="1:96" ht="12.75" customHeight="1">
      <c r="D426" s="1104" t="s">
        <v>1183</v>
      </c>
      <c r="E426" s="1105"/>
      <c r="F426" s="1105"/>
      <c r="G426" s="1105"/>
      <c r="H426" s="1105"/>
      <c r="I426" s="1105"/>
      <c r="J426" s="1105"/>
      <c r="K426" s="1105"/>
      <c r="L426" s="1105"/>
      <c r="M426" s="1105"/>
      <c r="N426" s="1105"/>
      <c r="O426" s="1105"/>
      <c r="P426" s="1105"/>
      <c r="Q426" s="1105"/>
      <c r="R426" s="1105"/>
      <c r="S426" s="1105"/>
      <c r="T426" s="1105"/>
      <c r="U426" s="1105"/>
      <c r="V426" s="1105"/>
      <c r="W426" s="1105"/>
      <c r="X426" s="1105"/>
      <c r="Y426" s="1105"/>
      <c r="Z426" s="1105"/>
      <c r="AA426" s="1105"/>
      <c r="AB426" s="1105"/>
      <c r="AC426" s="1105"/>
      <c r="AD426" s="1105"/>
      <c r="AE426" s="1105"/>
      <c r="AF426" s="1106"/>
      <c r="AG426" s="1168">
        <v>65</v>
      </c>
      <c r="AH426" s="1168"/>
      <c r="AI426" s="1168"/>
      <c r="AJ426" s="1168"/>
    </row>
    <row r="427" spans="1:96" ht="12.75" customHeight="1">
      <c r="D427" s="1104" t="s">
        <v>1184</v>
      </c>
      <c r="E427" s="1105"/>
      <c r="F427" s="1105"/>
      <c r="G427" s="1105"/>
      <c r="H427" s="1105"/>
      <c r="I427" s="1105"/>
      <c r="J427" s="1105"/>
      <c r="K427" s="1105"/>
      <c r="L427" s="1105"/>
      <c r="M427" s="1105"/>
      <c r="N427" s="1105"/>
      <c r="O427" s="1105"/>
      <c r="P427" s="1105"/>
      <c r="Q427" s="1105"/>
      <c r="R427" s="1105"/>
      <c r="S427" s="1105"/>
      <c r="T427" s="1105"/>
      <c r="U427" s="1105"/>
      <c r="V427" s="1105"/>
      <c r="W427" s="1105"/>
      <c r="X427" s="1105"/>
      <c r="Y427" s="1105"/>
      <c r="Z427" s="1105"/>
      <c r="AA427" s="1105"/>
      <c r="AB427" s="1105"/>
      <c r="AC427" s="1105"/>
      <c r="AD427" s="1105"/>
      <c r="AE427" s="1105"/>
      <c r="AF427" s="1106"/>
      <c r="AG427" s="1168">
        <v>65</v>
      </c>
      <c r="AH427" s="1168"/>
      <c r="AI427" s="1168"/>
      <c r="AJ427" s="1168"/>
    </row>
    <row r="428" spans="1:96" ht="12.75" customHeight="1">
      <c r="D428" s="1104" t="s">
        <v>1186</v>
      </c>
      <c r="E428" s="1105"/>
      <c r="F428" s="1105"/>
      <c r="G428" s="1105"/>
      <c r="H428" s="1105"/>
      <c r="I428" s="1105"/>
      <c r="J428" s="1105"/>
      <c r="K428" s="1105"/>
      <c r="L428" s="1105"/>
      <c r="M428" s="1105"/>
      <c r="N428" s="1105"/>
      <c r="O428" s="1105"/>
      <c r="P428" s="1105"/>
      <c r="Q428" s="1105"/>
      <c r="R428" s="1105"/>
      <c r="S428" s="1105"/>
      <c r="T428" s="1105"/>
      <c r="U428" s="1105"/>
      <c r="V428" s="1105"/>
      <c r="W428" s="1105"/>
      <c r="X428" s="1105"/>
      <c r="Y428" s="1105"/>
      <c r="Z428" s="1105"/>
      <c r="AA428" s="1105"/>
      <c r="AB428" s="1105"/>
      <c r="AC428" s="1105"/>
      <c r="AD428" s="1105"/>
      <c r="AE428" s="1105"/>
      <c r="AF428" s="1106"/>
      <c r="AG428" s="1127">
        <f>IF(ISERROR(AG427/AG426),"",AG427/AG426)</f>
        <v>1</v>
      </c>
      <c r="AH428" s="1127"/>
      <c r="AI428" s="1127"/>
      <c r="AJ428" s="1127"/>
    </row>
    <row r="429" spans="1:96" ht="12.75" customHeight="1">
      <c r="D429" s="1104" t="s">
        <v>1185</v>
      </c>
      <c r="E429" s="1105"/>
      <c r="F429" s="1105"/>
      <c r="G429" s="1105"/>
      <c r="H429" s="1105"/>
      <c r="I429" s="1105"/>
      <c r="J429" s="1105"/>
      <c r="K429" s="1105"/>
      <c r="L429" s="1105"/>
      <c r="M429" s="1105"/>
      <c r="N429" s="1105"/>
      <c r="O429" s="1105"/>
      <c r="P429" s="1105"/>
      <c r="Q429" s="1105"/>
      <c r="R429" s="1105"/>
      <c r="S429" s="1105"/>
      <c r="T429" s="1105"/>
      <c r="U429" s="1105"/>
      <c r="V429" s="1105"/>
      <c r="W429" s="1105"/>
      <c r="X429" s="1105"/>
      <c r="Y429" s="1105"/>
      <c r="Z429" s="1105"/>
      <c r="AA429" s="1105"/>
      <c r="AB429" s="1105"/>
      <c r="AC429" s="1105"/>
      <c r="AD429" s="1105"/>
      <c r="AE429" s="1105"/>
      <c r="AF429" s="1106"/>
      <c r="AG429" s="1126">
        <v>53289</v>
      </c>
      <c r="AH429" s="1126"/>
      <c r="AI429" s="1126"/>
      <c r="AJ429" s="1126"/>
    </row>
    <row r="430" spans="1:96" ht="12.75" customHeight="1">
      <c r="D430" s="1104" t="s">
        <v>1187</v>
      </c>
      <c r="E430" s="1105"/>
      <c r="F430" s="1105"/>
      <c r="G430" s="1105"/>
      <c r="H430" s="1105"/>
      <c r="I430" s="1105"/>
      <c r="J430" s="1105"/>
      <c r="K430" s="1105"/>
      <c r="L430" s="1105"/>
      <c r="M430" s="1105"/>
      <c r="N430" s="1105"/>
      <c r="O430" s="1105"/>
      <c r="P430" s="1105"/>
      <c r="Q430" s="1105"/>
      <c r="R430" s="1105"/>
      <c r="S430" s="1105"/>
      <c r="T430" s="1105"/>
      <c r="U430" s="1105"/>
      <c r="V430" s="1105"/>
      <c r="W430" s="1105"/>
      <c r="X430" s="1105"/>
      <c r="Y430" s="1105"/>
      <c r="Z430" s="1105"/>
      <c r="AA430" s="1105"/>
      <c r="AB430" s="1105"/>
      <c r="AC430" s="1105"/>
      <c r="AD430" s="1105"/>
      <c r="AE430" s="1105"/>
      <c r="AF430" s="1106"/>
      <c r="AG430" s="1126">
        <v>53289</v>
      </c>
      <c r="AH430" s="1126"/>
      <c r="AI430" s="1126"/>
      <c r="AJ430" s="1126"/>
    </row>
    <row r="431" spans="1:96" ht="12.75" customHeight="1">
      <c r="D431" s="1104" t="s">
        <v>1188</v>
      </c>
      <c r="E431" s="1105"/>
      <c r="F431" s="1105"/>
      <c r="G431" s="1105"/>
      <c r="H431" s="1105"/>
      <c r="I431" s="1105"/>
      <c r="J431" s="1105"/>
      <c r="K431" s="1105"/>
      <c r="L431" s="1105"/>
      <c r="M431" s="1105"/>
      <c r="N431" s="1105"/>
      <c r="O431" s="1105"/>
      <c r="P431" s="1105"/>
      <c r="Q431" s="1105"/>
      <c r="R431" s="1105"/>
      <c r="S431" s="1105"/>
      <c r="T431" s="1105"/>
      <c r="U431" s="1105"/>
      <c r="V431" s="1105"/>
      <c r="W431" s="1105"/>
      <c r="X431" s="1105"/>
      <c r="Y431" s="1105"/>
      <c r="Z431" s="1105"/>
      <c r="AA431" s="1105"/>
      <c r="AB431" s="1105"/>
      <c r="AC431" s="1105"/>
      <c r="AD431" s="1105"/>
      <c r="AE431" s="1105"/>
      <c r="AF431" s="1106"/>
      <c r="AG431" s="1127">
        <f>IF(ISERROR(AG430/AG429),"",AG430/AG429)</f>
        <v>1</v>
      </c>
      <c r="AH431" s="1127"/>
      <c r="AI431" s="1127"/>
      <c r="AJ431" s="1127"/>
    </row>
    <row r="432" spans="1:96" ht="12.75" customHeight="1">
      <c r="D432" s="1104" t="s">
        <v>1189</v>
      </c>
      <c r="E432" s="1105"/>
      <c r="F432" s="1105"/>
      <c r="G432" s="1105"/>
      <c r="H432" s="1105"/>
      <c r="I432" s="1105"/>
      <c r="J432" s="1105"/>
      <c r="K432" s="1105"/>
      <c r="L432" s="1105"/>
      <c r="M432" s="1105"/>
      <c r="N432" s="1105"/>
      <c r="O432" s="1105"/>
      <c r="P432" s="1105"/>
      <c r="Q432" s="1105"/>
      <c r="R432" s="1105"/>
      <c r="S432" s="1105"/>
      <c r="T432" s="1105"/>
      <c r="U432" s="1105"/>
      <c r="V432" s="1105"/>
      <c r="W432" s="1105"/>
      <c r="X432" s="1105"/>
      <c r="Y432" s="1105"/>
      <c r="Z432" s="1105"/>
      <c r="AA432" s="1105"/>
      <c r="AB432" s="1105"/>
      <c r="AC432" s="1105"/>
      <c r="AD432" s="1105"/>
      <c r="AE432" s="1105"/>
      <c r="AF432" s="1106"/>
      <c r="AG432" s="1127">
        <f>MIN(IF(AG428&gt;AG431,AG431,AG428),1)</f>
        <v>1</v>
      </c>
      <c r="AH432" s="1127"/>
      <c r="AI432" s="1127"/>
      <c r="AJ432" s="112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04" t="s">
        <v>1459</v>
      </c>
      <c r="E433" s="1179"/>
      <c r="F433" s="1179"/>
      <c r="G433" s="1179"/>
      <c r="H433" s="1179"/>
      <c r="I433" s="1179"/>
      <c r="J433" s="1179"/>
      <c r="K433" s="1179"/>
      <c r="L433" s="1179"/>
      <c r="M433" s="1179"/>
      <c r="N433" s="1179"/>
      <c r="O433" s="1179"/>
      <c r="P433" s="1179"/>
      <c r="Q433" s="1179"/>
      <c r="R433" s="1179"/>
      <c r="S433" s="1179"/>
      <c r="T433" s="1179"/>
      <c r="U433" s="1179"/>
      <c r="V433" s="1179"/>
      <c r="W433" s="1179"/>
      <c r="X433" s="1179"/>
      <c r="Y433" s="1179"/>
      <c r="Z433" s="1179"/>
      <c r="AA433" s="1179"/>
      <c r="AB433" s="1179"/>
      <c r="AC433" s="1179"/>
      <c r="AD433" s="1179"/>
      <c r="AE433" s="1179"/>
      <c r="AF433" s="1180"/>
      <c r="AG433" s="1126">
        <v>3543</v>
      </c>
      <c r="AH433" s="1126"/>
      <c r="AI433" s="1126"/>
      <c r="AJ433" s="112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91" t="s">
        <v>617</v>
      </c>
      <c r="E434" s="1179"/>
      <c r="F434" s="1179"/>
      <c r="G434" s="1179"/>
      <c r="H434" s="1179"/>
      <c r="I434" s="1179"/>
      <c r="J434" s="1179"/>
      <c r="K434" s="1179"/>
      <c r="L434" s="1179"/>
      <c r="M434" s="1179"/>
      <c r="N434" s="1179"/>
      <c r="O434" s="1179"/>
      <c r="P434" s="1179"/>
      <c r="Q434" s="1179"/>
      <c r="R434" s="1179"/>
      <c r="S434" s="1179"/>
      <c r="T434" s="1179"/>
      <c r="U434" s="1179"/>
      <c r="V434" s="1179"/>
      <c r="W434" s="1179"/>
      <c r="X434" s="1179"/>
      <c r="Y434" s="1179"/>
      <c r="Z434" s="1179"/>
      <c r="AA434" s="1179"/>
      <c r="AB434" s="1179"/>
      <c r="AC434" s="1179"/>
      <c r="AD434" s="1179"/>
      <c r="AE434" s="1179"/>
      <c r="AF434" s="1180"/>
      <c r="AG434" s="1126">
        <v>3397</v>
      </c>
      <c r="AH434" s="1126"/>
      <c r="AI434" s="1126"/>
      <c r="AJ434" s="112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04" t="s">
        <v>1460</v>
      </c>
      <c r="E435" s="1179"/>
      <c r="F435" s="1179"/>
      <c r="G435" s="1179"/>
      <c r="H435" s="1179"/>
      <c r="I435" s="1179"/>
      <c r="J435" s="1179"/>
      <c r="K435" s="1179"/>
      <c r="L435" s="1179"/>
      <c r="M435" s="1179"/>
      <c r="N435" s="1179"/>
      <c r="O435" s="1179"/>
      <c r="P435" s="1179"/>
      <c r="Q435" s="1179"/>
      <c r="R435" s="1179"/>
      <c r="S435" s="1179"/>
      <c r="T435" s="1179"/>
      <c r="U435" s="1179"/>
      <c r="V435" s="1179"/>
      <c r="W435" s="1179"/>
      <c r="X435" s="1179"/>
      <c r="Y435" s="1179"/>
      <c r="Z435" s="1179"/>
      <c r="AA435" s="1179"/>
      <c r="AB435" s="1179"/>
      <c r="AC435" s="1179"/>
      <c r="AD435" s="1179"/>
      <c r="AE435" s="1179"/>
      <c r="AF435" s="1180"/>
      <c r="AG435" s="1126">
        <v>8656</v>
      </c>
      <c r="AH435" s="1126"/>
      <c r="AI435" s="1126"/>
      <c r="AJ435" s="112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04" t="s">
        <v>1190</v>
      </c>
      <c r="E436" s="1179"/>
      <c r="F436" s="1179"/>
      <c r="G436" s="1179"/>
      <c r="H436" s="1179"/>
      <c r="I436" s="1179"/>
      <c r="J436" s="1179"/>
      <c r="K436" s="1179"/>
      <c r="L436" s="1179"/>
      <c r="M436" s="1179"/>
      <c r="N436" s="1179"/>
      <c r="O436" s="1179"/>
      <c r="P436" s="1179"/>
      <c r="Q436" s="1179"/>
      <c r="R436" s="1179"/>
      <c r="S436" s="1179"/>
      <c r="T436" s="1179"/>
      <c r="U436" s="1179"/>
      <c r="V436" s="1179"/>
      <c r="W436" s="1179"/>
      <c r="X436" s="1179"/>
      <c r="Y436" s="1179"/>
      <c r="Z436" s="1179"/>
      <c r="AA436" s="1179"/>
      <c r="AB436" s="1179"/>
      <c r="AC436" s="1179"/>
      <c r="AD436" s="1179"/>
      <c r="AE436" s="1179"/>
      <c r="AF436" s="1180"/>
      <c r="AG436" s="1126">
        <v>18098</v>
      </c>
      <c r="AH436" s="1126"/>
      <c r="AI436" s="1126"/>
      <c r="AJ436" s="112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92" t="s">
        <v>1191</v>
      </c>
      <c r="E437" s="1193"/>
      <c r="F437" s="1193"/>
      <c r="G437" s="1193"/>
      <c r="H437" s="1193"/>
      <c r="I437" s="1193"/>
      <c r="J437" s="1193"/>
      <c r="K437" s="1193"/>
      <c r="L437" s="1193"/>
      <c r="M437" s="1193"/>
      <c r="N437" s="1193"/>
      <c r="O437" s="1193"/>
      <c r="P437" s="1193"/>
      <c r="Q437" s="1193"/>
      <c r="R437" s="1193"/>
      <c r="S437" s="1193"/>
      <c r="T437" s="1193"/>
      <c r="U437" s="1193"/>
      <c r="V437" s="1193"/>
      <c r="W437" s="1193"/>
      <c r="X437" s="1193"/>
      <c r="Y437" s="1193"/>
      <c r="Z437" s="1193"/>
      <c r="AA437" s="1193"/>
      <c r="AB437" s="1193"/>
      <c r="AC437" s="1193"/>
      <c r="AD437" s="1193"/>
      <c r="AE437" s="1193"/>
      <c r="AF437" s="1194"/>
      <c r="AG437" s="1327">
        <f>AG429+AG433+AG435+AG436</f>
        <v>83586</v>
      </c>
      <c r="AH437" s="1327"/>
      <c r="AI437" s="1327"/>
      <c r="AJ437" s="13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95" t="s">
        <v>1461</v>
      </c>
      <c r="E438" s="1195"/>
      <c r="F438" s="1195"/>
      <c r="G438" s="1195"/>
      <c r="H438" s="1195"/>
      <c r="I438" s="1195"/>
      <c r="J438" s="1195"/>
      <c r="K438" s="1195"/>
      <c r="L438" s="1195"/>
      <c r="M438" s="1195"/>
      <c r="N438" s="1195"/>
      <c r="O438" s="1195"/>
      <c r="P438" s="1195"/>
      <c r="Q438" s="1195"/>
      <c r="R438" s="1195"/>
      <c r="S438" s="1195"/>
      <c r="T438" s="1195"/>
      <c r="U438" s="1195"/>
      <c r="V438" s="1195"/>
      <c r="W438" s="1195"/>
      <c r="X438" s="1195"/>
      <c r="Y438" s="1195"/>
      <c r="Z438" s="1195"/>
      <c r="AA438" s="1195"/>
      <c r="AB438" s="1195"/>
      <c r="AC438" s="1195"/>
      <c r="AD438" s="1195"/>
      <c r="AE438" s="1195"/>
      <c r="AF438" s="1195"/>
      <c r="AG438" s="1195"/>
      <c r="AH438" s="1195"/>
      <c r="AI438" s="1195"/>
      <c r="AJ438" s="119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96"/>
      <c r="E439" s="1196"/>
      <c r="F439" s="1196"/>
      <c r="G439" s="1196"/>
      <c r="H439" s="1196"/>
      <c r="I439" s="1196"/>
      <c r="J439" s="1196"/>
      <c r="K439" s="1196"/>
      <c r="L439" s="1196"/>
      <c r="M439" s="1196"/>
      <c r="N439" s="1196"/>
      <c r="O439" s="1196"/>
      <c r="P439" s="1196"/>
      <c r="Q439" s="1196"/>
      <c r="R439" s="1196"/>
      <c r="S439" s="1196"/>
      <c r="T439" s="1196"/>
      <c r="U439" s="1196"/>
      <c r="V439" s="1196"/>
      <c r="W439" s="1196"/>
      <c r="X439" s="1196"/>
      <c r="Y439" s="1196"/>
      <c r="Z439" s="1196"/>
      <c r="AA439" s="1196"/>
      <c r="AB439" s="1196"/>
      <c r="AC439" s="1196"/>
      <c r="AD439" s="1196"/>
      <c r="AE439" s="1196"/>
      <c r="AF439" s="1196"/>
      <c r="AG439" s="1196"/>
      <c r="AH439" s="1196"/>
      <c r="AI439" s="1196"/>
      <c r="AJ439" s="119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097">
        <f>'Sources and Uses Budget'!B105/Application!AG424</f>
        <v>906031.51515151514</v>
      </c>
      <c r="AD441" s="1097"/>
      <c r="AE441" s="1097"/>
      <c r="AF441" s="109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097">
        <f>'Sources and Uses Budget'!C105/Application!AG424</f>
        <v>882744.46969696973</v>
      </c>
      <c r="AD442" s="1097"/>
      <c r="AE442" s="1097"/>
      <c r="AF442" s="109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097">
        <f>('Sources and Uses Budget'!$S$107+'Sources and Uses Budget'!$T$107)/Application!AG424</f>
        <v>844844.93939393945</v>
      </c>
      <c r="AD443" s="1097"/>
      <c r="AE443" s="1097"/>
      <c r="AF443" s="109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9" t="s">
        <v>749</v>
      </c>
      <c r="E452" s="1110"/>
      <c r="F452" s="1110"/>
      <c r="G452" s="1110"/>
      <c r="H452" s="1110"/>
      <c r="I452" s="1110"/>
      <c r="J452" s="1110"/>
      <c r="K452" s="1110"/>
      <c r="L452" s="1110"/>
      <c r="M452" s="1110"/>
      <c r="N452" s="1110"/>
      <c r="O452" s="1110"/>
      <c r="P452" s="1110"/>
      <c r="Q452" s="1110"/>
      <c r="R452" s="1110"/>
      <c r="S452" s="1110"/>
      <c r="T452" s="1110"/>
      <c r="U452" s="1110"/>
      <c r="V452" s="1111"/>
      <c r="W452" s="1244">
        <v>4</v>
      </c>
      <c r="X452" s="1245"/>
      <c r="Y452" s="124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9" t="s">
        <v>750</v>
      </c>
      <c r="E453" s="1110"/>
      <c r="F453" s="1110"/>
      <c r="G453" s="1110"/>
      <c r="H453" s="1110"/>
      <c r="I453" s="1110"/>
      <c r="J453" s="1110"/>
      <c r="K453" s="1110"/>
      <c r="L453" s="1110"/>
      <c r="M453" s="1110"/>
      <c r="N453" s="1110"/>
      <c r="O453" s="1110"/>
      <c r="P453" s="1110"/>
      <c r="Q453" s="1110"/>
      <c r="R453" s="1110"/>
      <c r="S453" s="1110"/>
      <c r="T453" s="1110"/>
      <c r="U453" s="1110"/>
      <c r="V453" s="1111"/>
      <c r="W453" s="1244" t="s">
        <v>641</v>
      </c>
      <c r="X453" s="1245"/>
      <c r="Y453" s="124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9" t="s">
        <v>751</v>
      </c>
      <c r="E454" s="1110"/>
      <c r="F454" s="1110"/>
      <c r="G454" s="1110"/>
      <c r="H454" s="1110"/>
      <c r="I454" s="1110"/>
      <c r="J454" s="1110"/>
      <c r="K454" s="1110"/>
      <c r="L454" s="1110"/>
      <c r="M454" s="1110"/>
      <c r="N454" s="1110"/>
      <c r="O454" s="1110"/>
      <c r="P454" s="1110"/>
      <c r="Q454" s="1110"/>
      <c r="R454" s="1110"/>
      <c r="S454" s="1110"/>
      <c r="T454" s="1110"/>
      <c r="U454" s="1110"/>
      <c r="V454" s="1111"/>
      <c r="W454" s="1244">
        <v>8</v>
      </c>
      <c r="X454" s="1245"/>
      <c r="Y454" s="124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9" t="s">
        <v>752</v>
      </c>
      <c r="E455" s="1110"/>
      <c r="F455" s="1110"/>
      <c r="G455" s="1110"/>
      <c r="H455" s="1110"/>
      <c r="I455" s="1110"/>
      <c r="J455" s="1110"/>
      <c r="K455" s="1110"/>
      <c r="L455" s="1110"/>
      <c r="M455" s="1110"/>
      <c r="N455" s="1110"/>
      <c r="O455" s="1110"/>
      <c r="P455" s="1110"/>
      <c r="Q455" s="1110"/>
      <c r="R455" s="1110"/>
      <c r="S455" s="1110"/>
      <c r="T455" s="1110"/>
      <c r="U455" s="1110"/>
      <c r="V455" s="1111"/>
      <c r="W455" s="1244" t="s">
        <v>641</v>
      </c>
      <c r="X455" s="1245"/>
      <c r="Y455" s="124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9" t="s">
        <v>975</v>
      </c>
      <c r="E456" s="1110"/>
      <c r="F456" s="1110"/>
      <c r="G456" s="1110"/>
      <c r="H456" s="1110"/>
      <c r="I456" s="1110"/>
      <c r="J456" s="1110"/>
      <c r="K456" s="1110"/>
      <c r="L456" s="1110"/>
      <c r="M456" s="1110"/>
      <c r="N456" s="1110"/>
      <c r="O456" s="1110"/>
      <c r="P456" s="1110"/>
      <c r="Q456" s="1110"/>
      <c r="R456" s="1110"/>
      <c r="S456" s="1110"/>
      <c r="T456" s="1110"/>
      <c r="U456" s="1110"/>
      <c r="V456" s="1111"/>
      <c r="W456" s="1244" t="s">
        <v>641</v>
      </c>
      <c r="X456" s="1245"/>
      <c r="Y456" s="124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9" t="s">
        <v>753</v>
      </c>
      <c r="E457" s="1110"/>
      <c r="F457" s="1110"/>
      <c r="G457" s="1110"/>
      <c r="H457" s="1110"/>
      <c r="I457" s="1110"/>
      <c r="J457" s="1110"/>
      <c r="K457" s="1110"/>
      <c r="L457" s="1110"/>
      <c r="M457" s="1110"/>
      <c r="N457" s="1110"/>
      <c r="O457" s="1110"/>
      <c r="P457" s="1110"/>
      <c r="Q457" s="1110"/>
      <c r="R457" s="1110"/>
      <c r="S457" s="1110"/>
      <c r="T457" s="1110"/>
      <c r="U457" s="1110"/>
      <c r="V457" s="1111"/>
      <c r="W457" s="1244" t="s">
        <v>641</v>
      </c>
      <c r="X457" s="1245"/>
      <c r="Y457" s="124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9" t="s">
        <v>1156</v>
      </c>
      <c r="E458" s="1110"/>
      <c r="F458" s="1110"/>
      <c r="G458" s="1110"/>
      <c r="H458" s="1110"/>
      <c r="I458" s="1110"/>
      <c r="J458" s="1110"/>
      <c r="K458" s="1110"/>
      <c r="L458" s="1110"/>
      <c r="M458" s="1110"/>
      <c r="N458" s="1110"/>
      <c r="O458" s="1110"/>
      <c r="P458" s="1110"/>
      <c r="Q458" s="1110"/>
      <c r="R458" s="1110"/>
      <c r="S458" s="1110"/>
      <c r="T458" s="1110"/>
      <c r="U458" s="1110"/>
      <c r="V458" s="1111"/>
      <c r="W458" s="1244" t="s">
        <v>641</v>
      </c>
      <c r="X458" s="1245"/>
      <c r="Y458" s="124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24"/>
      <c r="H459" s="1325"/>
      <c r="I459" s="1325"/>
      <c r="J459" s="1325"/>
      <c r="K459" s="1325"/>
      <c r="L459" s="1325"/>
      <c r="M459" s="1325"/>
      <c r="N459" s="1325"/>
      <c r="O459" s="1325"/>
      <c r="P459" s="1325"/>
      <c r="Q459" s="1325"/>
      <c r="R459" s="1325"/>
      <c r="S459" s="1325"/>
      <c r="T459" s="1325"/>
      <c r="U459" s="1325"/>
      <c r="V459" s="1326"/>
      <c r="W459" s="1244" t="s">
        <v>641</v>
      </c>
      <c r="X459" s="1245"/>
      <c r="Y459" s="124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62" t="s">
        <v>1788</v>
      </c>
      <c r="E461" s="961"/>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65" t="s">
        <v>754</v>
      </c>
      <c r="E463" s="1366"/>
      <c r="F463" s="1366"/>
      <c r="G463" s="1366"/>
      <c r="H463" s="1366"/>
      <c r="I463" s="1366"/>
      <c r="J463" s="1366"/>
      <c r="K463" s="1366"/>
      <c r="L463" s="1366"/>
      <c r="M463" s="1366"/>
      <c r="N463" s="1366"/>
      <c r="O463" s="1366"/>
      <c r="P463" s="1366"/>
      <c r="Q463" s="1366"/>
      <c r="R463" s="1366"/>
      <c r="S463" s="1366"/>
      <c r="T463" s="1366"/>
      <c r="U463" s="1366"/>
      <c r="V463" s="1366"/>
      <c r="W463" s="1198"/>
      <c r="X463" s="1198"/>
      <c r="Y463" s="119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9" t="s">
        <v>755</v>
      </c>
      <c r="E464" s="1110"/>
      <c r="F464" s="1110"/>
      <c r="G464" s="1110"/>
      <c r="H464" s="1110"/>
      <c r="I464" s="1110"/>
      <c r="J464" s="1110"/>
      <c r="K464" s="1110"/>
      <c r="L464" s="1110"/>
      <c r="M464" s="1110"/>
      <c r="N464" s="1110"/>
      <c r="O464" s="1110"/>
      <c r="P464" s="1110"/>
      <c r="Q464" s="1110"/>
      <c r="R464" s="1110"/>
      <c r="S464" s="1110"/>
      <c r="T464" s="1110"/>
      <c r="U464" s="1110"/>
      <c r="V464" s="1111"/>
      <c r="W464" s="1244" t="s">
        <v>641</v>
      </c>
      <c r="X464" s="1245"/>
      <c r="Y464" s="124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23" t="s">
        <v>892</v>
      </c>
      <c r="B466" s="1123"/>
      <c r="C466" s="1123"/>
      <c r="D466" s="1123"/>
      <c r="E466" s="1123"/>
      <c r="F466" s="1123"/>
      <c r="G466" s="1123"/>
      <c r="H466" s="1123"/>
      <c r="I466" s="1123"/>
      <c r="J466" s="1123"/>
      <c r="K466" s="1123"/>
      <c r="L466" s="1123"/>
      <c r="M466" s="1123"/>
      <c r="N466" s="1123"/>
      <c r="O466" s="1123"/>
      <c r="P466" s="1123"/>
      <c r="Q466" s="1123"/>
      <c r="R466" s="1123"/>
      <c r="S466" s="1123"/>
      <c r="T466" s="1123"/>
      <c r="U466" s="1123"/>
      <c r="V466" s="1123"/>
      <c r="W466" s="1123"/>
      <c r="X466" s="1123"/>
      <c r="Y466" s="1123"/>
      <c r="Z466" s="1123"/>
      <c r="AA466" s="1123"/>
      <c r="AB466" s="1123"/>
      <c r="AC466" s="1123"/>
      <c r="AD466" s="1123"/>
      <c r="AE466" s="1123"/>
      <c r="AF466" s="1123"/>
      <c r="AG466" s="1123"/>
      <c r="AH466" s="1123"/>
      <c r="AI466" s="1123"/>
      <c r="AJ466" s="1123"/>
      <c r="AK466" s="1123"/>
      <c r="AL466" s="112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24"/>
      <c r="B467" s="1124"/>
      <c r="C467" s="1124"/>
      <c r="D467" s="1124"/>
      <c r="E467" s="1124"/>
      <c r="F467" s="1124"/>
      <c r="G467" s="1124"/>
      <c r="H467" s="1124"/>
      <c r="I467" s="1124"/>
      <c r="J467" s="1124"/>
      <c r="K467" s="1124"/>
      <c r="L467" s="1124"/>
      <c r="M467" s="1124"/>
      <c r="N467" s="1124"/>
      <c r="O467" s="1124"/>
      <c r="P467" s="1124"/>
      <c r="Q467" s="1124"/>
      <c r="R467" s="1124"/>
      <c r="S467" s="1124"/>
      <c r="T467" s="1124"/>
      <c r="U467" s="1124"/>
      <c r="V467" s="1124"/>
      <c r="W467" s="1124"/>
      <c r="X467" s="1124"/>
      <c r="Y467" s="1124"/>
      <c r="Z467" s="1124"/>
      <c r="AA467" s="1124"/>
      <c r="AB467" s="1124"/>
      <c r="AC467" s="1124"/>
      <c r="AD467" s="1124"/>
      <c r="AE467" s="1124"/>
      <c r="AF467" s="1124"/>
      <c r="AG467" s="1124"/>
      <c r="AH467" s="1124"/>
      <c r="AI467" s="1124"/>
      <c r="AJ467" s="1124"/>
      <c r="AK467" s="1124"/>
      <c r="AL467" s="112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7" t="s">
        <v>893</v>
      </c>
      <c r="U471" s="1248"/>
      <c r="V471" s="1248"/>
      <c r="W471" s="1248"/>
      <c r="X471" s="1248"/>
      <c r="Y471" s="1248"/>
      <c r="Z471" s="1248"/>
      <c r="AA471" s="1248"/>
      <c r="AB471" s="1248"/>
      <c r="AC471" s="1248"/>
      <c r="AD471" s="1248"/>
      <c r="AE471" s="1248"/>
      <c r="AF471" s="1248"/>
      <c r="AG471" s="1248"/>
      <c r="AH471" s="124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69" t="s">
        <v>38</v>
      </c>
      <c r="U472" s="1169"/>
      <c r="V472" s="1169"/>
      <c r="W472" s="1169"/>
      <c r="X472" s="1169"/>
      <c r="Y472" s="1169" t="s">
        <v>39</v>
      </c>
      <c r="Z472" s="1169"/>
      <c r="AA472" s="1169"/>
      <c r="AB472" s="1169"/>
      <c r="AC472" s="1169"/>
      <c r="AD472" s="1169" t="s">
        <v>361</v>
      </c>
      <c r="AE472" s="1169"/>
      <c r="AF472" s="1169"/>
      <c r="AG472" s="1169"/>
      <c r="AH472" s="116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69"/>
      <c r="U473" s="1169"/>
      <c r="V473" s="1169"/>
      <c r="W473" s="1169"/>
      <c r="X473" s="1169"/>
      <c r="Y473" s="1169"/>
      <c r="Z473" s="1169"/>
      <c r="AA473" s="1169"/>
      <c r="AB473" s="1169"/>
      <c r="AC473" s="1169"/>
      <c r="AD473" s="1169"/>
      <c r="AE473" s="1169"/>
      <c r="AF473" s="1169"/>
      <c r="AG473" s="1169"/>
      <c r="AH473" s="116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88">
        <v>42705</v>
      </c>
      <c r="U474" s="1188"/>
      <c r="V474" s="1188"/>
      <c r="W474" s="1188"/>
      <c r="X474" s="1188"/>
      <c r="Y474" s="1188"/>
      <c r="Z474" s="1188"/>
      <c r="AA474" s="1188"/>
      <c r="AB474" s="1188"/>
      <c r="AC474" s="1188"/>
      <c r="AD474" s="1188">
        <v>43613</v>
      </c>
      <c r="AE474" s="1188"/>
      <c r="AF474" s="1188"/>
      <c r="AG474" s="1188"/>
      <c r="AH474" s="118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88">
        <v>43605</v>
      </c>
      <c r="U475" s="1188"/>
      <c r="V475" s="1188"/>
      <c r="W475" s="1188"/>
      <c r="X475" s="1188"/>
      <c r="Y475" s="1188">
        <v>43831</v>
      </c>
      <c r="Z475" s="1188"/>
      <c r="AA475" s="1188"/>
      <c r="AB475" s="1188"/>
      <c r="AC475" s="1188"/>
      <c r="AD475" s="1188">
        <v>0</v>
      </c>
      <c r="AE475" s="1188"/>
      <c r="AF475" s="1188"/>
      <c r="AG475" s="1188"/>
      <c r="AH475" s="118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267" t="s">
        <v>1702</v>
      </c>
      <c r="U476" s="1188"/>
      <c r="V476" s="1188"/>
      <c r="W476" s="1188"/>
      <c r="X476" s="1188"/>
      <c r="Y476" s="1267"/>
      <c r="Z476" s="1188"/>
      <c r="AA476" s="1188"/>
      <c r="AB476" s="1188"/>
      <c r="AC476" s="1188"/>
      <c r="AD476" s="1268" t="s">
        <v>1702</v>
      </c>
      <c r="AE476" s="1269"/>
      <c r="AF476" s="1269"/>
      <c r="AG476" s="1269"/>
      <c r="AH476" s="1270"/>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267" t="s">
        <v>1702</v>
      </c>
      <c r="U477" s="1188"/>
      <c r="V477" s="1188"/>
      <c r="W477" s="1188"/>
      <c r="X477" s="1188"/>
      <c r="Y477" s="1267"/>
      <c r="Z477" s="1188"/>
      <c r="AA477" s="1188"/>
      <c r="AB477" s="1188"/>
      <c r="AC477" s="1188"/>
      <c r="AD477" s="1268" t="s">
        <v>1702</v>
      </c>
      <c r="AE477" s="1269"/>
      <c r="AF477" s="1269"/>
      <c r="AG477" s="1269"/>
      <c r="AH477" s="1270"/>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267" t="s">
        <v>1702</v>
      </c>
      <c r="U478" s="1188"/>
      <c r="V478" s="1188"/>
      <c r="W478" s="1188"/>
      <c r="X478" s="1188"/>
      <c r="Y478" s="1267"/>
      <c r="Z478" s="1188"/>
      <c r="AA478" s="1188"/>
      <c r="AB478" s="1188"/>
      <c r="AC478" s="1188"/>
      <c r="AD478" s="1268" t="s">
        <v>1702</v>
      </c>
      <c r="AE478" s="1269"/>
      <c r="AF478" s="1269"/>
      <c r="AG478" s="1269"/>
      <c r="AH478" s="1270"/>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88">
        <v>43438</v>
      </c>
      <c r="U479" s="1188"/>
      <c r="V479" s="1188"/>
      <c r="W479" s="1188"/>
      <c r="X479" s="1188"/>
      <c r="Y479" s="1267"/>
      <c r="Z479" s="1188"/>
      <c r="AA479" s="1188"/>
      <c r="AB479" s="1188"/>
      <c r="AC479" s="1188"/>
      <c r="AD479" s="1267">
        <v>43760</v>
      </c>
      <c r="AE479" s="1188"/>
      <c r="AF479" s="1188"/>
      <c r="AG479" s="1188"/>
      <c r="AH479" s="118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88">
        <v>43438</v>
      </c>
      <c r="U480" s="1188"/>
      <c r="V480" s="1188"/>
      <c r="W480" s="1188"/>
      <c r="X480" s="1188"/>
      <c r="Y480" s="1188"/>
      <c r="Z480" s="1188"/>
      <c r="AA480" s="1188"/>
      <c r="AB480" s="1188"/>
      <c r="AC480" s="1188"/>
      <c r="AD480" s="1188">
        <v>43760</v>
      </c>
      <c r="AE480" s="1188"/>
      <c r="AF480" s="1188"/>
      <c r="AG480" s="1188"/>
      <c r="AH480" s="118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88">
        <v>43438</v>
      </c>
      <c r="U481" s="1188"/>
      <c r="V481" s="1188"/>
      <c r="W481" s="1188"/>
      <c r="X481" s="1188"/>
      <c r="Y481" s="1188">
        <v>0</v>
      </c>
      <c r="Z481" s="1188"/>
      <c r="AA481" s="1188"/>
      <c r="AB481" s="1188"/>
      <c r="AC481" s="1188"/>
      <c r="AD481" s="1188">
        <v>43760</v>
      </c>
      <c r="AE481" s="1188"/>
      <c r="AF481" s="1188"/>
      <c r="AG481" s="1188"/>
      <c r="AH481" s="118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88">
        <v>43438</v>
      </c>
      <c r="U482" s="1188"/>
      <c r="V482" s="1188"/>
      <c r="W482" s="1188"/>
      <c r="X482" s="1188"/>
      <c r="Y482" s="1188">
        <v>0</v>
      </c>
      <c r="Z482" s="1188"/>
      <c r="AA482" s="1188"/>
      <c r="AB482" s="1188"/>
      <c r="AC482" s="1188"/>
      <c r="AD482" s="1188">
        <v>43760</v>
      </c>
      <c r="AE482" s="1188"/>
      <c r="AF482" s="1188"/>
      <c r="AG482" s="1188"/>
      <c r="AH482" s="118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88">
        <v>43438</v>
      </c>
      <c r="U483" s="1188"/>
      <c r="V483" s="1188"/>
      <c r="W483" s="1188"/>
      <c r="X483" s="1188"/>
      <c r="Y483" s="1188">
        <v>0</v>
      </c>
      <c r="Z483" s="1188"/>
      <c r="AA483" s="1188"/>
      <c r="AB483" s="1188"/>
      <c r="AC483" s="1188"/>
      <c r="AD483" s="1188">
        <v>43760</v>
      </c>
      <c r="AE483" s="1188"/>
      <c r="AF483" s="1188"/>
      <c r="AG483" s="1188"/>
      <c r="AH483" s="118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61" t="s">
        <v>427</v>
      </c>
      <c r="R485" s="1162"/>
      <c r="S485" s="1162"/>
      <c r="T485" s="1162"/>
      <c r="U485" s="1162"/>
      <c r="V485" s="1162"/>
      <c r="W485" s="1162"/>
      <c r="X485" s="1162"/>
      <c r="Y485" s="1162"/>
      <c r="Z485" s="1162"/>
      <c r="AA485" s="1162"/>
      <c r="AB485" s="1162"/>
      <c r="AC485" s="1162"/>
      <c r="AD485" s="1162"/>
      <c r="AE485" s="1162"/>
      <c r="AF485" s="1162"/>
      <c r="AG485" s="1162"/>
      <c r="AH485" s="1162"/>
      <c r="AI485" s="1162"/>
      <c r="AJ485" s="1162"/>
      <c r="AK485" s="116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84" t="s">
        <v>1769</v>
      </c>
      <c r="R486" s="1107"/>
      <c r="S486" s="1107"/>
      <c r="T486" s="1107"/>
      <c r="U486" s="1107"/>
      <c r="V486" s="1107"/>
      <c r="W486" s="1107"/>
      <c r="X486" s="1107"/>
      <c r="Y486" s="1107"/>
      <c r="Z486" s="1107"/>
      <c r="AA486" s="1107"/>
      <c r="AB486" s="1107"/>
      <c r="AC486" s="1107"/>
      <c r="AD486" s="1107"/>
      <c r="AE486" s="1107"/>
      <c r="AF486" s="1107"/>
      <c r="AG486" s="1107"/>
      <c r="AH486" s="1107"/>
      <c r="AI486" s="1107"/>
      <c r="AJ486" s="1107"/>
      <c r="AK486" s="119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89" t="s">
        <v>1770</v>
      </c>
      <c r="R487" s="1107"/>
      <c r="S487" s="1107"/>
      <c r="T487" s="1107"/>
      <c r="U487" s="1107"/>
      <c r="V487" s="1107"/>
      <c r="W487" s="1107"/>
      <c r="X487" s="1107"/>
      <c r="Y487" s="1107"/>
      <c r="Z487" s="1107"/>
      <c r="AA487" s="1107"/>
      <c r="AB487" s="1107"/>
      <c r="AC487" s="1107"/>
      <c r="AD487" s="1107"/>
      <c r="AE487" s="1107"/>
      <c r="AF487" s="1107"/>
      <c r="AG487" s="1107"/>
      <c r="AH487" s="1107"/>
      <c r="AI487" s="1107"/>
      <c r="AJ487" s="1107"/>
      <c r="AK487" s="119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89" t="s">
        <v>1770</v>
      </c>
      <c r="R488" s="1107"/>
      <c r="S488" s="1107"/>
      <c r="T488" s="1107"/>
      <c r="U488" s="1107"/>
      <c r="V488" s="1107"/>
      <c r="W488" s="1107"/>
      <c r="X488" s="1107"/>
      <c r="Y488" s="1107"/>
      <c r="Z488" s="1107"/>
      <c r="AA488" s="1107"/>
      <c r="AB488" s="1107"/>
      <c r="AC488" s="1107"/>
      <c r="AD488" s="1107"/>
      <c r="AE488" s="1107"/>
      <c r="AF488" s="1107"/>
      <c r="AG488" s="1107"/>
      <c r="AH488" s="1107"/>
      <c r="AI488" s="1107"/>
      <c r="AJ488" s="1107"/>
      <c r="AK488" s="119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67" t="s">
        <v>431</v>
      </c>
      <c r="C489" s="1368"/>
      <c r="D489" s="1368"/>
      <c r="E489" s="1368"/>
      <c r="F489" s="1368"/>
      <c r="G489" s="1368"/>
      <c r="H489" s="1368"/>
      <c r="I489" s="1368"/>
      <c r="J489" s="1368"/>
      <c r="K489" s="1368"/>
      <c r="L489" s="1368"/>
      <c r="M489" s="1368"/>
      <c r="N489" s="1368"/>
      <c r="O489" s="1368"/>
      <c r="P489" s="13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70"/>
      <c r="C490" s="1371"/>
      <c r="D490" s="1371"/>
      <c r="E490" s="1371"/>
      <c r="F490" s="1371"/>
      <c r="G490" s="1371"/>
      <c r="H490" s="1371"/>
      <c r="I490" s="1371"/>
      <c r="J490" s="1371"/>
      <c r="K490" s="1371"/>
      <c r="L490" s="1371"/>
      <c r="M490" s="1371"/>
      <c r="N490" s="1371"/>
      <c r="O490" s="1371"/>
      <c r="P490" s="1372"/>
      <c r="Q490" s="1376" t="s">
        <v>591</v>
      </c>
      <c r="R490" s="1377"/>
      <c r="S490" s="1609" t="s">
        <v>1771</v>
      </c>
      <c r="T490" s="1610"/>
      <c r="U490" s="1610"/>
      <c r="V490" s="1610"/>
      <c r="W490" s="1610"/>
      <c r="X490" s="1610"/>
      <c r="Y490" s="1610"/>
      <c r="Z490" s="1610"/>
      <c r="AA490" s="1610"/>
      <c r="AB490" s="1610"/>
      <c r="AC490" s="1610"/>
      <c r="AD490" s="1610"/>
      <c r="AE490" s="1610"/>
      <c r="AF490" s="1610"/>
      <c r="AG490" s="1610"/>
      <c r="AH490" s="1610"/>
      <c r="AI490" s="1610"/>
      <c r="AJ490" s="1610"/>
      <c r="AK490" s="161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73"/>
      <c r="C491" s="1374"/>
      <c r="D491" s="1374"/>
      <c r="E491" s="1374"/>
      <c r="F491" s="1374"/>
      <c r="G491" s="1374"/>
      <c r="H491" s="1374"/>
      <c r="I491" s="1374"/>
      <c r="J491" s="1374"/>
      <c r="K491" s="1374"/>
      <c r="L491" s="1374"/>
      <c r="M491" s="1374"/>
      <c r="N491" s="1374"/>
      <c r="O491" s="1374"/>
      <c r="P491" s="1375"/>
      <c r="Q491" s="1378"/>
      <c r="R491" s="1379"/>
      <c r="S491" s="1612"/>
      <c r="T491" s="1613"/>
      <c r="U491" s="1613"/>
      <c r="V491" s="1613"/>
      <c r="W491" s="1613"/>
      <c r="X491" s="1613"/>
      <c r="Y491" s="1613"/>
      <c r="Z491" s="1613"/>
      <c r="AA491" s="1613"/>
      <c r="AB491" s="1613"/>
      <c r="AC491" s="1613"/>
      <c r="AD491" s="1613"/>
      <c r="AE491" s="1613"/>
      <c r="AF491" s="1613"/>
      <c r="AG491" s="1613"/>
      <c r="AH491" s="1613"/>
      <c r="AI491" s="1613"/>
      <c r="AJ491" s="1613"/>
      <c r="AK491" s="161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89" t="s">
        <v>1772</v>
      </c>
      <c r="R492" s="1107"/>
      <c r="S492" s="1107"/>
      <c r="T492" s="1107"/>
      <c r="U492" s="1107"/>
      <c r="V492" s="1107"/>
      <c r="W492" s="1107"/>
      <c r="X492" s="1107"/>
      <c r="Y492" s="1107"/>
      <c r="Z492" s="1107"/>
      <c r="AA492" s="1107"/>
      <c r="AB492" s="1107"/>
      <c r="AC492" s="1107"/>
      <c r="AD492" s="1107"/>
      <c r="AE492" s="1107"/>
      <c r="AF492" s="1107"/>
      <c r="AG492" s="1107"/>
      <c r="AH492" s="1107"/>
      <c r="AI492" s="1107"/>
      <c r="AJ492" s="1107"/>
      <c r="AK492" s="119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89" t="s">
        <v>1773</v>
      </c>
      <c r="R493" s="1107"/>
      <c r="S493" s="1107"/>
      <c r="T493" s="1107"/>
      <c r="U493" s="1107"/>
      <c r="V493" s="1107"/>
      <c r="W493" s="1107"/>
      <c r="X493" s="1107"/>
      <c r="Y493" s="1107"/>
      <c r="Z493" s="1107"/>
      <c r="AA493" s="1107"/>
      <c r="AB493" s="1107"/>
      <c r="AC493" s="1107"/>
      <c r="AD493" s="1107"/>
      <c r="AE493" s="1107"/>
      <c r="AF493" s="1107"/>
      <c r="AG493" s="1107"/>
      <c r="AH493" s="1107"/>
      <c r="AI493" s="1107"/>
      <c r="AJ493" s="1107"/>
      <c r="AK493" s="119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1" t="s">
        <v>435</v>
      </c>
      <c r="AD498" s="1162"/>
      <c r="AE498" s="1162"/>
      <c r="AF498" s="1162"/>
      <c r="AG498" s="1162"/>
      <c r="AH498" s="1162"/>
      <c r="AI498" s="1162"/>
      <c r="AJ498" s="1162"/>
      <c r="AK498" s="116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7" t="s">
        <v>436</v>
      </c>
      <c r="AD499" s="1248"/>
      <c r="AE499" s="1248"/>
      <c r="AF499" s="1248"/>
      <c r="AG499" s="82" t="s">
        <v>437</v>
      </c>
      <c r="AH499" s="1248" t="s">
        <v>438</v>
      </c>
      <c r="AI499" s="1248"/>
      <c r="AJ499" s="1248"/>
      <c r="AK499" s="124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77" t="s">
        <v>439</v>
      </c>
      <c r="C500" s="1278"/>
      <c r="D500" s="1278"/>
      <c r="E500" s="1278"/>
      <c r="F500" s="1278"/>
      <c r="G500" s="1278"/>
      <c r="H500" s="1279"/>
      <c r="I500" s="72" t="s">
        <v>440</v>
      </c>
      <c r="J500" s="72"/>
      <c r="K500" s="72"/>
      <c r="L500" s="72"/>
      <c r="M500" s="72"/>
      <c r="N500" s="72"/>
      <c r="O500" s="72"/>
      <c r="P500" s="72"/>
      <c r="Q500" s="72"/>
      <c r="R500" s="72"/>
      <c r="S500" s="72"/>
      <c r="T500" s="72"/>
      <c r="U500" s="72"/>
      <c r="V500" s="72"/>
      <c r="W500" s="72"/>
      <c r="X500" s="25"/>
      <c r="Y500" s="25"/>
      <c r="AC500" s="1197">
        <v>1</v>
      </c>
      <c r="AD500" s="1103"/>
      <c r="AE500" s="1103"/>
      <c r="AF500" s="1103"/>
      <c r="AG500" s="75" t="s">
        <v>437</v>
      </c>
      <c r="AH500" s="1099">
        <v>2020</v>
      </c>
      <c r="AI500" s="1099"/>
      <c r="AJ500" s="1099"/>
      <c r="AK500" s="110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80"/>
      <c r="C501" s="1281"/>
      <c r="D501" s="1281"/>
      <c r="E501" s="1281"/>
      <c r="F501" s="1281"/>
      <c r="G501" s="1281"/>
      <c r="H501" s="1282"/>
      <c r="I501" s="80" t="s">
        <v>441</v>
      </c>
      <c r="J501" s="80"/>
      <c r="K501" s="80"/>
      <c r="L501" s="80"/>
      <c r="M501" s="80"/>
      <c r="N501" s="80"/>
      <c r="O501" s="80"/>
      <c r="P501" s="80"/>
      <c r="Q501" s="80"/>
      <c r="R501" s="80"/>
      <c r="S501" s="80"/>
      <c r="T501" s="80"/>
      <c r="U501" s="80"/>
      <c r="V501" s="80"/>
      <c r="W501" s="80"/>
      <c r="X501" s="80"/>
      <c r="Y501" s="80"/>
      <c r="Z501" s="80"/>
      <c r="AA501" s="80"/>
      <c r="AB501" s="80"/>
      <c r="AC501" s="1197">
        <v>7</v>
      </c>
      <c r="AD501" s="1103"/>
      <c r="AE501" s="1103"/>
      <c r="AF501" s="1103"/>
      <c r="AG501" s="65" t="s">
        <v>437</v>
      </c>
      <c r="AH501" s="1099">
        <v>2020</v>
      </c>
      <c r="AI501" s="1099"/>
      <c r="AJ501" s="1099"/>
      <c r="AK501" s="110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77" t="s">
        <v>442</v>
      </c>
      <c r="C502" s="1278"/>
      <c r="D502" s="1278"/>
      <c r="E502" s="1278"/>
      <c r="F502" s="1278"/>
      <c r="G502" s="1278"/>
      <c r="H502" s="1279"/>
      <c r="I502" s="72" t="s">
        <v>443</v>
      </c>
      <c r="J502" s="72"/>
      <c r="K502" s="72"/>
      <c r="L502" s="72"/>
      <c r="M502" s="72"/>
      <c r="N502" s="72"/>
      <c r="O502" s="72"/>
      <c r="P502" s="72"/>
      <c r="Q502" s="72"/>
      <c r="R502" s="72"/>
      <c r="S502" s="72"/>
      <c r="T502" s="72"/>
      <c r="U502" s="72"/>
      <c r="V502" s="72"/>
      <c r="W502" s="72"/>
      <c r="X502" s="25"/>
      <c r="Y502" s="25"/>
      <c r="AC502" s="1197">
        <v>10</v>
      </c>
      <c r="AD502" s="1103"/>
      <c r="AE502" s="1103"/>
      <c r="AF502" s="1103"/>
      <c r="AG502" s="75" t="s">
        <v>437</v>
      </c>
      <c r="AH502" s="1099">
        <v>2019</v>
      </c>
      <c r="AI502" s="1099"/>
      <c r="AJ502" s="1099"/>
      <c r="AK502" s="110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80"/>
      <c r="C503" s="1281"/>
      <c r="D503" s="1281"/>
      <c r="E503" s="1281"/>
      <c r="F503" s="1281"/>
      <c r="G503" s="1281"/>
      <c r="H503" s="1282"/>
      <c r="I503" s="25" t="s">
        <v>444</v>
      </c>
      <c r="J503" s="25"/>
      <c r="K503" s="25"/>
      <c r="L503" s="25"/>
      <c r="M503" s="25"/>
      <c r="N503" s="25"/>
      <c r="O503" s="25"/>
      <c r="P503" s="25"/>
      <c r="Q503" s="25"/>
      <c r="R503" s="25"/>
      <c r="S503" s="25"/>
      <c r="T503" s="25"/>
      <c r="U503" s="25"/>
      <c r="V503" s="25"/>
      <c r="W503" s="25"/>
      <c r="X503" s="25"/>
      <c r="Y503" s="25"/>
      <c r="AC503" s="1197">
        <v>10</v>
      </c>
      <c r="AD503" s="1103"/>
      <c r="AE503" s="1103"/>
      <c r="AF503" s="1103"/>
      <c r="AG503" s="75" t="s">
        <v>437</v>
      </c>
      <c r="AH503" s="1099">
        <v>2019</v>
      </c>
      <c r="AI503" s="1099"/>
      <c r="AJ503" s="1099"/>
      <c r="AK503" s="110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80"/>
      <c r="C504" s="1281"/>
      <c r="D504" s="1281"/>
      <c r="E504" s="1281"/>
      <c r="F504" s="1281"/>
      <c r="G504" s="1281"/>
      <c r="H504" s="1282"/>
      <c r="I504" s="25" t="s">
        <v>445</v>
      </c>
      <c r="J504" s="25"/>
      <c r="K504" s="25"/>
      <c r="L504" s="25"/>
      <c r="M504" s="25"/>
      <c r="N504" s="25"/>
      <c r="O504" s="25"/>
      <c r="P504" s="25"/>
      <c r="Q504" s="25"/>
      <c r="R504" s="25"/>
      <c r="S504" s="25"/>
      <c r="T504" s="25"/>
      <c r="U504" s="25"/>
      <c r="V504" s="25"/>
      <c r="W504" s="25"/>
      <c r="X504" s="25"/>
      <c r="Y504" s="25"/>
      <c r="AC504" s="1197">
        <v>10</v>
      </c>
      <c r="AD504" s="1103"/>
      <c r="AE504" s="1103"/>
      <c r="AF504" s="1103"/>
      <c r="AG504" s="75" t="s">
        <v>437</v>
      </c>
      <c r="AH504" s="1099">
        <v>2019</v>
      </c>
      <c r="AI504" s="1099"/>
      <c r="AJ504" s="1099"/>
      <c r="AK504" s="110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80"/>
      <c r="C505" s="1281"/>
      <c r="D505" s="1281"/>
      <c r="E505" s="1281"/>
      <c r="F505" s="1281"/>
      <c r="G505" s="1281"/>
      <c r="H505" s="1282"/>
      <c r="I505" s="25" t="s">
        <v>446</v>
      </c>
      <c r="J505" s="25"/>
      <c r="K505" s="25"/>
      <c r="L505" s="25"/>
      <c r="M505" s="25"/>
      <c r="N505" s="25"/>
      <c r="O505" s="25"/>
      <c r="P505" s="25"/>
      <c r="Q505" s="25"/>
      <c r="R505" s="25"/>
      <c r="S505" s="25"/>
      <c r="T505" s="25"/>
      <c r="U505" s="25"/>
      <c r="V505" s="25"/>
      <c r="W505" s="25"/>
      <c r="X505" s="25"/>
      <c r="Y505" s="25"/>
      <c r="AC505" s="1197">
        <v>6</v>
      </c>
      <c r="AD505" s="1103"/>
      <c r="AE505" s="1103"/>
      <c r="AF505" s="1103"/>
      <c r="AG505" s="75" t="s">
        <v>437</v>
      </c>
      <c r="AH505" s="1099">
        <v>2020</v>
      </c>
      <c r="AI505" s="1099"/>
      <c r="AJ505" s="1099"/>
      <c r="AK505" s="110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80"/>
      <c r="C506" s="1281"/>
      <c r="D506" s="1281"/>
      <c r="E506" s="1281"/>
      <c r="F506" s="1281"/>
      <c r="G506" s="1281"/>
      <c r="H506" s="1282"/>
      <c r="I506" s="80" t="s">
        <v>447</v>
      </c>
      <c r="J506" s="80"/>
      <c r="K506" s="80"/>
      <c r="L506" s="80"/>
      <c r="M506" s="80"/>
      <c r="N506" s="80"/>
      <c r="O506" s="80"/>
      <c r="P506" s="80"/>
      <c r="Q506" s="80"/>
      <c r="R506" s="80"/>
      <c r="S506" s="80"/>
      <c r="T506" s="80"/>
      <c r="U506" s="80"/>
      <c r="V506" s="80"/>
      <c r="W506" s="80"/>
      <c r="X506" s="80"/>
      <c r="Y506" s="80"/>
      <c r="Z506" s="80"/>
      <c r="AA506" s="80"/>
      <c r="AB506" s="80"/>
      <c r="AC506" s="1197">
        <v>6</v>
      </c>
      <c r="AD506" s="1103"/>
      <c r="AE506" s="1103"/>
      <c r="AF506" s="1103"/>
      <c r="AG506" s="65" t="s">
        <v>437</v>
      </c>
      <c r="AH506" s="1099">
        <v>2020</v>
      </c>
      <c r="AI506" s="1099"/>
      <c r="AJ506" s="1099"/>
      <c r="AK506" s="110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77" t="s">
        <v>448</v>
      </c>
      <c r="C507" s="1278"/>
      <c r="D507" s="1278"/>
      <c r="E507" s="1278"/>
      <c r="F507" s="1278"/>
      <c r="G507" s="1278"/>
      <c r="H507" s="1279"/>
      <c r="I507" s="72" t="s">
        <v>449</v>
      </c>
      <c r="J507" s="72"/>
      <c r="K507" s="72"/>
      <c r="L507" s="72"/>
      <c r="M507" s="72"/>
      <c r="N507" s="72"/>
      <c r="O507" s="72"/>
      <c r="P507" s="72"/>
      <c r="Q507" s="72"/>
      <c r="R507" s="72"/>
      <c r="S507" s="72"/>
      <c r="T507" s="72"/>
      <c r="U507" s="72"/>
      <c r="V507" s="72"/>
      <c r="W507" s="72"/>
      <c r="X507" s="25"/>
      <c r="Y507" s="25"/>
      <c r="AC507" s="1197">
        <v>11</v>
      </c>
      <c r="AD507" s="1103"/>
      <c r="AE507" s="1103"/>
      <c r="AF507" s="1103"/>
      <c r="AG507" s="75" t="s">
        <v>437</v>
      </c>
      <c r="AH507" s="1099">
        <v>2019</v>
      </c>
      <c r="AI507" s="1099"/>
      <c r="AJ507" s="1099"/>
      <c r="AK507" s="110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80"/>
      <c r="C508" s="1281"/>
      <c r="D508" s="1281"/>
      <c r="E508" s="1281"/>
      <c r="F508" s="1281"/>
      <c r="G508" s="1281"/>
      <c r="H508" s="1282"/>
      <c r="I508" s="25" t="s">
        <v>450</v>
      </c>
      <c r="J508" s="25"/>
      <c r="K508" s="25"/>
      <c r="L508" s="25"/>
      <c r="M508" s="25"/>
      <c r="N508" s="25"/>
      <c r="O508" s="25"/>
      <c r="P508" s="25"/>
      <c r="Q508" s="25"/>
      <c r="R508" s="25"/>
      <c r="S508" s="25"/>
      <c r="T508" s="25"/>
      <c r="U508" s="25"/>
      <c r="V508" s="25"/>
      <c r="W508" s="25"/>
      <c r="X508" s="25"/>
      <c r="Y508" s="25"/>
      <c r="AC508" s="1197">
        <v>11</v>
      </c>
      <c r="AD508" s="1103"/>
      <c r="AE508" s="1103"/>
      <c r="AF508" s="1103"/>
      <c r="AG508" s="75" t="s">
        <v>437</v>
      </c>
      <c r="AH508" s="1099">
        <v>2019</v>
      </c>
      <c r="AI508" s="1099"/>
      <c r="AJ508" s="1099"/>
      <c r="AK508" s="110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80"/>
      <c r="C509" s="1281"/>
      <c r="D509" s="1281"/>
      <c r="E509" s="1281"/>
      <c r="F509" s="1281"/>
      <c r="G509" s="1281"/>
      <c r="H509" s="1282"/>
      <c r="I509" s="80" t="s">
        <v>451</v>
      </c>
      <c r="J509" s="80"/>
      <c r="K509" s="80"/>
      <c r="L509" s="80"/>
      <c r="M509" s="80"/>
      <c r="N509" s="80"/>
      <c r="O509" s="80"/>
      <c r="P509" s="80"/>
      <c r="Q509" s="80"/>
      <c r="R509" s="80"/>
      <c r="S509" s="80"/>
      <c r="T509" s="80"/>
      <c r="U509" s="80"/>
      <c r="V509" s="80"/>
      <c r="W509" s="80"/>
      <c r="X509" s="80"/>
      <c r="Y509" s="80"/>
      <c r="Z509" s="80"/>
      <c r="AA509" s="80"/>
      <c r="AB509" s="80"/>
      <c r="AC509" s="1197">
        <v>7</v>
      </c>
      <c r="AD509" s="1103"/>
      <c r="AE509" s="1103"/>
      <c r="AF509" s="1103"/>
      <c r="AG509" s="65" t="s">
        <v>437</v>
      </c>
      <c r="AH509" s="1099">
        <v>2020</v>
      </c>
      <c r="AI509" s="1099"/>
      <c r="AJ509" s="1099"/>
      <c r="AK509" s="110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77" t="s">
        <v>452</v>
      </c>
      <c r="C510" s="1278"/>
      <c r="D510" s="1278"/>
      <c r="E510" s="1278"/>
      <c r="F510" s="1278"/>
      <c r="G510" s="1278"/>
      <c r="H510" s="1279"/>
      <c r="I510" s="72" t="s">
        <v>449</v>
      </c>
      <c r="J510" s="72"/>
      <c r="K510" s="72"/>
      <c r="L510" s="72"/>
      <c r="M510" s="72"/>
      <c r="N510" s="72"/>
      <c r="O510" s="72"/>
      <c r="P510" s="72"/>
      <c r="Q510" s="72"/>
      <c r="R510" s="72"/>
      <c r="S510" s="72"/>
      <c r="T510" s="72"/>
      <c r="U510" s="72"/>
      <c r="V510" s="72"/>
      <c r="W510" s="72"/>
      <c r="X510" s="72"/>
      <c r="Y510" s="72"/>
      <c r="Z510" s="72"/>
      <c r="AA510" s="72"/>
      <c r="AB510" s="72"/>
      <c r="AC510" s="1289">
        <v>11</v>
      </c>
      <c r="AD510" s="1290"/>
      <c r="AE510" s="1290"/>
      <c r="AF510" s="1290"/>
      <c r="AG510" s="204" t="s">
        <v>437</v>
      </c>
      <c r="AH510" s="1099">
        <v>2019</v>
      </c>
      <c r="AI510" s="1099"/>
      <c r="AJ510" s="1099"/>
      <c r="AK510" s="110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80"/>
      <c r="C511" s="1281"/>
      <c r="D511" s="1281"/>
      <c r="E511" s="1281"/>
      <c r="F511" s="1281"/>
      <c r="G511" s="1281"/>
      <c r="H511" s="1282"/>
      <c r="I511" s="25" t="s">
        <v>450</v>
      </c>
      <c r="J511" s="25"/>
      <c r="K511" s="25"/>
      <c r="L511" s="25"/>
      <c r="M511" s="25"/>
      <c r="N511" s="25"/>
      <c r="O511" s="25"/>
      <c r="P511" s="25"/>
      <c r="Q511" s="25"/>
      <c r="R511" s="25"/>
      <c r="S511" s="25"/>
      <c r="T511" s="25"/>
      <c r="U511" s="25"/>
      <c r="V511" s="25"/>
      <c r="W511" s="25"/>
      <c r="X511" s="25"/>
      <c r="Y511" s="25"/>
      <c r="Z511" s="25"/>
      <c r="AA511" s="25"/>
      <c r="AB511" s="25"/>
      <c r="AC511" s="1197">
        <v>11</v>
      </c>
      <c r="AD511" s="1103"/>
      <c r="AE511" s="1103"/>
      <c r="AF511" s="1103"/>
      <c r="AG511" s="75" t="s">
        <v>437</v>
      </c>
      <c r="AH511" s="1099">
        <v>2019</v>
      </c>
      <c r="AI511" s="1099"/>
      <c r="AJ511" s="1099"/>
      <c r="AK511" s="110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29"/>
      <c r="C512" s="1330"/>
      <c r="D512" s="1330"/>
      <c r="E512" s="1330"/>
      <c r="F512" s="1330"/>
      <c r="G512" s="1330"/>
      <c r="H512" s="1331"/>
      <c r="I512" s="80" t="s">
        <v>451</v>
      </c>
      <c r="J512" s="80"/>
      <c r="K512" s="80"/>
      <c r="L512" s="80"/>
      <c r="M512" s="80"/>
      <c r="N512" s="80"/>
      <c r="O512" s="80"/>
      <c r="P512" s="80"/>
      <c r="Q512" s="80"/>
      <c r="R512" s="80"/>
      <c r="S512" s="80"/>
      <c r="T512" s="80"/>
      <c r="U512" s="80"/>
      <c r="V512" s="80"/>
      <c r="W512" s="80"/>
      <c r="X512" s="80"/>
      <c r="Y512" s="80"/>
      <c r="Z512" s="80"/>
      <c r="AA512" s="80"/>
      <c r="AB512" s="80"/>
      <c r="AC512" s="1197">
        <v>7</v>
      </c>
      <c r="AD512" s="1103"/>
      <c r="AE512" s="1103"/>
      <c r="AF512" s="1103"/>
      <c r="AG512" s="65" t="s">
        <v>437</v>
      </c>
      <c r="AH512" s="1099">
        <v>2020</v>
      </c>
      <c r="AI512" s="1099"/>
      <c r="AJ512" s="1099"/>
      <c r="AK512" s="110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77" t="s">
        <v>453</v>
      </c>
      <c r="C513" s="1278"/>
      <c r="D513" s="1278"/>
      <c r="E513" s="1278"/>
      <c r="F513" s="1278"/>
      <c r="G513" s="1278"/>
      <c r="H513" s="1279"/>
      <c r="I513" s="71" t="s">
        <v>454</v>
      </c>
      <c r="J513" s="72"/>
      <c r="K513" s="72"/>
      <c r="L513" s="72"/>
      <c r="M513" s="72"/>
      <c r="N513" s="72"/>
      <c r="O513" s="1154" t="s">
        <v>1703</v>
      </c>
      <c r="P513" s="1107"/>
      <c r="Q513" s="1107"/>
      <c r="R513" s="1107"/>
      <c r="S513" s="1107"/>
      <c r="T513" s="1107"/>
      <c r="U513" s="1107"/>
      <c r="V513" s="1107"/>
      <c r="W513" s="1107"/>
      <c r="X513" s="1107"/>
      <c r="Y513" s="1107"/>
      <c r="Z513" s="1107"/>
      <c r="AA513" s="1107"/>
      <c r="AB513" s="94"/>
      <c r="AC513" s="1289">
        <v>8</v>
      </c>
      <c r="AD513" s="1290"/>
      <c r="AE513" s="1290"/>
      <c r="AF513" s="1290"/>
      <c r="AG513" s="204" t="s">
        <v>437</v>
      </c>
      <c r="AH513" s="1099">
        <v>2018</v>
      </c>
      <c r="AI513" s="1099"/>
      <c r="AJ513" s="1099"/>
      <c r="AK513" s="110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80"/>
      <c r="C514" s="1281"/>
      <c r="D514" s="1281"/>
      <c r="E514" s="1281"/>
      <c r="F514" s="1281"/>
      <c r="G514" s="1281"/>
      <c r="H514" s="1282"/>
      <c r="I514" s="175" t="s">
        <v>455</v>
      </c>
      <c r="J514" s="25"/>
      <c r="K514" s="25"/>
      <c r="L514" s="25"/>
      <c r="M514" s="25"/>
      <c r="N514" s="25"/>
      <c r="O514" s="25"/>
      <c r="P514" s="25"/>
      <c r="Q514" s="25"/>
      <c r="R514" s="25"/>
      <c r="S514" s="25"/>
      <c r="T514" s="25"/>
      <c r="U514" s="25"/>
      <c r="V514" s="25"/>
      <c r="W514" s="25"/>
      <c r="X514" s="25"/>
      <c r="Y514" s="25"/>
      <c r="Z514" s="25"/>
      <c r="AA514" s="25"/>
      <c r="AB514" s="101"/>
      <c r="AC514" s="1197">
        <v>8</v>
      </c>
      <c r="AD514" s="1103"/>
      <c r="AE514" s="1103"/>
      <c r="AF514" s="1103"/>
      <c r="AG514" s="75" t="s">
        <v>437</v>
      </c>
      <c r="AH514" s="1099">
        <v>2018</v>
      </c>
      <c r="AI514" s="1099"/>
      <c r="AJ514" s="1099"/>
      <c r="AK514" s="110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80"/>
      <c r="C515" s="1281"/>
      <c r="D515" s="1281"/>
      <c r="E515" s="1281"/>
      <c r="F515" s="1281"/>
      <c r="G515" s="1281"/>
      <c r="H515" s="1282"/>
      <c r="I515" s="79" t="s">
        <v>456</v>
      </c>
      <c r="J515" s="80"/>
      <c r="K515" s="80"/>
      <c r="L515" s="80"/>
      <c r="M515" s="80"/>
      <c r="N515" s="80"/>
      <c r="O515" s="80"/>
      <c r="P515" s="80"/>
      <c r="Q515" s="80"/>
      <c r="R515" s="80"/>
      <c r="S515" s="80"/>
      <c r="T515" s="80"/>
      <c r="U515" s="80"/>
      <c r="V515" s="80"/>
      <c r="W515" s="80"/>
      <c r="X515" s="80"/>
      <c r="Y515" s="80"/>
      <c r="Z515" s="80"/>
      <c r="AA515" s="80"/>
      <c r="AB515" s="81"/>
      <c r="AC515" s="1197">
        <v>11</v>
      </c>
      <c r="AD515" s="1103"/>
      <c r="AE515" s="1103"/>
      <c r="AF515" s="1103"/>
      <c r="AG515" s="65" t="s">
        <v>437</v>
      </c>
      <c r="AH515" s="1099">
        <v>2019</v>
      </c>
      <c r="AI515" s="1099"/>
      <c r="AJ515" s="1099"/>
      <c r="AK515" s="110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80"/>
      <c r="C516" s="1281"/>
      <c r="D516" s="1281"/>
      <c r="E516" s="1281"/>
      <c r="F516" s="1281"/>
      <c r="G516" s="1281"/>
      <c r="H516" s="1282"/>
      <c r="I516" s="72" t="s">
        <v>457</v>
      </c>
      <c r="J516" s="72"/>
      <c r="K516" s="72"/>
      <c r="L516" s="72"/>
      <c r="M516" s="72"/>
      <c r="N516" s="72"/>
      <c r="O516" s="1154" t="s">
        <v>1704</v>
      </c>
      <c r="P516" s="1107"/>
      <c r="Q516" s="1107"/>
      <c r="R516" s="1107"/>
      <c r="S516" s="1107"/>
      <c r="T516" s="1107"/>
      <c r="U516" s="1107"/>
      <c r="V516" s="1107"/>
      <c r="W516" s="1107"/>
      <c r="X516" s="1107"/>
      <c r="Y516" s="1107"/>
      <c r="Z516" s="1107"/>
      <c r="AA516" s="1107"/>
      <c r="AC516" s="1197">
        <v>7</v>
      </c>
      <c r="AD516" s="1103"/>
      <c r="AE516" s="1103"/>
      <c r="AF516" s="1103"/>
      <c r="AG516" s="75" t="s">
        <v>437</v>
      </c>
      <c r="AH516" s="1099">
        <v>2019</v>
      </c>
      <c r="AI516" s="1099"/>
      <c r="AJ516" s="1099"/>
      <c r="AK516" s="110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80"/>
      <c r="C517" s="1281"/>
      <c r="D517" s="1281"/>
      <c r="E517" s="1281"/>
      <c r="F517" s="1281"/>
      <c r="G517" s="1281"/>
      <c r="H517" s="1282"/>
      <c r="I517" s="25" t="s">
        <v>455</v>
      </c>
      <c r="J517" s="25"/>
      <c r="K517" s="25"/>
      <c r="L517" s="25"/>
      <c r="M517" s="25"/>
      <c r="N517" s="25"/>
      <c r="O517" s="25"/>
      <c r="P517" s="25"/>
      <c r="Q517" s="25"/>
      <c r="R517" s="25"/>
      <c r="S517" s="25"/>
      <c r="T517" s="25"/>
      <c r="U517" s="25"/>
      <c r="V517" s="25"/>
      <c r="W517" s="25"/>
      <c r="X517" s="25"/>
      <c r="Y517" s="25"/>
      <c r="AC517" s="1197">
        <v>7</v>
      </c>
      <c r="AD517" s="1103"/>
      <c r="AE517" s="1103"/>
      <c r="AF517" s="1103"/>
      <c r="AG517" s="75" t="s">
        <v>437</v>
      </c>
      <c r="AH517" s="1099">
        <v>2019</v>
      </c>
      <c r="AI517" s="1099"/>
      <c r="AJ517" s="1099"/>
      <c r="AK517" s="110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80"/>
      <c r="C518" s="1281"/>
      <c r="D518" s="1281"/>
      <c r="E518" s="1281"/>
      <c r="F518" s="1281"/>
      <c r="G518" s="1281"/>
      <c r="H518" s="1282"/>
      <c r="I518" s="80" t="s">
        <v>456</v>
      </c>
      <c r="J518" s="80"/>
      <c r="K518" s="80"/>
      <c r="L518" s="80"/>
      <c r="M518" s="80"/>
      <c r="N518" s="80"/>
      <c r="O518" s="80"/>
      <c r="P518" s="80"/>
      <c r="Q518" s="80"/>
      <c r="R518" s="80"/>
      <c r="S518" s="80"/>
      <c r="T518" s="80"/>
      <c r="U518" s="80"/>
      <c r="V518" s="80"/>
      <c r="W518" s="80"/>
      <c r="X518" s="80"/>
      <c r="Y518" s="80"/>
      <c r="Z518" s="80"/>
      <c r="AA518" s="80"/>
      <c r="AB518" s="80"/>
      <c r="AC518" s="1197">
        <v>12</v>
      </c>
      <c r="AD518" s="1103"/>
      <c r="AE518" s="1103"/>
      <c r="AF518" s="1103"/>
      <c r="AG518" s="65" t="s">
        <v>437</v>
      </c>
      <c r="AH518" s="1099">
        <v>2019</v>
      </c>
      <c r="AI518" s="1099"/>
      <c r="AJ518" s="1099"/>
      <c r="AK518" s="110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80"/>
      <c r="C519" s="1281"/>
      <c r="D519" s="1281"/>
      <c r="E519" s="1281"/>
      <c r="F519" s="1281"/>
      <c r="G519" s="1281"/>
      <c r="H519" s="1282"/>
      <c r="I519" s="72" t="s">
        <v>457</v>
      </c>
      <c r="J519" s="72"/>
      <c r="K519" s="72"/>
      <c r="L519" s="72"/>
      <c r="M519" s="72"/>
      <c r="N519" s="72"/>
      <c r="O519" s="1125" t="s">
        <v>1705</v>
      </c>
      <c r="P519" s="1108"/>
      <c r="Q519" s="1108"/>
      <c r="R519" s="1108"/>
      <c r="S519" s="1108"/>
      <c r="T519" s="1108"/>
      <c r="U519" s="1108"/>
      <c r="V519" s="1108"/>
      <c r="W519" s="1108"/>
      <c r="X519" s="1108"/>
      <c r="Y519" s="1108"/>
      <c r="Z519" s="1108"/>
      <c r="AA519" s="1108"/>
      <c r="AC519" s="1197">
        <v>1</v>
      </c>
      <c r="AD519" s="1103"/>
      <c r="AE519" s="1103"/>
      <c r="AF519" s="1103"/>
      <c r="AG519" s="75" t="s">
        <v>437</v>
      </c>
      <c r="AH519" s="1099">
        <v>2019</v>
      </c>
      <c r="AI519" s="1099"/>
      <c r="AJ519" s="1099"/>
      <c r="AK519" s="110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80"/>
      <c r="C520" s="1281"/>
      <c r="D520" s="1281"/>
      <c r="E520" s="1281"/>
      <c r="F520" s="1281"/>
      <c r="G520" s="1281"/>
      <c r="H520" s="1282"/>
      <c r="I520" s="25" t="s">
        <v>455</v>
      </c>
      <c r="J520" s="25"/>
      <c r="K520" s="25"/>
      <c r="L520" s="25"/>
      <c r="M520" s="25"/>
      <c r="N520" s="25"/>
      <c r="O520" s="25"/>
      <c r="P520" s="25"/>
      <c r="Q520" s="25"/>
      <c r="R520" s="25"/>
      <c r="S520" s="25"/>
      <c r="T520" s="25"/>
      <c r="U520" s="25"/>
      <c r="V520" s="25"/>
      <c r="W520" s="25"/>
      <c r="X520" s="25"/>
      <c r="Y520" s="25"/>
      <c r="AC520" s="1197">
        <v>1</v>
      </c>
      <c r="AD520" s="1103"/>
      <c r="AE520" s="1103"/>
      <c r="AF520" s="1103"/>
      <c r="AG520" s="75" t="s">
        <v>437</v>
      </c>
      <c r="AH520" s="1099">
        <v>2019</v>
      </c>
      <c r="AI520" s="1099"/>
      <c r="AJ520" s="1099"/>
      <c r="AK520" s="110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80"/>
      <c r="C521" s="1281"/>
      <c r="D521" s="1281"/>
      <c r="E521" s="1281"/>
      <c r="F521" s="1281"/>
      <c r="G521" s="1281"/>
      <c r="H521" s="1282"/>
      <c r="I521" s="80" t="s">
        <v>456</v>
      </c>
      <c r="J521" s="80"/>
      <c r="K521" s="80"/>
      <c r="L521" s="80"/>
      <c r="M521" s="80"/>
      <c r="N521" s="80"/>
      <c r="O521" s="80"/>
      <c r="P521" s="80"/>
      <c r="Q521" s="80"/>
      <c r="R521" s="80"/>
      <c r="S521" s="80"/>
      <c r="T521" s="80"/>
      <c r="U521" s="80"/>
      <c r="V521" s="80"/>
      <c r="W521" s="80"/>
      <c r="X521" s="80"/>
      <c r="Y521" s="80"/>
      <c r="Z521" s="80"/>
      <c r="AA521" s="80"/>
      <c r="AB521" s="80"/>
      <c r="AC521" s="1197">
        <v>2</v>
      </c>
      <c r="AD521" s="1103"/>
      <c r="AE521" s="1103"/>
      <c r="AF521" s="1103"/>
      <c r="AG521" s="65" t="s">
        <v>437</v>
      </c>
      <c r="AH521" s="1099">
        <v>2019</v>
      </c>
      <c r="AI521" s="1099"/>
      <c r="AJ521" s="1099"/>
      <c r="AK521" s="110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80"/>
      <c r="C522" s="1281"/>
      <c r="D522" s="1281"/>
      <c r="E522" s="1281"/>
      <c r="F522" s="1281"/>
      <c r="G522" s="1281"/>
      <c r="H522" s="1282"/>
      <c r="I522" s="72" t="s">
        <v>457</v>
      </c>
      <c r="J522" s="72"/>
      <c r="K522" s="72"/>
      <c r="L522" s="72"/>
      <c r="M522" s="72"/>
      <c r="N522" s="72"/>
      <c r="O522" s="1125" t="s">
        <v>1644</v>
      </c>
      <c r="P522" s="1108"/>
      <c r="Q522" s="1108"/>
      <c r="R522" s="1108"/>
      <c r="S522" s="1108"/>
      <c r="T522" s="1108"/>
      <c r="U522" s="1108"/>
      <c r="V522" s="1108"/>
      <c r="W522" s="1108"/>
      <c r="X522" s="1108"/>
      <c r="Y522" s="1108"/>
      <c r="Z522" s="1108"/>
      <c r="AA522" s="1108"/>
      <c r="AC522" s="1197">
        <v>10</v>
      </c>
      <c r="AD522" s="1103"/>
      <c r="AE522" s="1103"/>
      <c r="AF522" s="1103"/>
      <c r="AG522" s="75" t="s">
        <v>437</v>
      </c>
      <c r="AH522" s="1099">
        <v>2019</v>
      </c>
      <c r="AI522" s="1099"/>
      <c r="AJ522" s="1099"/>
      <c r="AK522" s="110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80"/>
      <c r="C523" s="1281"/>
      <c r="D523" s="1281"/>
      <c r="E523" s="1281"/>
      <c r="F523" s="1281"/>
      <c r="G523" s="1281"/>
      <c r="H523" s="1282"/>
      <c r="I523" s="25" t="s">
        <v>455</v>
      </c>
      <c r="J523" s="25"/>
      <c r="K523" s="25"/>
      <c r="L523" s="25"/>
      <c r="M523" s="25"/>
      <c r="N523" s="25"/>
      <c r="O523" s="25"/>
      <c r="P523" s="25"/>
      <c r="Q523" s="25"/>
      <c r="R523" s="25"/>
      <c r="S523" s="25"/>
      <c r="T523" s="25"/>
      <c r="U523" s="25"/>
      <c r="V523" s="25"/>
      <c r="W523" s="25"/>
      <c r="X523" s="25"/>
      <c r="Y523" s="25"/>
      <c r="AC523" s="1197" t="s">
        <v>641</v>
      </c>
      <c r="AD523" s="1103"/>
      <c r="AE523" s="1103"/>
      <c r="AF523" s="1103"/>
      <c r="AG523" s="75" t="s">
        <v>437</v>
      </c>
      <c r="AH523" s="1099"/>
      <c r="AI523" s="1099"/>
      <c r="AJ523" s="1099"/>
      <c r="AK523" s="110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80"/>
      <c r="C524" s="1281"/>
      <c r="D524" s="1281"/>
      <c r="E524" s="1281"/>
      <c r="F524" s="1281"/>
      <c r="G524" s="1281"/>
      <c r="H524" s="1282"/>
      <c r="I524" s="80" t="s">
        <v>456</v>
      </c>
      <c r="J524" s="80"/>
      <c r="K524" s="80"/>
      <c r="L524" s="80"/>
      <c r="M524" s="80"/>
      <c r="N524" s="80"/>
      <c r="O524" s="80"/>
      <c r="P524" s="80"/>
      <c r="Q524" s="80"/>
      <c r="R524" s="80"/>
      <c r="S524" s="80"/>
      <c r="T524" s="80"/>
      <c r="U524" s="80"/>
      <c r="V524" s="80"/>
      <c r="W524" s="80"/>
      <c r="X524" s="80"/>
      <c r="Y524" s="80"/>
      <c r="Z524" s="80"/>
      <c r="AA524" s="80"/>
      <c r="AB524" s="80"/>
      <c r="AC524" s="1197">
        <v>5</v>
      </c>
      <c r="AD524" s="1103"/>
      <c r="AE524" s="1103"/>
      <c r="AF524" s="1103"/>
      <c r="AG524" s="65" t="s">
        <v>437</v>
      </c>
      <c r="AH524" s="1099">
        <v>2020</v>
      </c>
      <c r="AI524" s="1099"/>
      <c r="AJ524" s="1099"/>
      <c r="AK524" s="110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80"/>
      <c r="C525" s="1281"/>
      <c r="D525" s="1281"/>
      <c r="E525" s="1281"/>
      <c r="F525" s="1281"/>
      <c r="G525" s="1281"/>
      <c r="H525" s="1282"/>
      <c r="I525" s="72" t="s">
        <v>457</v>
      </c>
      <c r="J525" s="72"/>
      <c r="K525" s="72"/>
      <c r="L525" s="72"/>
      <c r="M525" s="72"/>
      <c r="N525" s="72"/>
      <c r="O525" s="1108" t="s">
        <v>356</v>
      </c>
      <c r="P525" s="1108"/>
      <c r="Q525" s="1108"/>
      <c r="R525" s="1108"/>
      <c r="S525" s="1108"/>
      <c r="T525" s="1108"/>
      <c r="U525" s="1108"/>
      <c r="V525" s="1108"/>
      <c r="W525" s="1108"/>
      <c r="X525" s="1108"/>
      <c r="Y525" s="1108"/>
      <c r="Z525" s="1108"/>
      <c r="AA525" s="1108"/>
      <c r="AC525" s="1197" t="s">
        <v>641</v>
      </c>
      <c r="AD525" s="1103"/>
      <c r="AE525" s="1103"/>
      <c r="AF525" s="1103"/>
      <c r="AG525" s="75" t="s">
        <v>437</v>
      </c>
      <c r="AH525" s="1099"/>
      <c r="AI525" s="1099"/>
      <c r="AJ525" s="1099"/>
      <c r="AK525" s="110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80"/>
      <c r="C526" s="1281"/>
      <c r="D526" s="1281"/>
      <c r="E526" s="1281"/>
      <c r="F526" s="1281"/>
      <c r="G526" s="1281"/>
      <c r="H526" s="1282"/>
      <c r="I526" s="25" t="s">
        <v>455</v>
      </c>
      <c r="J526" s="25"/>
      <c r="K526" s="25"/>
      <c r="L526" s="25"/>
      <c r="M526" s="25"/>
      <c r="N526" s="25"/>
      <c r="O526" s="25"/>
      <c r="P526" s="25"/>
      <c r="Q526" s="25"/>
      <c r="R526" s="25"/>
      <c r="S526" s="25"/>
      <c r="T526" s="25"/>
      <c r="U526" s="25"/>
      <c r="V526" s="25"/>
      <c r="W526" s="25"/>
      <c r="X526" s="25"/>
      <c r="Y526" s="25"/>
      <c r="AC526" s="1197" t="s">
        <v>641</v>
      </c>
      <c r="AD526" s="1103"/>
      <c r="AE526" s="1103"/>
      <c r="AF526" s="1103"/>
      <c r="AG526" s="65" t="s">
        <v>437</v>
      </c>
      <c r="AH526" s="1099"/>
      <c r="AI526" s="1099"/>
      <c r="AJ526" s="1099"/>
      <c r="AK526" s="110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80"/>
      <c r="C527" s="1281"/>
      <c r="D527" s="1281"/>
      <c r="E527" s="1281"/>
      <c r="F527" s="1281"/>
      <c r="G527" s="1281"/>
      <c r="H527" s="1282"/>
      <c r="I527" s="80" t="s">
        <v>456</v>
      </c>
      <c r="J527" s="80"/>
      <c r="K527" s="80"/>
      <c r="L527" s="80"/>
      <c r="M527" s="80"/>
      <c r="N527" s="80"/>
      <c r="O527" s="80"/>
      <c r="P527" s="80"/>
      <c r="Q527" s="80"/>
      <c r="R527" s="80"/>
      <c r="S527" s="80"/>
      <c r="T527" s="80"/>
      <c r="U527" s="80"/>
      <c r="V527" s="80"/>
      <c r="W527" s="80"/>
      <c r="X527" s="80"/>
      <c r="Y527" s="80"/>
      <c r="Z527" s="80"/>
      <c r="AA527" s="80"/>
      <c r="AB527" s="80"/>
      <c r="AC527" s="1197" t="s">
        <v>641</v>
      </c>
      <c r="AD527" s="1103"/>
      <c r="AE527" s="1103"/>
      <c r="AF527" s="1103"/>
      <c r="AG527" s="75" t="s">
        <v>437</v>
      </c>
      <c r="AH527" s="1099"/>
      <c r="AI527" s="1099"/>
      <c r="AJ527" s="1099"/>
      <c r="AK527" s="110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80"/>
      <c r="C528" s="1281"/>
      <c r="D528" s="1281"/>
      <c r="E528" s="1281"/>
      <c r="F528" s="1281"/>
      <c r="G528" s="1281"/>
      <c r="H528" s="1282"/>
      <c r="I528" s="72" t="s">
        <v>457</v>
      </c>
      <c r="J528" s="72"/>
      <c r="K528" s="72"/>
      <c r="L528" s="72"/>
      <c r="M528" s="72"/>
      <c r="N528" s="72"/>
      <c r="O528" s="1108" t="s">
        <v>356</v>
      </c>
      <c r="P528" s="1108"/>
      <c r="Q528" s="1108"/>
      <c r="R528" s="1108"/>
      <c r="S528" s="1108"/>
      <c r="T528" s="1108"/>
      <c r="U528" s="1108"/>
      <c r="V528" s="1108"/>
      <c r="W528" s="1108"/>
      <c r="X528" s="1108"/>
      <c r="Y528" s="1108"/>
      <c r="Z528" s="1108"/>
      <c r="AA528" s="1108"/>
      <c r="AC528" s="1197" t="s">
        <v>641</v>
      </c>
      <c r="AD528" s="1103"/>
      <c r="AE528" s="1103"/>
      <c r="AF528" s="1103"/>
      <c r="AG528" s="65" t="s">
        <v>437</v>
      </c>
      <c r="AH528" s="1099"/>
      <c r="AI528" s="1099"/>
      <c r="AJ528" s="1099"/>
      <c r="AK528" s="110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80"/>
      <c r="C529" s="1281"/>
      <c r="D529" s="1281"/>
      <c r="E529" s="1281"/>
      <c r="F529" s="1281"/>
      <c r="G529" s="1281"/>
      <c r="H529" s="1282"/>
      <c r="I529" s="25" t="s">
        <v>455</v>
      </c>
      <c r="J529" s="25"/>
      <c r="K529" s="25"/>
      <c r="L529" s="25"/>
      <c r="M529" s="25"/>
      <c r="N529" s="25"/>
      <c r="O529" s="25"/>
      <c r="P529" s="25"/>
      <c r="Q529" s="25"/>
      <c r="R529" s="25"/>
      <c r="S529" s="25"/>
      <c r="T529" s="25"/>
      <c r="U529" s="25"/>
      <c r="V529" s="25"/>
      <c r="W529" s="25"/>
      <c r="X529" s="25"/>
      <c r="Y529" s="25"/>
      <c r="AC529" s="1197" t="s">
        <v>641</v>
      </c>
      <c r="AD529" s="1103"/>
      <c r="AE529" s="1103"/>
      <c r="AF529" s="1103"/>
      <c r="AG529" s="75" t="s">
        <v>437</v>
      </c>
      <c r="AH529" s="1099"/>
      <c r="AI529" s="1099"/>
      <c r="AJ529" s="1099"/>
      <c r="AK529" s="110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80"/>
      <c r="C530" s="1281"/>
      <c r="D530" s="1281"/>
      <c r="E530" s="1281"/>
      <c r="F530" s="1281"/>
      <c r="G530" s="1281"/>
      <c r="H530" s="1282"/>
      <c r="I530" s="80" t="s">
        <v>456</v>
      </c>
      <c r="J530" s="80"/>
      <c r="K530" s="80"/>
      <c r="L530" s="80"/>
      <c r="M530" s="80"/>
      <c r="N530" s="80"/>
      <c r="O530" s="80"/>
      <c r="P530" s="80"/>
      <c r="Q530" s="80"/>
      <c r="R530" s="80"/>
      <c r="S530" s="80"/>
      <c r="T530" s="80"/>
      <c r="U530" s="80"/>
      <c r="V530" s="80"/>
      <c r="W530" s="80"/>
      <c r="X530" s="80"/>
      <c r="Y530" s="80"/>
      <c r="Z530" s="80"/>
      <c r="AA530" s="80"/>
      <c r="AB530" s="80"/>
      <c r="AC530" s="1197" t="s">
        <v>641</v>
      </c>
      <c r="AD530" s="1103"/>
      <c r="AE530" s="1103"/>
      <c r="AF530" s="1103"/>
      <c r="AG530" s="65" t="s">
        <v>437</v>
      </c>
      <c r="AH530" s="1099"/>
      <c r="AI530" s="1099"/>
      <c r="AJ530" s="1099"/>
      <c r="AK530" s="110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80"/>
      <c r="C531" s="1281"/>
      <c r="D531" s="1281"/>
      <c r="E531" s="1281"/>
      <c r="F531" s="1281"/>
      <c r="G531" s="1281"/>
      <c r="H531" s="1282"/>
      <c r="I531" s="72" t="s">
        <v>610</v>
      </c>
      <c r="J531" s="72"/>
      <c r="K531" s="72"/>
      <c r="L531" s="72"/>
      <c r="M531" s="72"/>
      <c r="N531" s="72"/>
      <c r="O531" s="72"/>
      <c r="P531" s="72"/>
      <c r="Q531" s="72"/>
      <c r="R531" s="72"/>
      <c r="S531" s="72"/>
      <c r="T531" s="72"/>
      <c r="U531" s="72"/>
      <c r="V531" s="72"/>
      <c r="W531" s="72"/>
      <c r="X531" s="25"/>
      <c r="Y531" s="25"/>
      <c r="AC531" s="1197" t="s">
        <v>641</v>
      </c>
      <c r="AD531" s="1103"/>
      <c r="AE531" s="1103"/>
      <c r="AF531" s="1103"/>
      <c r="AG531" s="65" t="s">
        <v>437</v>
      </c>
      <c r="AH531" s="1099"/>
      <c r="AI531" s="1099"/>
      <c r="AJ531" s="1099"/>
      <c r="AK531" s="110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80"/>
      <c r="C532" s="1281"/>
      <c r="D532" s="1281"/>
      <c r="E532" s="1281"/>
      <c r="F532" s="1281"/>
      <c r="G532" s="1281"/>
      <c r="H532" s="1282"/>
      <c r="I532" s="25" t="s">
        <v>611</v>
      </c>
      <c r="J532" s="25"/>
      <c r="K532" s="25"/>
      <c r="L532" s="25"/>
      <c r="M532" s="25"/>
      <c r="N532" s="25"/>
      <c r="O532" s="25"/>
      <c r="P532" s="25"/>
      <c r="Q532" s="25"/>
      <c r="R532" s="25"/>
      <c r="S532" s="25"/>
      <c r="T532" s="25"/>
      <c r="U532" s="25"/>
      <c r="V532" s="25"/>
      <c r="W532" s="25"/>
      <c r="X532" s="25"/>
      <c r="Y532" s="25"/>
      <c r="AC532" s="1197">
        <v>7</v>
      </c>
      <c r="AD532" s="1103"/>
      <c r="AE532" s="1103"/>
      <c r="AF532" s="1103"/>
      <c r="AG532" s="75" t="s">
        <v>437</v>
      </c>
      <c r="AH532" s="1099">
        <v>2020</v>
      </c>
      <c r="AI532" s="1099"/>
      <c r="AJ532" s="1099"/>
      <c r="AK532" s="110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80"/>
      <c r="C533" s="1281"/>
      <c r="D533" s="1281"/>
      <c r="E533" s="1281"/>
      <c r="F533" s="1281"/>
      <c r="G533" s="1281"/>
      <c r="H533" s="1282"/>
      <c r="I533" s="25" t="s">
        <v>612</v>
      </c>
      <c r="J533" s="25"/>
      <c r="K533" s="25"/>
      <c r="L533" s="25"/>
      <c r="M533" s="25"/>
      <c r="N533" s="25"/>
      <c r="O533" s="25"/>
      <c r="P533" s="25"/>
      <c r="Q533" s="25"/>
      <c r="R533" s="25"/>
      <c r="S533" s="25"/>
      <c r="T533" s="25"/>
      <c r="U533" s="25"/>
      <c r="V533" s="25"/>
      <c r="W533" s="25"/>
      <c r="X533" s="25"/>
      <c r="Y533" s="25"/>
      <c r="AC533" s="1197">
        <v>6</v>
      </c>
      <c r="AD533" s="1103"/>
      <c r="AE533" s="1103"/>
      <c r="AF533" s="1103"/>
      <c r="AG533" s="65" t="s">
        <v>437</v>
      </c>
      <c r="AH533" s="1099">
        <v>2022</v>
      </c>
      <c r="AI533" s="1099"/>
      <c r="AJ533" s="1099"/>
      <c r="AK533" s="110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80"/>
      <c r="C534" s="1281"/>
      <c r="D534" s="1281"/>
      <c r="E534" s="1281"/>
      <c r="F534" s="1281"/>
      <c r="G534" s="1281"/>
      <c r="H534" s="1282"/>
      <c r="I534" s="25" t="s">
        <v>613</v>
      </c>
      <c r="J534" s="25"/>
      <c r="K534" s="25"/>
      <c r="L534" s="25"/>
      <c r="M534" s="25"/>
      <c r="N534" s="25"/>
      <c r="O534" s="25"/>
      <c r="P534" s="25"/>
      <c r="Q534" s="25"/>
      <c r="R534" s="25"/>
      <c r="S534" s="25"/>
      <c r="T534" s="25"/>
      <c r="U534" s="25"/>
      <c r="V534" s="25"/>
      <c r="W534" s="25"/>
      <c r="X534" s="25"/>
      <c r="Y534" s="25"/>
      <c r="AC534" s="1197">
        <v>6</v>
      </c>
      <c r="AD534" s="1103"/>
      <c r="AE534" s="1103"/>
      <c r="AF534" s="1103"/>
      <c r="AG534" s="65" t="s">
        <v>437</v>
      </c>
      <c r="AH534" s="1099">
        <v>2022</v>
      </c>
      <c r="AI534" s="1099"/>
      <c r="AJ534" s="1099"/>
      <c r="AK534" s="110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29"/>
      <c r="C535" s="1330"/>
      <c r="D535" s="1330"/>
      <c r="E535" s="1330"/>
      <c r="F535" s="1330"/>
      <c r="G535" s="1330"/>
      <c r="H535" s="1331"/>
      <c r="I535" s="80" t="s">
        <v>495</v>
      </c>
      <c r="J535" s="80"/>
      <c r="K535" s="80"/>
      <c r="L535" s="80"/>
      <c r="M535" s="80"/>
      <c r="N535" s="80"/>
      <c r="O535" s="80"/>
      <c r="P535" s="80"/>
      <c r="Q535" s="80"/>
      <c r="R535" s="80"/>
      <c r="S535" s="80"/>
      <c r="T535" s="80"/>
      <c r="U535" s="80"/>
      <c r="V535" s="80"/>
      <c r="W535" s="80"/>
      <c r="X535" s="80"/>
      <c r="Y535" s="80"/>
      <c r="Z535" s="80"/>
      <c r="AA535" s="80"/>
      <c r="AB535" s="80"/>
      <c r="AC535" s="1197">
        <v>9</v>
      </c>
      <c r="AD535" s="1103"/>
      <c r="AE535" s="1103"/>
      <c r="AF535" s="1103"/>
      <c r="AG535" s="65" t="s">
        <v>437</v>
      </c>
      <c r="AH535" s="1099">
        <v>2022</v>
      </c>
      <c r="AI535" s="1099"/>
      <c r="AJ535" s="1099"/>
      <c r="AK535" s="110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80" t="s">
        <v>589</v>
      </c>
      <c r="B537" s="980"/>
      <c r="C537" s="980"/>
      <c r="D537" s="980"/>
      <c r="E537" s="980"/>
      <c r="F537" s="980"/>
      <c r="G537" s="980"/>
      <c r="H537" s="980"/>
      <c r="I537" s="980"/>
      <c r="J537" s="980"/>
      <c r="K537" s="980"/>
      <c r="L537" s="980"/>
      <c r="M537" s="980"/>
      <c r="N537" s="980"/>
      <c r="O537" s="980"/>
      <c r="P537" s="980"/>
      <c r="Q537" s="980"/>
      <c r="R537" s="980"/>
      <c r="S537" s="980"/>
      <c r="T537" s="980"/>
      <c r="U537" s="980"/>
      <c r="V537" s="980"/>
      <c r="W537" s="980"/>
      <c r="X537" s="980"/>
      <c r="Y537" s="980"/>
      <c r="Z537" s="980"/>
      <c r="AA537" s="980"/>
      <c r="AB537" s="980"/>
      <c r="AC537" s="980"/>
      <c r="AD537" s="980"/>
      <c r="AE537" s="980"/>
      <c r="AF537" s="980"/>
      <c r="AG537" s="980"/>
      <c r="AH537" s="980"/>
      <c r="AI537" s="980"/>
      <c r="AJ537" s="980"/>
      <c r="AK537" s="980"/>
      <c r="AL537" s="98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81"/>
      <c r="B538" s="981"/>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c r="AB538" s="981"/>
      <c r="AC538" s="981"/>
      <c r="AD538" s="981"/>
      <c r="AE538" s="981"/>
      <c r="AF538" s="981"/>
      <c r="AG538" s="981"/>
      <c r="AH538" s="981"/>
      <c r="AI538" s="981"/>
      <c r="AJ538" s="981"/>
      <c r="AK538" s="981"/>
      <c r="AL538" s="98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1" t="s">
        <v>497</v>
      </c>
      <c r="C544" s="1162"/>
      <c r="D544" s="1162"/>
      <c r="E544" s="1162"/>
      <c r="F544" s="1162"/>
      <c r="G544" s="1162"/>
      <c r="H544" s="1162"/>
      <c r="I544" s="1162"/>
      <c r="J544" s="1162"/>
      <c r="K544" s="1162"/>
      <c r="L544" s="1162"/>
      <c r="M544" s="1162"/>
      <c r="N544" s="1162"/>
      <c r="O544" s="1163"/>
      <c r="P544" s="1161" t="s">
        <v>345</v>
      </c>
      <c r="Q544" s="1162"/>
      <c r="R544" s="1162"/>
      <c r="S544" s="1162"/>
      <c r="T544" s="1163"/>
      <c r="U544" s="1161" t="s">
        <v>498</v>
      </c>
      <c r="V544" s="1162"/>
      <c r="W544" s="1162"/>
      <c r="X544" s="1162"/>
      <c r="Y544" s="1163"/>
      <c r="Z544" s="1332" t="s">
        <v>1423</v>
      </c>
      <c r="AA544" s="1333"/>
      <c r="AB544" s="1333"/>
      <c r="AC544" s="1333"/>
      <c r="AD544" s="1334"/>
      <c r="AE544" s="1161" t="s">
        <v>499</v>
      </c>
      <c r="AF544" s="1162"/>
      <c r="AG544" s="1162"/>
      <c r="AH544" s="1162"/>
      <c r="AI544" s="1162"/>
      <c r="AJ544" s="1162"/>
      <c r="AK544" s="116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54" t="s">
        <v>1746</v>
      </c>
      <c r="D545" s="1154"/>
      <c r="E545" s="1154"/>
      <c r="F545" s="1154"/>
      <c r="G545" s="1154"/>
      <c r="H545" s="1154"/>
      <c r="I545" s="1154"/>
      <c r="J545" s="1154"/>
      <c r="K545" s="1154"/>
      <c r="L545" s="1154"/>
      <c r="M545" s="1154"/>
      <c r="N545" s="1154"/>
      <c r="O545" s="1170"/>
      <c r="P545" s="1098">
        <v>29</v>
      </c>
      <c r="Q545" s="1099"/>
      <c r="R545" s="1099"/>
      <c r="S545" s="1099"/>
      <c r="T545" s="1100"/>
      <c r="U545" s="1200">
        <v>4.1599999999999998E-2</v>
      </c>
      <c r="V545" s="1201"/>
      <c r="W545" s="1201"/>
      <c r="X545" s="1201"/>
      <c r="Y545" s="1202"/>
      <c r="Z545" s="1164" t="s">
        <v>1706</v>
      </c>
      <c r="AA545" s="1165"/>
      <c r="AB545" s="1165"/>
      <c r="AC545" s="1165"/>
      <c r="AD545" s="1166"/>
      <c r="AE545" s="1219">
        <v>29160000</v>
      </c>
      <c r="AF545" s="1220"/>
      <c r="AG545" s="1220"/>
      <c r="AH545" s="1220"/>
      <c r="AI545" s="1220"/>
      <c r="AJ545" s="1220"/>
      <c r="AK545" s="122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54" t="s">
        <v>1708</v>
      </c>
      <c r="D546" s="1154"/>
      <c r="E546" s="1154"/>
      <c r="F546" s="1154"/>
      <c r="G546" s="1154"/>
      <c r="H546" s="1154"/>
      <c r="I546" s="1154"/>
      <c r="J546" s="1154"/>
      <c r="K546" s="1154"/>
      <c r="L546" s="1154"/>
      <c r="M546" s="1154"/>
      <c r="N546" s="1154"/>
      <c r="O546" s="1170"/>
      <c r="P546" s="1098">
        <v>29</v>
      </c>
      <c r="Q546" s="1099"/>
      <c r="R546" s="1099"/>
      <c r="S546" s="1099"/>
      <c r="T546" s="1100"/>
      <c r="U546" s="1200">
        <v>4.5400000000000003E-2</v>
      </c>
      <c r="V546" s="1201"/>
      <c r="W546" s="1201"/>
      <c r="X546" s="1201"/>
      <c r="Y546" s="1202"/>
      <c r="Z546" s="1164" t="s">
        <v>1706</v>
      </c>
      <c r="AA546" s="1165"/>
      <c r="AB546" s="1165"/>
      <c r="AC546" s="1165"/>
      <c r="AD546" s="1166"/>
      <c r="AE546" s="1219">
        <v>12875000</v>
      </c>
      <c r="AF546" s="1220"/>
      <c r="AG546" s="1220"/>
      <c r="AH546" s="1220"/>
      <c r="AI546" s="1220"/>
      <c r="AJ546" s="1220"/>
      <c r="AK546" s="122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4" t="s">
        <v>1749</v>
      </c>
      <c r="D547" s="1154"/>
      <c r="E547" s="1154"/>
      <c r="F547" s="1154"/>
      <c r="G547" s="1154"/>
      <c r="H547" s="1154"/>
      <c r="I547" s="1154"/>
      <c r="J547" s="1154"/>
      <c r="K547" s="1154"/>
      <c r="L547" s="1154"/>
      <c r="M547" s="1154"/>
      <c r="N547" s="1154"/>
      <c r="O547" s="1170"/>
      <c r="P547" s="1098">
        <v>660</v>
      </c>
      <c r="Q547" s="1099"/>
      <c r="R547" s="1099"/>
      <c r="S547" s="1099"/>
      <c r="T547" s="1100"/>
      <c r="U547" s="1200">
        <v>0.03</v>
      </c>
      <c r="V547" s="1201"/>
      <c r="W547" s="1201"/>
      <c r="X547" s="1201"/>
      <c r="Y547" s="1202"/>
      <c r="Z547" s="1164" t="s">
        <v>1707</v>
      </c>
      <c r="AA547" s="1165"/>
      <c r="AB547" s="1165"/>
      <c r="AC547" s="1165"/>
      <c r="AD547" s="1166"/>
      <c r="AE547" s="1219">
        <v>6650000</v>
      </c>
      <c r="AF547" s="1220"/>
      <c r="AG547" s="1220"/>
      <c r="AH547" s="1220"/>
      <c r="AI547" s="1220"/>
      <c r="AJ547" s="1220"/>
      <c r="AK547" s="122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54" t="s">
        <v>1644</v>
      </c>
      <c r="D548" s="1154"/>
      <c r="E548" s="1154"/>
      <c r="F548" s="1154"/>
      <c r="G548" s="1154"/>
      <c r="H548" s="1154"/>
      <c r="I548" s="1154"/>
      <c r="J548" s="1154"/>
      <c r="K548" s="1154"/>
      <c r="L548" s="1154"/>
      <c r="M548" s="1154"/>
      <c r="N548" s="1154"/>
      <c r="O548" s="1170"/>
      <c r="P548" s="1098">
        <f>70*12</f>
        <v>840</v>
      </c>
      <c r="Q548" s="1099"/>
      <c r="R548" s="1099"/>
      <c r="S548" s="1099"/>
      <c r="T548" s="1100"/>
      <c r="U548" s="1200">
        <v>0.03</v>
      </c>
      <c r="V548" s="1201"/>
      <c r="W548" s="1201"/>
      <c r="X548" s="1201"/>
      <c r="Y548" s="1202"/>
      <c r="Z548" s="1164" t="s">
        <v>1707</v>
      </c>
      <c r="AA548" s="1165"/>
      <c r="AB548" s="1165"/>
      <c r="AC548" s="1165"/>
      <c r="AD548" s="1166"/>
      <c r="AE548" s="1219">
        <v>3000000</v>
      </c>
      <c r="AF548" s="1220"/>
      <c r="AG548" s="1220"/>
      <c r="AH548" s="1220"/>
      <c r="AI548" s="1220"/>
      <c r="AJ548" s="1220"/>
      <c r="AK548" s="122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955" t="s">
        <v>1728</v>
      </c>
      <c r="D549" s="955"/>
      <c r="E549" s="955"/>
      <c r="F549" s="955"/>
      <c r="G549" s="955"/>
      <c r="H549" s="955"/>
      <c r="I549" s="955"/>
      <c r="J549" s="955"/>
      <c r="K549" s="955"/>
      <c r="L549" s="955"/>
      <c r="M549" s="955"/>
      <c r="N549" s="955"/>
      <c r="O549" s="957"/>
      <c r="P549" s="1098" t="s">
        <v>327</v>
      </c>
      <c r="Q549" s="1099"/>
      <c r="R549" s="1099"/>
      <c r="S549" s="1099"/>
      <c r="T549" s="1100"/>
      <c r="U549" s="1200" t="s">
        <v>327</v>
      </c>
      <c r="V549" s="1201"/>
      <c r="W549" s="1201"/>
      <c r="X549" s="1201"/>
      <c r="Y549" s="1202"/>
      <c r="Z549" s="1164" t="s">
        <v>641</v>
      </c>
      <c r="AA549" s="1165"/>
      <c r="AB549" s="1165"/>
      <c r="AC549" s="1165"/>
      <c r="AD549" s="1166"/>
      <c r="AE549" s="1219">
        <f>261862+118133</f>
        <v>379995</v>
      </c>
      <c r="AF549" s="1220"/>
      <c r="AG549" s="1220"/>
      <c r="AH549" s="1220"/>
      <c r="AI549" s="1220"/>
      <c r="AJ549" s="1220"/>
      <c r="AK549" s="122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955" t="s">
        <v>1709</v>
      </c>
      <c r="D550" s="955"/>
      <c r="E550" s="955"/>
      <c r="F550" s="955"/>
      <c r="G550" s="955"/>
      <c r="H550" s="955"/>
      <c r="I550" s="955"/>
      <c r="J550" s="955"/>
      <c r="K550" s="955"/>
      <c r="L550" s="955"/>
      <c r="M550" s="955"/>
      <c r="N550" s="955"/>
      <c r="O550" s="957"/>
      <c r="P550" s="1098" t="s">
        <v>327</v>
      </c>
      <c r="Q550" s="1099"/>
      <c r="R550" s="1099"/>
      <c r="S550" s="1099"/>
      <c r="T550" s="1100"/>
      <c r="U550" s="1200" t="s">
        <v>327</v>
      </c>
      <c r="V550" s="1201"/>
      <c r="W550" s="1201"/>
      <c r="X550" s="1201"/>
      <c r="Y550" s="1202"/>
      <c r="Z550" s="1164" t="s">
        <v>641</v>
      </c>
      <c r="AA550" s="1165"/>
      <c r="AB550" s="1165"/>
      <c r="AC550" s="1165"/>
      <c r="AD550" s="1166"/>
      <c r="AE550" s="1219">
        <f>2266343</f>
        <v>2266343</v>
      </c>
      <c r="AF550" s="1220"/>
      <c r="AG550" s="1220"/>
      <c r="AH550" s="1220"/>
      <c r="AI550" s="1220"/>
      <c r="AJ550" s="1220"/>
      <c r="AK550" s="122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960" t="s">
        <v>1741</v>
      </c>
      <c r="D551" s="955"/>
      <c r="E551" s="955"/>
      <c r="F551" s="955"/>
      <c r="G551" s="955"/>
      <c r="H551" s="955"/>
      <c r="I551" s="955"/>
      <c r="J551" s="955"/>
      <c r="K551" s="955"/>
      <c r="L551" s="955"/>
      <c r="M551" s="955"/>
      <c r="N551" s="955"/>
      <c r="O551" s="957"/>
      <c r="P551" s="1098">
        <f>15*12</f>
        <v>180</v>
      </c>
      <c r="Q551" s="1099"/>
      <c r="R551" s="1099"/>
      <c r="S551" s="1099"/>
      <c r="T551" s="1100"/>
      <c r="U551" s="1200">
        <v>0</v>
      </c>
      <c r="V551" s="1201"/>
      <c r="W551" s="1201"/>
      <c r="X551" s="1201"/>
      <c r="Y551" s="1202"/>
      <c r="Z551" s="1164" t="s">
        <v>1707</v>
      </c>
      <c r="AA551" s="1165"/>
      <c r="AB551" s="1165"/>
      <c r="AC551" s="1165"/>
      <c r="AD551" s="1166"/>
      <c r="AE551" s="1219">
        <v>500000</v>
      </c>
      <c r="AF551" s="1220"/>
      <c r="AG551" s="1220"/>
      <c r="AH551" s="1220"/>
      <c r="AI551" s="1220"/>
      <c r="AJ551" s="1220"/>
      <c r="AK551" s="122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955" t="s">
        <v>1729</v>
      </c>
      <c r="D552" s="955"/>
      <c r="E552" s="955"/>
      <c r="F552" s="955"/>
      <c r="G552" s="955"/>
      <c r="H552" s="955"/>
      <c r="I552" s="955"/>
      <c r="J552" s="955"/>
      <c r="K552" s="955"/>
      <c r="L552" s="955"/>
      <c r="M552" s="955"/>
      <c r="N552" s="955"/>
      <c r="O552" s="957"/>
      <c r="P552" s="1323" t="s">
        <v>327</v>
      </c>
      <c r="Q552" s="1099"/>
      <c r="R552" s="1099"/>
      <c r="S552" s="1099"/>
      <c r="T552" s="1100"/>
      <c r="U552" s="1200" t="s">
        <v>327</v>
      </c>
      <c r="V552" s="1201"/>
      <c r="W552" s="1201"/>
      <c r="X552" s="1201"/>
      <c r="Y552" s="1202"/>
      <c r="Z552" s="1164" t="s">
        <v>641</v>
      </c>
      <c r="AA552" s="1165"/>
      <c r="AB552" s="1165"/>
      <c r="AC552" s="1165"/>
      <c r="AD552" s="1166"/>
      <c r="AE552" s="1219">
        <f>5101742-135000</f>
        <v>4966742</v>
      </c>
      <c r="AF552" s="1220"/>
      <c r="AG552" s="1220"/>
      <c r="AH552" s="1220"/>
      <c r="AI552" s="1220"/>
      <c r="AJ552" s="1220"/>
      <c r="AK552" s="122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955"/>
      <c r="D553" s="955"/>
      <c r="E553" s="955"/>
      <c r="F553" s="955"/>
      <c r="G553" s="955"/>
      <c r="H553" s="955"/>
      <c r="I553" s="955"/>
      <c r="J553" s="955"/>
      <c r="K553" s="955"/>
      <c r="L553" s="955"/>
      <c r="M553" s="955"/>
      <c r="N553" s="955"/>
      <c r="O553" s="957"/>
      <c r="P553" s="1098"/>
      <c r="Q553" s="1099"/>
      <c r="R553" s="1099"/>
      <c r="S553" s="1099"/>
      <c r="T553" s="1100"/>
      <c r="U553" s="1200"/>
      <c r="V553" s="1201"/>
      <c r="W553" s="1201"/>
      <c r="X553" s="1201"/>
      <c r="Y553" s="1202"/>
      <c r="Z553" s="1164"/>
      <c r="AA553" s="1165"/>
      <c r="AB553" s="1165"/>
      <c r="AC553" s="1165"/>
      <c r="AD553" s="1166"/>
      <c r="AE553" s="1219"/>
      <c r="AF553" s="1220"/>
      <c r="AG553" s="1220"/>
      <c r="AH553" s="1220"/>
      <c r="AI553" s="1220"/>
      <c r="AJ553" s="1220"/>
      <c r="AK553" s="122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958"/>
      <c r="D554" s="955"/>
      <c r="E554" s="955"/>
      <c r="F554" s="955"/>
      <c r="G554" s="955"/>
      <c r="H554" s="955"/>
      <c r="I554" s="955"/>
      <c r="J554" s="955"/>
      <c r="K554" s="955"/>
      <c r="L554" s="955"/>
      <c r="M554" s="955"/>
      <c r="N554" s="955"/>
      <c r="O554" s="957"/>
      <c r="P554" s="1098"/>
      <c r="Q554" s="1099"/>
      <c r="R554" s="1099"/>
      <c r="S554" s="1099"/>
      <c r="T554" s="1100"/>
      <c r="U554" s="1200"/>
      <c r="V554" s="1201"/>
      <c r="W554" s="1201"/>
      <c r="X554" s="1201"/>
      <c r="Y554" s="1202"/>
      <c r="Z554" s="1164"/>
      <c r="AA554" s="1165"/>
      <c r="AB554" s="1165"/>
      <c r="AC554" s="1165"/>
      <c r="AD554" s="1166"/>
      <c r="AE554" s="1219"/>
      <c r="AF554" s="1220"/>
      <c r="AG554" s="1220"/>
      <c r="AH554" s="1220"/>
      <c r="AI554" s="1220"/>
      <c r="AJ554" s="1220"/>
      <c r="AK554" s="122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958"/>
      <c r="D555" s="955"/>
      <c r="E555" s="955"/>
      <c r="F555" s="955"/>
      <c r="G555" s="955"/>
      <c r="H555" s="955"/>
      <c r="I555" s="955"/>
      <c r="J555" s="955"/>
      <c r="K555" s="955"/>
      <c r="L555" s="955"/>
      <c r="M555" s="955"/>
      <c r="N555" s="955"/>
      <c r="O555" s="957"/>
      <c r="P555" s="1098"/>
      <c r="Q555" s="1099"/>
      <c r="R555" s="1099"/>
      <c r="S555" s="1099"/>
      <c r="T555" s="1100"/>
      <c r="U555" s="1200"/>
      <c r="V555" s="1201"/>
      <c r="W555" s="1201"/>
      <c r="X555" s="1201"/>
      <c r="Y555" s="1202"/>
      <c r="Z555" s="1164"/>
      <c r="AA555" s="1165"/>
      <c r="AB555" s="1165"/>
      <c r="AC555" s="1165"/>
      <c r="AD555" s="1166"/>
      <c r="AE555" s="1219"/>
      <c r="AF555" s="1220"/>
      <c r="AG555" s="1220"/>
      <c r="AH555" s="1220"/>
      <c r="AI555" s="1220"/>
      <c r="AJ555" s="1220"/>
      <c r="AK555" s="122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29"/>
      <c r="D556" s="1129"/>
      <c r="E556" s="1129"/>
      <c r="F556" s="1129"/>
      <c r="G556" s="1129"/>
      <c r="H556" s="1129"/>
      <c r="I556" s="1129"/>
      <c r="J556" s="1129"/>
      <c r="K556" s="1129"/>
      <c r="L556" s="1129"/>
      <c r="M556" s="1129"/>
      <c r="N556" s="1129"/>
      <c r="O556" s="1286"/>
      <c r="P556" s="1098"/>
      <c r="Q556" s="1099"/>
      <c r="R556" s="1099"/>
      <c r="S556" s="1099"/>
      <c r="T556" s="1100"/>
      <c r="U556" s="1200"/>
      <c r="V556" s="1201"/>
      <c r="W556" s="1201"/>
      <c r="X556" s="1201"/>
      <c r="Y556" s="1202"/>
      <c r="Z556" s="1165"/>
      <c r="AA556" s="1165"/>
      <c r="AB556" s="1165"/>
      <c r="AC556" s="1165"/>
      <c r="AD556" s="1166"/>
      <c r="AE556" s="1219"/>
      <c r="AF556" s="1220"/>
      <c r="AG556" s="1220"/>
      <c r="AH556" s="1220"/>
      <c r="AI556" s="1220"/>
      <c r="AJ556" s="1220"/>
      <c r="AK556" s="122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91" t="s">
        <v>134</v>
      </c>
      <c r="C557" s="1292"/>
      <c r="D557" s="1292"/>
      <c r="E557" s="1292"/>
      <c r="F557" s="1292"/>
      <c r="G557" s="1292"/>
      <c r="H557" s="1292"/>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3"/>
      <c r="AE557" s="1231">
        <f>SUM(AE545:AK556)</f>
        <v>59798080</v>
      </c>
      <c r="AF557" s="1232"/>
      <c r="AG557" s="1232"/>
      <c r="AH557" s="1232"/>
      <c r="AI557" s="1232"/>
      <c r="AJ557" s="1232"/>
      <c r="AK557" s="123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243" t="str">
        <f>C545</f>
        <v>Union Bank TE Construction Bond</v>
      </c>
      <c r="H559" s="1243"/>
      <c r="I559" s="1243"/>
      <c r="J559" s="1243"/>
      <c r="K559" s="1243"/>
      <c r="L559" s="1243"/>
      <c r="M559" s="1243"/>
      <c r="N559" s="1243"/>
      <c r="O559" s="1243"/>
      <c r="P559" s="1243"/>
      <c r="Q559" s="1243"/>
      <c r="R559" s="1243"/>
      <c r="S559" s="14"/>
      <c r="T559" s="87" t="s">
        <v>120</v>
      </c>
      <c r="U559" s="12" t="s">
        <v>509</v>
      </c>
      <c r="Z559" s="1243" t="str">
        <f>C546</f>
        <v>Union Bank - Taxable Tail</v>
      </c>
      <c r="AA559" s="1243"/>
      <c r="AB559" s="1243"/>
      <c r="AC559" s="1243"/>
      <c r="AD559" s="1243"/>
      <c r="AE559" s="1243"/>
      <c r="AF559" s="1243"/>
      <c r="AG559" s="1243"/>
      <c r="AH559" s="1243"/>
      <c r="AI559" s="1243"/>
      <c r="AJ559" s="1243"/>
      <c r="AK559" s="1243"/>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5" t="s">
        <v>1775</v>
      </c>
      <c r="H560" s="1108"/>
      <c r="I560" s="1108"/>
      <c r="J560" s="1108"/>
      <c r="K560" s="1108"/>
      <c r="L560" s="1108"/>
      <c r="M560" s="1108"/>
      <c r="N560" s="1108"/>
      <c r="O560" s="1108"/>
      <c r="P560" s="1108"/>
      <c r="Q560" s="1108"/>
      <c r="R560" s="1108"/>
      <c r="S560" s="14"/>
      <c r="T560" s="35"/>
      <c r="U560" s="12" t="s">
        <v>92</v>
      </c>
      <c r="Z560" s="1125" t="s">
        <v>1775</v>
      </c>
      <c r="AA560" s="1108"/>
      <c r="AB560" s="1108"/>
      <c r="AC560" s="1108"/>
      <c r="AD560" s="1108"/>
      <c r="AE560" s="1108"/>
      <c r="AF560" s="1108"/>
      <c r="AG560" s="1108"/>
      <c r="AH560" s="1108"/>
      <c r="AI560" s="1108"/>
      <c r="AJ560" s="1108"/>
      <c r="AK560" s="110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5" t="s">
        <v>1774</v>
      </c>
      <c r="H561" s="1108"/>
      <c r="I561" s="1108"/>
      <c r="J561" s="1108"/>
      <c r="K561" s="1108"/>
      <c r="L561" s="1108"/>
      <c r="M561" s="1108"/>
      <c r="N561" s="1108"/>
      <c r="O561" s="1108"/>
      <c r="P561" s="1108"/>
      <c r="Q561" s="1108"/>
      <c r="R561" s="1108"/>
      <c r="S561" s="88"/>
      <c r="T561" s="35"/>
      <c r="U561" s="12" t="s">
        <v>630</v>
      </c>
      <c r="Z561" s="1154" t="s">
        <v>1774</v>
      </c>
      <c r="AA561" s="1107"/>
      <c r="AB561" s="1107"/>
      <c r="AC561" s="1107"/>
      <c r="AD561" s="1107"/>
      <c r="AE561" s="1107"/>
      <c r="AF561" s="1107"/>
      <c r="AG561" s="1107"/>
      <c r="AH561" s="1107"/>
      <c r="AI561" s="1107"/>
      <c r="AJ561" s="1107"/>
      <c r="AK561" s="110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5" t="s">
        <v>1710</v>
      </c>
      <c r="H562" s="1108"/>
      <c r="I562" s="1108"/>
      <c r="J562" s="1108"/>
      <c r="K562" s="1108"/>
      <c r="L562" s="1108"/>
      <c r="M562" s="1108"/>
      <c r="N562" s="1108"/>
      <c r="O562" s="1108"/>
      <c r="P562" s="1108"/>
      <c r="Q562" s="1108"/>
      <c r="R562" s="1108"/>
      <c r="S562" s="14"/>
      <c r="T562" s="35"/>
      <c r="U562" s="12" t="s">
        <v>19</v>
      </c>
      <c r="Z562" s="1125" t="s">
        <v>1710</v>
      </c>
      <c r="AA562" s="1108"/>
      <c r="AB562" s="1108"/>
      <c r="AC562" s="1108"/>
      <c r="AD562" s="1108"/>
      <c r="AE562" s="1108"/>
      <c r="AF562" s="1108"/>
      <c r="AG562" s="1108"/>
      <c r="AH562" s="1108"/>
      <c r="AI562" s="1108"/>
      <c r="AJ562" s="1108"/>
      <c r="AK562" s="110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85" t="s">
        <v>1711</v>
      </c>
      <c r="H563" s="1147"/>
      <c r="I563" s="1147"/>
      <c r="J563" s="1147"/>
      <c r="K563" s="1147"/>
      <c r="L563" s="1147"/>
      <c r="O563" s="140" t="s">
        <v>219</v>
      </c>
      <c r="P563" s="1129"/>
      <c r="Q563" s="1129"/>
      <c r="R563" s="1129"/>
      <c r="S563" s="16"/>
      <c r="T563" s="35"/>
      <c r="U563" s="12" t="s">
        <v>337</v>
      </c>
      <c r="Z563" s="1285" t="s">
        <v>1711</v>
      </c>
      <c r="AA563" s="1147"/>
      <c r="AB563" s="1147"/>
      <c r="AC563" s="1147"/>
      <c r="AD563" s="1147"/>
      <c r="AE563" s="1147"/>
      <c r="AH563" s="140" t="s">
        <v>219</v>
      </c>
      <c r="AI563" s="1129"/>
      <c r="AJ563" s="1129"/>
      <c r="AK563" s="112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5" t="s">
        <v>1725</v>
      </c>
      <c r="I564" s="1108"/>
      <c r="J564" s="1108"/>
      <c r="K564" s="1108"/>
      <c r="L564" s="1108"/>
      <c r="M564" s="1108"/>
      <c r="N564" s="1108"/>
      <c r="O564" s="1108"/>
      <c r="P564" s="1108"/>
      <c r="Q564" s="1108"/>
      <c r="R564" s="1108"/>
      <c r="S564" s="14"/>
      <c r="T564" s="35"/>
      <c r="U564" s="12" t="s">
        <v>20</v>
      </c>
      <c r="AA564" s="1125" t="s">
        <v>1726</v>
      </c>
      <c r="AB564" s="1108"/>
      <c r="AC564" s="1108"/>
      <c r="AD564" s="1108"/>
      <c r="AE564" s="1108"/>
      <c r="AF564" s="1108"/>
      <c r="AG564" s="1108"/>
      <c r="AH564" s="1108"/>
      <c r="AI564" s="1108"/>
      <c r="AJ564" s="1108"/>
      <c r="AK564" s="110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22" t="str">
        <f>AF565</f>
        <v>30-Day LIBOR</v>
      </c>
      <c r="N565" s="1322"/>
      <c r="O565" s="1322"/>
      <c r="P565" s="1322"/>
      <c r="Q565" s="1322"/>
      <c r="R565" s="1322"/>
      <c r="S565" s="14"/>
      <c r="T565" s="35"/>
      <c r="U565" s="530" t="s">
        <v>1424</v>
      </c>
      <c r="V565" s="743"/>
      <c r="W565" s="743"/>
      <c r="X565" s="743"/>
      <c r="Y565" s="743"/>
      <c r="Z565" s="743"/>
      <c r="AA565" s="14"/>
      <c r="AB565" s="14"/>
      <c r="AC565" s="14"/>
      <c r="AD565" s="14"/>
      <c r="AE565" s="14"/>
      <c r="AF565" s="1322" t="s">
        <v>1724</v>
      </c>
      <c r="AG565" s="1322"/>
      <c r="AH565" s="1322"/>
      <c r="AI565" s="1322"/>
      <c r="AJ565" s="1322"/>
      <c r="AK565" s="13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591</v>
      </c>
      <c r="O566" s="1102"/>
      <c r="T566" s="35"/>
      <c r="U566" s="12" t="s">
        <v>22</v>
      </c>
      <c r="AG566" s="1102" t="s">
        <v>591</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243" t="str">
        <f>C547</f>
        <v xml:space="preserve">County of San Mateo </v>
      </c>
      <c r="H568" s="1243"/>
      <c r="I568" s="1243"/>
      <c r="J568" s="1243"/>
      <c r="K568" s="1243"/>
      <c r="L568" s="1243"/>
      <c r="M568" s="1243"/>
      <c r="N568" s="1243"/>
      <c r="O568" s="1243"/>
      <c r="P568" s="1243"/>
      <c r="Q568" s="1243"/>
      <c r="R568" s="1243"/>
      <c r="T568" s="87" t="s">
        <v>631</v>
      </c>
      <c r="U568" s="12" t="s">
        <v>509</v>
      </c>
      <c r="Z568" s="1243" t="str">
        <f>C548</f>
        <v>City of Belmont</v>
      </c>
      <c r="AA568" s="1243"/>
      <c r="AB568" s="1243"/>
      <c r="AC568" s="1243"/>
      <c r="AD568" s="1243"/>
      <c r="AE568" s="1243"/>
      <c r="AF568" s="1243"/>
      <c r="AG568" s="1243"/>
      <c r="AH568" s="1243"/>
      <c r="AI568" s="1243"/>
      <c r="AJ568" s="1243"/>
      <c r="AK568" s="124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5" t="s">
        <v>1712</v>
      </c>
      <c r="H569" s="1108"/>
      <c r="I569" s="1108"/>
      <c r="J569" s="1108"/>
      <c r="K569" s="1108"/>
      <c r="L569" s="1108"/>
      <c r="M569" s="1108"/>
      <c r="N569" s="1108"/>
      <c r="O569" s="1108"/>
      <c r="P569" s="1108"/>
      <c r="Q569" s="1108"/>
      <c r="R569" s="1108"/>
      <c r="T569" s="35"/>
      <c r="U569" s="12" t="s">
        <v>92</v>
      </c>
      <c r="Z569" s="1125" t="s">
        <v>1717</v>
      </c>
      <c r="AA569" s="1108"/>
      <c r="AB569" s="1108"/>
      <c r="AC569" s="1108"/>
      <c r="AD569" s="1108"/>
      <c r="AE569" s="1108"/>
      <c r="AF569" s="1108"/>
      <c r="AG569" s="1108"/>
      <c r="AH569" s="1108"/>
      <c r="AI569" s="1108"/>
      <c r="AJ569" s="1108"/>
      <c r="AK569" s="110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54" t="s">
        <v>1645</v>
      </c>
      <c r="H570" s="1107"/>
      <c r="I570" s="1107"/>
      <c r="J570" s="1107"/>
      <c r="K570" s="1107"/>
      <c r="L570" s="1107"/>
      <c r="M570" s="1107"/>
      <c r="N570" s="1107"/>
      <c r="O570" s="1107"/>
      <c r="P570" s="1107"/>
      <c r="Q570" s="1107"/>
      <c r="R570" s="1107"/>
      <c r="T570" s="35"/>
      <c r="U570" s="12" t="s">
        <v>630</v>
      </c>
      <c r="Z570" s="1154" t="s">
        <v>1645</v>
      </c>
      <c r="AA570" s="1107"/>
      <c r="AB570" s="1107"/>
      <c r="AC570" s="1107"/>
      <c r="AD570" s="1107"/>
      <c r="AE570" s="1107"/>
      <c r="AF570" s="1107"/>
      <c r="AG570" s="1107"/>
      <c r="AH570" s="1107"/>
      <c r="AI570" s="1107"/>
      <c r="AJ570" s="1107"/>
      <c r="AK570" s="110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54" t="s">
        <v>1713</v>
      </c>
      <c r="H571" s="1107"/>
      <c r="I571" s="1107"/>
      <c r="J571" s="1107"/>
      <c r="K571" s="1107"/>
      <c r="L571" s="1107"/>
      <c r="M571" s="1107"/>
      <c r="N571" s="1107"/>
      <c r="O571" s="1107"/>
      <c r="P571" s="1107"/>
      <c r="Q571" s="1107"/>
      <c r="R571" s="1107"/>
      <c r="T571" s="35"/>
      <c r="U571" s="12" t="s">
        <v>19</v>
      </c>
      <c r="Z571" s="1154" t="s">
        <v>1715</v>
      </c>
      <c r="AA571" s="1107"/>
      <c r="AB571" s="1107"/>
      <c r="AC571" s="1107"/>
      <c r="AD571" s="1107"/>
      <c r="AE571" s="1107"/>
      <c r="AF571" s="1107"/>
      <c r="AG571" s="1107"/>
      <c r="AH571" s="1107"/>
      <c r="AI571" s="1107"/>
      <c r="AJ571" s="1107"/>
      <c r="AK571" s="110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85" t="s">
        <v>1714</v>
      </c>
      <c r="H572" s="1147"/>
      <c r="I572" s="1147"/>
      <c r="J572" s="1147"/>
      <c r="K572" s="1147"/>
      <c r="L572" s="1147"/>
      <c r="O572" s="140" t="s">
        <v>219</v>
      </c>
      <c r="P572" s="1129"/>
      <c r="Q572" s="1129"/>
      <c r="R572" s="1129"/>
      <c r="T572" s="35"/>
      <c r="U572" s="12" t="s">
        <v>337</v>
      </c>
      <c r="Z572" s="1285" t="s">
        <v>1716</v>
      </c>
      <c r="AA572" s="1147"/>
      <c r="AB572" s="1147"/>
      <c r="AC572" s="1147"/>
      <c r="AD572" s="1147"/>
      <c r="AE572" s="1147"/>
      <c r="AH572" s="140" t="s">
        <v>219</v>
      </c>
      <c r="AI572" s="1129"/>
      <c r="AJ572" s="1129"/>
      <c r="AK572" s="112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5" t="s">
        <v>1723</v>
      </c>
      <c r="I573" s="1108"/>
      <c r="J573" s="1108"/>
      <c r="K573" s="1108"/>
      <c r="L573" s="1108"/>
      <c r="M573" s="1108"/>
      <c r="N573" s="1108"/>
      <c r="O573" s="1108"/>
      <c r="P573" s="1108"/>
      <c r="Q573" s="1108"/>
      <c r="R573" s="1108"/>
      <c r="T573" s="35"/>
      <c r="U573" s="12" t="s">
        <v>20</v>
      </c>
      <c r="AA573" s="1125" t="s">
        <v>1723</v>
      </c>
      <c r="AB573" s="1108"/>
      <c r="AC573" s="1108"/>
      <c r="AD573" s="1108"/>
      <c r="AE573" s="1108"/>
      <c r="AF573" s="1108"/>
      <c r="AG573" s="1108"/>
      <c r="AH573" s="1108"/>
      <c r="AI573" s="1108"/>
      <c r="AJ573" s="1108"/>
      <c r="AK573" s="110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591</v>
      </c>
      <c r="O574" s="1102"/>
      <c r="T574" s="35"/>
      <c r="U574" s="12" t="s">
        <v>22</v>
      </c>
      <c r="AG574" s="1102" t="s">
        <v>591</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243" t="str">
        <f>C549</f>
        <v>Accrued Interest on Public Loans</v>
      </c>
      <c r="H576" s="1243"/>
      <c r="I576" s="1243"/>
      <c r="J576" s="1243"/>
      <c r="K576" s="1243"/>
      <c r="L576" s="1243"/>
      <c r="M576" s="1243"/>
      <c r="N576" s="1243"/>
      <c r="O576" s="1243"/>
      <c r="P576" s="1243"/>
      <c r="Q576" s="1243"/>
      <c r="R576" s="1243"/>
      <c r="T576" s="87" t="s">
        <v>634</v>
      </c>
      <c r="U576" s="12" t="s">
        <v>509</v>
      </c>
      <c r="Z576" s="1243" t="str">
        <f>C550</f>
        <v>Costs Deferred until Perm Loan Closing</v>
      </c>
      <c r="AA576" s="1243"/>
      <c r="AB576" s="1243"/>
      <c r="AC576" s="1243"/>
      <c r="AD576" s="1243"/>
      <c r="AE576" s="1243"/>
      <c r="AF576" s="1243"/>
      <c r="AG576" s="1243"/>
      <c r="AH576" s="1243"/>
      <c r="AI576" s="1243"/>
      <c r="AJ576" s="1243"/>
      <c r="AK576" s="124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25"/>
      <c r="H577" s="1108"/>
      <c r="I577" s="1108"/>
      <c r="J577" s="1108"/>
      <c r="K577" s="1108"/>
      <c r="L577" s="1108"/>
      <c r="M577" s="1108"/>
      <c r="N577" s="1108"/>
      <c r="O577" s="1108"/>
      <c r="P577" s="1108"/>
      <c r="Q577" s="1108"/>
      <c r="R577" s="1108"/>
      <c r="T577" s="35"/>
      <c r="U577" s="12" t="s">
        <v>92</v>
      </c>
      <c r="Z577" s="1274"/>
      <c r="AA577" s="1271"/>
      <c r="AB577" s="1271"/>
      <c r="AC577" s="1271"/>
      <c r="AD577" s="1271"/>
      <c r="AE577" s="1271"/>
      <c r="AF577" s="1271"/>
      <c r="AG577" s="1271"/>
      <c r="AH577" s="1271"/>
      <c r="AI577" s="1271"/>
      <c r="AJ577" s="1271"/>
      <c r="AK577" s="127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5"/>
      <c r="H578" s="1108"/>
      <c r="I578" s="1108"/>
      <c r="J578" s="1108"/>
      <c r="K578" s="1108"/>
      <c r="L578" s="1108"/>
      <c r="M578" s="1108"/>
      <c r="N578" s="1108"/>
      <c r="O578" s="1108"/>
      <c r="P578" s="1108"/>
      <c r="Q578" s="1108"/>
      <c r="R578" s="1108"/>
      <c r="T578" s="35"/>
      <c r="U578" s="12" t="s">
        <v>630</v>
      </c>
      <c r="Z578" s="1154"/>
      <c r="AA578" s="1107"/>
      <c r="AB578" s="1107"/>
      <c r="AC578" s="1107"/>
      <c r="AD578" s="1107"/>
      <c r="AE578" s="1107"/>
      <c r="AF578" s="1107"/>
      <c r="AG578" s="1107"/>
      <c r="AH578" s="1107"/>
      <c r="AI578" s="1107"/>
      <c r="AJ578" s="1107"/>
      <c r="AK578" s="110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5"/>
      <c r="H579" s="1108"/>
      <c r="I579" s="1108"/>
      <c r="J579" s="1108"/>
      <c r="K579" s="1108"/>
      <c r="L579" s="1108"/>
      <c r="M579" s="1108"/>
      <c r="N579" s="1108"/>
      <c r="O579" s="1108"/>
      <c r="P579" s="1108"/>
      <c r="Q579" s="1108"/>
      <c r="R579" s="1108"/>
      <c r="T579" s="35"/>
      <c r="U579" s="12" t="s">
        <v>19</v>
      </c>
      <c r="Z579" s="1154"/>
      <c r="AA579" s="1107"/>
      <c r="AB579" s="1107"/>
      <c r="AC579" s="1107"/>
      <c r="AD579" s="1107"/>
      <c r="AE579" s="1107"/>
      <c r="AF579" s="1107"/>
      <c r="AG579" s="1107"/>
      <c r="AH579" s="1107"/>
      <c r="AI579" s="1107"/>
      <c r="AJ579" s="1107"/>
      <c r="AK579" s="110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85"/>
      <c r="H580" s="1147"/>
      <c r="I580" s="1147"/>
      <c r="J580" s="1147"/>
      <c r="K580" s="1147"/>
      <c r="L580" s="1147"/>
      <c r="O580" s="140" t="s">
        <v>219</v>
      </c>
      <c r="P580" s="1129"/>
      <c r="Q580" s="1129"/>
      <c r="R580" s="1129"/>
      <c r="T580" s="35"/>
      <c r="U580" s="12" t="s">
        <v>337</v>
      </c>
      <c r="Z580" s="1285"/>
      <c r="AA580" s="1147"/>
      <c r="AB580" s="1147"/>
      <c r="AC580" s="1147"/>
      <c r="AD580" s="1147"/>
      <c r="AE580" s="1147"/>
      <c r="AH580" s="140" t="s">
        <v>219</v>
      </c>
      <c r="AI580" s="1129"/>
      <c r="AJ580" s="1129"/>
      <c r="AK580" s="1129"/>
    </row>
    <row r="581" spans="1:112" ht="12.75">
      <c r="A581" s="35"/>
      <c r="B581" s="12" t="s">
        <v>20</v>
      </c>
      <c r="H581" s="1125" t="s">
        <v>1727</v>
      </c>
      <c r="I581" s="1108"/>
      <c r="J581" s="1108"/>
      <c r="K581" s="1108"/>
      <c r="L581" s="1108"/>
      <c r="M581" s="1108"/>
      <c r="N581" s="1108"/>
      <c r="O581" s="1108"/>
      <c r="P581" s="1108"/>
      <c r="Q581" s="1108"/>
      <c r="R581" s="1108"/>
      <c r="T581" s="35"/>
      <c r="U581" s="12" t="s">
        <v>20</v>
      </c>
      <c r="AA581" s="1125" t="s">
        <v>1730</v>
      </c>
      <c r="AB581" s="1108"/>
      <c r="AC581" s="1108"/>
      <c r="AD581" s="1108"/>
      <c r="AE581" s="1108"/>
      <c r="AF581" s="1108"/>
      <c r="AG581" s="1108"/>
      <c r="AH581" s="1108"/>
      <c r="AI581" s="1108"/>
      <c r="AJ581" s="1108"/>
      <c r="AK581" s="110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591</v>
      </c>
      <c r="O582" s="1102"/>
      <c r="T582" s="35"/>
      <c r="U582" s="12" t="s">
        <v>22</v>
      </c>
      <c r="AG582" s="1102" t="s">
        <v>591</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243" t="str">
        <f>C551</f>
        <v>Deferred Developer Fee</v>
      </c>
      <c r="H584" s="1243"/>
      <c r="I584" s="1243"/>
      <c r="J584" s="1243"/>
      <c r="K584" s="1243"/>
      <c r="L584" s="1243"/>
      <c r="M584" s="1243"/>
      <c r="N584" s="1243"/>
      <c r="O584" s="1243"/>
      <c r="P584" s="1243"/>
      <c r="Q584" s="1243"/>
      <c r="R584" s="1243"/>
      <c r="T584" s="87" t="s">
        <v>501</v>
      </c>
      <c r="U584" s="12" t="s">
        <v>509</v>
      </c>
      <c r="Z584" s="1243" t="str">
        <f>C552</f>
        <v>LP Equity</v>
      </c>
      <c r="AA584" s="1243"/>
      <c r="AB584" s="1243"/>
      <c r="AC584" s="1243"/>
      <c r="AD584" s="1243"/>
      <c r="AE584" s="1243"/>
      <c r="AF584" s="1243"/>
      <c r="AG584" s="1243"/>
      <c r="AH584" s="1243"/>
      <c r="AI584" s="1243"/>
      <c r="AJ584" s="1243"/>
      <c r="AK584" s="124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25" t="s">
        <v>1649</v>
      </c>
      <c r="H585" s="1108"/>
      <c r="I585" s="1108"/>
      <c r="J585" s="1108"/>
      <c r="K585" s="1108"/>
      <c r="L585" s="1108"/>
      <c r="M585" s="1108"/>
      <c r="N585" s="1108"/>
      <c r="O585" s="1108"/>
      <c r="P585" s="1108"/>
      <c r="Q585" s="1108"/>
      <c r="R585" s="1108"/>
      <c r="T585" s="35"/>
      <c r="U585" s="12" t="s">
        <v>92</v>
      </c>
      <c r="Z585" s="1108"/>
      <c r="AA585" s="1108"/>
      <c r="AB585" s="1108"/>
      <c r="AC585" s="1108"/>
      <c r="AD585" s="1108"/>
      <c r="AE585" s="1108"/>
      <c r="AF585" s="1108"/>
      <c r="AG585" s="1108"/>
      <c r="AH585" s="1108"/>
      <c r="AI585" s="1108"/>
      <c r="AJ585" s="1108"/>
      <c r="AK585" s="110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54" t="s">
        <v>1661</v>
      </c>
      <c r="H586" s="1107"/>
      <c r="I586" s="1107"/>
      <c r="J586" s="1107"/>
      <c r="K586" s="1107"/>
      <c r="L586" s="1107"/>
      <c r="M586" s="1107"/>
      <c r="N586" s="1107"/>
      <c r="O586" s="1107"/>
      <c r="P586" s="1107"/>
      <c r="Q586" s="1107"/>
      <c r="R586" s="1107"/>
      <c r="S586" s="12"/>
      <c r="T586" s="35"/>
      <c r="U586" s="12" t="s">
        <v>630</v>
      </c>
      <c r="V586" s="12"/>
      <c r="W586" s="12"/>
      <c r="X586" s="12"/>
      <c r="Y586" s="12"/>
      <c r="Z586" s="1107"/>
      <c r="AA586" s="1107"/>
      <c r="AB586" s="1107"/>
      <c r="AC586" s="1107"/>
      <c r="AD586" s="1107"/>
      <c r="AE586" s="1107"/>
      <c r="AF586" s="1107"/>
      <c r="AG586" s="1107"/>
      <c r="AH586" s="1107"/>
      <c r="AI586" s="1107"/>
      <c r="AJ586" s="1107"/>
      <c r="AK586" s="110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54" t="s">
        <v>1658</v>
      </c>
      <c r="H587" s="1107"/>
      <c r="I587" s="1107"/>
      <c r="J587" s="1107"/>
      <c r="K587" s="1107"/>
      <c r="L587" s="1107"/>
      <c r="M587" s="1107"/>
      <c r="N587" s="1107"/>
      <c r="O587" s="1107"/>
      <c r="P587" s="1107"/>
      <c r="Q587" s="1107"/>
      <c r="R587" s="1107"/>
      <c r="S587" s="12"/>
      <c r="T587" s="35"/>
      <c r="U587" s="12" t="s">
        <v>19</v>
      </c>
      <c r="V587" s="12"/>
      <c r="W587" s="12"/>
      <c r="X587" s="12"/>
      <c r="Y587" s="12"/>
      <c r="Z587" s="1107"/>
      <c r="AA587" s="1107"/>
      <c r="AB587" s="1107"/>
      <c r="AC587" s="1107"/>
      <c r="AD587" s="1107"/>
      <c r="AE587" s="1107"/>
      <c r="AF587" s="1107"/>
      <c r="AG587" s="1107"/>
      <c r="AH587" s="1107"/>
      <c r="AI587" s="1107"/>
      <c r="AJ587" s="1107"/>
      <c r="AK587" s="110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85" t="s">
        <v>1653</v>
      </c>
      <c r="H588" s="1147"/>
      <c r="I588" s="1147"/>
      <c r="J588" s="1147"/>
      <c r="K588" s="1147"/>
      <c r="L588" s="1147"/>
      <c r="M588" s="12"/>
      <c r="N588" s="12"/>
      <c r="O588" s="140" t="s">
        <v>219</v>
      </c>
      <c r="P588" s="1129"/>
      <c r="Q588" s="1129"/>
      <c r="R588" s="1129"/>
      <c r="S588" s="12"/>
      <c r="T588" s="35"/>
      <c r="U588" s="12" t="s">
        <v>337</v>
      </c>
      <c r="V588" s="12"/>
      <c r="W588" s="12"/>
      <c r="X588" s="12"/>
      <c r="Y588" s="12"/>
      <c r="Z588" s="1147"/>
      <c r="AA588" s="1147"/>
      <c r="AB588" s="1147"/>
      <c r="AC588" s="1147"/>
      <c r="AD588" s="1147"/>
      <c r="AE588" s="1147"/>
      <c r="AF588" s="12"/>
      <c r="AG588" s="12"/>
      <c r="AH588" s="140" t="s">
        <v>219</v>
      </c>
      <c r="AI588" s="1129"/>
      <c r="AJ588" s="1129"/>
      <c r="AK588" s="1129"/>
      <c r="AL588" s="12"/>
      <c r="AM588" s="7" t="s">
        <v>346</v>
      </c>
      <c r="AN588" s="58"/>
      <c r="AO588" s="58"/>
      <c r="AP588" s="58"/>
      <c r="AQ588" s="58"/>
      <c r="AR588" s="193" t="s">
        <v>520</v>
      </c>
      <c r="AS588" s="194"/>
      <c r="AT588" s="1294"/>
      <c r="AU588" s="1295"/>
      <c r="AV588" s="193" t="s">
        <v>521</v>
      </c>
      <c r="AW588" s="194"/>
      <c r="AX588" s="1294"/>
      <c r="AY588" s="1295"/>
      <c r="AZ588" s="58"/>
      <c r="BA588" s="1587" t="s">
        <v>683</v>
      </c>
      <c r="BB588" s="1588"/>
      <c r="BC588" s="1588"/>
      <c r="BD588" s="1588"/>
      <c r="BE588" s="1589"/>
      <c r="BF588" s="1321" t="s">
        <v>347</v>
      </c>
      <c r="BG588" s="1321"/>
      <c r="BH588" s="1321"/>
      <c r="BI588" s="1321"/>
      <c r="BJ588" s="1321"/>
      <c r="BK588" s="1321" t="s">
        <v>170</v>
      </c>
      <c r="BL588" s="1321"/>
      <c r="BM588" s="1321"/>
      <c r="BN588" s="1321"/>
      <c r="BO588" s="1321"/>
      <c r="BP588" s="1321" t="s">
        <v>171</v>
      </c>
      <c r="BQ588" s="1321"/>
      <c r="BR588" s="1321"/>
      <c r="BS588" s="1321"/>
      <c r="BT588" s="1321"/>
      <c r="BU588" s="1321" t="s">
        <v>506</v>
      </c>
      <c r="BV588" s="1321"/>
      <c r="BW588" s="1321"/>
      <c r="BX588" s="1321"/>
      <c r="BY588" s="1321"/>
      <c r="BZ588" s="1321" t="s">
        <v>33</v>
      </c>
      <c r="CA588" s="1321"/>
      <c r="CB588" s="1321"/>
      <c r="CC588" s="1321"/>
      <c r="CD588" s="1321"/>
      <c r="CE588" s="1321" t="s">
        <v>683</v>
      </c>
      <c r="CF588" s="1321"/>
      <c r="CG588" s="1321"/>
      <c r="CH588" s="1321"/>
      <c r="CI588" s="1321"/>
      <c r="CJ588" s="1321" t="s">
        <v>347</v>
      </c>
      <c r="CK588" s="1321"/>
      <c r="CL588" s="1321"/>
      <c r="CM588" s="1321"/>
      <c r="CN588" s="1321"/>
      <c r="CO588" s="1321" t="s">
        <v>170</v>
      </c>
      <c r="CP588" s="1321"/>
      <c r="CQ588" s="1321"/>
      <c r="CR588" s="1321"/>
      <c r="CS588" s="1321"/>
      <c r="CT588" s="1321" t="s">
        <v>171</v>
      </c>
      <c r="CU588" s="1321"/>
      <c r="CV588" s="1321"/>
      <c r="CW588" s="1321"/>
      <c r="CX588" s="1321"/>
      <c r="CY588" s="1321" t="s">
        <v>506</v>
      </c>
      <c r="CZ588" s="1321"/>
      <c r="DA588" s="1321"/>
      <c r="DB588" s="1321"/>
      <c r="DC588" s="1321"/>
      <c r="DD588" s="1321" t="s">
        <v>33</v>
      </c>
      <c r="DE588" s="1321"/>
      <c r="DF588" s="1321"/>
      <c r="DG588" s="1321"/>
      <c r="DH588" s="1321"/>
    </row>
    <row r="589" spans="1:112" s="7" customFormat="1" ht="12.75">
      <c r="A589" s="35"/>
      <c r="B589" s="12" t="s">
        <v>20</v>
      </c>
      <c r="C589" s="12"/>
      <c r="D589" s="12"/>
      <c r="E589" s="12"/>
      <c r="F589" s="12"/>
      <c r="G589" s="12"/>
      <c r="H589" s="1125" t="s">
        <v>1741</v>
      </c>
      <c r="I589" s="1108"/>
      <c r="J589" s="1108"/>
      <c r="K589" s="1108"/>
      <c r="L589" s="1108"/>
      <c r="M589" s="1108"/>
      <c r="N589" s="1108"/>
      <c r="O589" s="1108"/>
      <c r="P589" s="1108"/>
      <c r="Q589" s="1108"/>
      <c r="R589" s="1108"/>
      <c r="S589" s="12"/>
      <c r="T589" s="35"/>
      <c r="U589" s="12" t="s">
        <v>20</v>
      </c>
      <c r="V589" s="12"/>
      <c r="W589" s="12"/>
      <c r="X589" s="12"/>
      <c r="Y589" s="12"/>
      <c r="Z589" s="12"/>
      <c r="AA589" s="1125" t="s">
        <v>1729</v>
      </c>
      <c r="AB589" s="1108"/>
      <c r="AC589" s="1108"/>
      <c r="AD589" s="1108"/>
      <c r="AE589" s="1108"/>
      <c r="AF589" s="1108"/>
      <c r="AG589" s="1108"/>
      <c r="AH589" s="1108"/>
      <c r="AI589" s="1108"/>
      <c r="AJ589" s="1108"/>
      <c r="AK589" s="1108"/>
      <c r="AL589" s="12"/>
      <c r="AM589" s="7" t="s">
        <v>347</v>
      </c>
      <c r="AN589" s="58"/>
      <c r="AO589" s="58"/>
      <c r="AP589" s="58"/>
      <c r="AQ589" s="58"/>
      <c r="AR589" s="1275">
        <f t="shared" ref="AR589:AR613" si="0">IF(AND(AD709&lt;=0.5,AD709&gt;=0.36),1,0)</f>
        <v>0</v>
      </c>
      <c r="AS589" s="1276"/>
      <c r="AT589" s="1294">
        <f t="shared" ref="AT589:AT613" si="1">IF(AR589=1,G709,0)</f>
        <v>0</v>
      </c>
      <c r="AU589" s="1295"/>
      <c r="AV589" s="1275">
        <f t="shared" ref="AV589:AV613" si="2">IF(AND(AD709&lt;=0.35,AD709&gt;0),1,0)</f>
        <v>1</v>
      </c>
      <c r="AW589" s="1276"/>
      <c r="AX589" s="1294">
        <f t="shared" ref="AX589:AX613" si="3">IF(AV589=1,G709,0)</f>
        <v>5</v>
      </c>
      <c r="AY589" s="1295"/>
      <c r="AZ589" s="58"/>
      <c r="BA589" s="1294">
        <f t="shared" ref="BA589:BA613" si="4">IF(B709="SRO/Studio",G709,0)</f>
        <v>5</v>
      </c>
      <c r="BB589" s="1317"/>
      <c r="BC589" s="1317"/>
      <c r="BD589" s="1317"/>
      <c r="BE589" s="1295"/>
      <c r="BF589" s="1314">
        <f t="shared" ref="BF589:BF613" si="5">IF(B709="1 Bedroom",G709,0)</f>
        <v>0</v>
      </c>
      <c r="BG589" s="1314"/>
      <c r="BH589" s="1314"/>
      <c r="BI589" s="1314"/>
      <c r="BJ589" s="1314"/>
      <c r="BK589" s="1314">
        <f t="shared" ref="BK589:BK613" si="6">IF(B709="2 Bedrooms",G709,0)</f>
        <v>0</v>
      </c>
      <c r="BL589" s="1314"/>
      <c r="BM589" s="1314"/>
      <c r="BN589" s="1314"/>
      <c r="BO589" s="1314"/>
      <c r="BP589" s="1314">
        <f t="shared" ref="BP589:BP613" si="7">IF(B709="3 Bedrooms",G709,0)</f>
        <v>0</v>
      </c>
      <c r="BQ589" s="1314"/>
      <c r="BR589" s="1314"/>
      <c r="BS589" s="1314"/>
      <c r="BT589" s="1314"/>
      <c r="BU589" s="1314">
        <f t="shared" ref="BU589:BU613" si="8">IF(B709="4 Bedrooms",G709,0)</f>
        <v>0</v>
      </c>
      <c r="BV589" s="1314"/>
      <c r="BW589" s="1314"/>
      <c r="BX589" s="1314"/>
      <c r="BY589" s="1314"/>
      <c r="BZ589" s="1314">
        <f t="shared" ref="BZ589:BZ613" si="9">IF(B709="5 Bedrooms",G709,0)</f>
        <v>0</v>
      </c>
      <c r="CA589" s="1314"/>
      <c r="CB589" s="1314"/>
      <c r="CC589" s="1314"/>
      <c r="CD589" s="1314"/>
      <c r="CE589" s="1590">
        <f t="shared" ref="CE589:CE613" si="10">IF(AND(B709="SRO/Studio",AD709&lt;=0.3),G709,0)</f>
        <v>5</v>
      </c>
      <c r="CF589" s="1590"/>
      <c r="CG589" s="1590"/>
      <c r="CH589" s="1590"/>
      <c r="CI589" s="1590"/>
      <c r="CJ589" s="1590">
        <f t="shared" ref="CJ589:CJ613" si="11">IF(AND(B709="1 Bedroom",AD709&lt;=0.3),G709,0)</f>
        <v>0</v>
      </c>
      <c r="CK589" s="1590"/>
      <c r="CL589" s="1590"/>
      <c r="CM589" s="1590"/>
      <c r="CN589" s="1590"/>
      <c r="CO589" s="1590">
        <f t="shared" ref="CO589:CO613" si="12">IF(AND(B709="2 Bedrooms",AD709&lt;=0.3),G709,0)</f>
        <v>0</v>
      </c>
      <c r="CP589" s="1590"/>
      <c r="CQ589" s="1590"/>
      <c r="CR589" s="1590"/>
      <c r="CS589" s="1590"/>
      <c r="CT589" s="1590">
        <f t="shared" ref="CT589:CT613" si="13">IF(AND(B709="3 Bedrooms",AD709&lt;=0.3),G709,0)</f>
        <v>0</v>
      </c>
      <c r="CU589" s="1590"/>
      <c r="CV589" s="1590"/>
      <c r="CW589" s="1590"/>
      <c r="CX589" s="1590"/>
      <c r="CY589" s="1590">
        <f t="shared" ref="CY589:CY613" si="14">IF(AND(B709="4 Bedrooms",AD709&lt;=0.3),G709,0)</f>
        <v>0</v>
      </c>
      <c r="CZ589" s="1590"/>
      <c r="DA589" s="1590"/>
      <c r="DB589" s="1590"/>
      <c r="DC589" s="1590"/>
      <c r="DD589" s="1590">
        <f t="shared" ref="DD589:DD613" si="15">IF(AND(B709="5 Bedrooms",AD709&lt;=0.3),G709,0)</f>
        <v>0</v>
      </c>
      <c r="DE589" s="1590"/>
      <c r="DF589" s="1590"/>
      <c r="DG589" s="1590"/>
      <c r="DH589" s="1590"/>
    </row>
    <row r="590" spans="1:112" s="7" customFormat="1" ht="12.75">
      <c r="A590" s="35"/>
      <c r="B590" s="12" t="s">
        <v>22</v>
      </c>
      <c r="C590" s="12"/>
      <c r="D590" s="12"/>
      <c r="E590" s="12"/>
      <c r="F590" s="12"/>
      <c r="G590" s="12"/>
      <c r="H590" s="12"/>
      <c r="I590" s="12"/>
      <c r="J590" s="12"/>
      <c r="K590" s="12"/>
      <c r="L590" s="12"/>
      <c r="M590" s="12"/>
      <c r="N590" s="1102" t="s">
        <v>591</v>
      </c>
      <c r="O590" s="1102"/>
      <c r="P590" s="12"/>
      <c r="Q590" s="12"/>
      <c r="R590" s="12"/>
      <c r="S590" s="12"/>
      <c r="T590" s="35"/>
      <c r="U590" s="12" t="s">
        <v>22</v>
      </c>
      <c r="V590" s="12"/>
      <c r="W590" s="12"/>
      <c r="X590" s="12"/>
      <c r="Y590" s="12"/>
      <c r="Z590" s="12"/>
      <c r="AA590" s="12"/>
      <c r="AB590" s="12"/>
      <c r="AC590" s="12"/>
      <c r="AD590" s="12"/>
      <c r="AE590" s="12"/>
      <c r="AF590" s="12"/>
      <c r="AG590" s="1102" t="s">
        <v>722</v>
      </c>
      <c r="AH590" s="1102"/>
      <c r="AI590" s="12"/>
      <c r="AJ590" s="12"/>
      <c r="AK590" s="12"/>
      <c r="AL590" s="12"/>
      <c r="AM590" s="7" t="s">
        <v>170</v>
      </c>
      <c r="AN590" s="58"/>
      <c r="AO590" s="58"/>
      <c r="AP590" s="58"/>
      <c r="AQ590" s="58"/>
      <c r="AR590" s="1275">
        <f t="shared" si="0"/>
        <v>0</v>
      </c>
      <c r="AS590" s="1276"/>
      <c r="AT590" s="1294">
        <f t="shared" si="1"/>
        <v>0</v>
      </c>
      <c r="AU590" s="1295"/>
      <c r="AV590" s="1275">
        <f t="shared" si="2"/>
        <v>1</v>
      </c>
      <c r="AW590" s="1276"/>
      <c r="AX590" s="1294">
        <f t="shared" si="3"/>
        <v>2</v>
      </c>
      <c r="AY590" s="1295"/>
      <c r="AZ590" s="58"/>
      <c r="BA590" s="1294">
        <f t="shared" si="4"/>
        <v>0</v>
      </c>
      <c r="BB590" s="1317"/>
      <c r="BC590" s="1317"/>
      <c r="BD590" s="1317"/>
      <c r="BE590" s="1295"/>
      <c r="BF590" s="1314">
        <f t="shared" si="5"/>
        <v>2</v>
      </c>
      <c r="BG590" s="1314"/>
      <c r="BH590" s="1314"/>
      <c r="BI590" s="1314"/>
      <c r="BJ590" s="1314"/>
      <c r="BK590" s="1314">
        <f t="shared" si="6"/>
        <v>0</v>
      </c>
      <c r="BL590" s="1314"/>
      <c r="BM590" s="1314"/>
      <c r="BN590" s="1314"/>
      <c r="BO590" s="1314"/>
      <c r="BP590" s="1314">
        <f t="shared" si="7"/>
        <v>0</v>
      </c>
      <c r="BQ590" s="1314"/>
      <c r="BR590" s="1314"/>
      <c r="BS590" s="1314"/>
      <c r="BT590" s="1314"/>
      <c r="BU590" s="1314">
        <f t="shared" si="8"/>
        <v>0</v>
      </c>
      <c r="BV590" s="1314"/>
      <c r="BW590" s="1314"/>
      <c r="BX590" s="1314"/>
      <c r="BY590" s="1314"/>
      <c r="BZ590" s="1314">
        <f t="shared" si="9"/>
        <v>0</v>
      </c>
      <c r="CA590" s="1314"/>
      <c r="CB590" s="1314"/>
      <c r="CC590" s="1314"/>
      <c r="CD590" s="1314"/>
      <c r="CE590" s="1590">
        <f t="shared" si="10"/>
        <v>0</v>
      </c>
      <c r="CF590" s="1590"/>
      <c r="CG590" s="1590"/>
      <c r="CH590" s="1590"/>
      <c r="CI590" s="1590"/>
      <c r="CJ590" s="1590">
        <f t="shared" si="11"/>
        <v>2</v>
      </c>
      <c r="CK590" s="1590"/>
      <c r="CL590" s="1590"/>
      <c r="CM590" s="1590"/>
      <c r="CN590" s="1590"/>
      <c r="CO590" s="1590">
        <f t="shared" si="12"/>
        <v>0</v>
      </c>
      <c r="CP590" s="1590"/>
      <c r="CQ590" s="1590"/>
      <c r="CR590" s="1590"/>
      <c r="CS590" s="1590"/>
      <c r="CT590" s="1590">
        <f t="shared" si="13"/>
        <v>0</v>
      </c>
      <c r="CU590" s="1590"/>
      <c r="CV590" s="1590"/>
      <c r="CW590" s="1590"/>
      <c r="CX590" s="1590"/>
      <c r="CY590" s="1590">
        <f t="shared" si="14"/>
        <v>0</v>
      </c>
      <c r="CZ590" s="1590"/>
      <c r="DA590" s="1590"/>
      <c r="DB590" s="1590"/>
      <c r="DC590" s="1590"/>
      <c r="DD590" s="1590">
        <f t="shared" si="15"/>
        <v>0</v>
      </c>
      <c r="DE590" s="1590"/>
      <c r="DF590" s="1590"/>
      <c r="DG590" s="1590"/>
      <c r="DH590" s="1590"/>
    </row>
    <row r="591" spans="1:112" ht="12.75">
      <c r="A591" s="35"/>
      <c r="T591" s="35"/>
      <c r="AM591" s="7" t="s">
        <v>171</v>
      </c>
      <c r="AN591" s="58"/>
      <c r="AO591" s="58"/>
      <c r="AP591" s="58"/>
      <c r="AQ591" s="58"/>
      <c r="AR591" s="1275">
        <f t="shared" si="0"/>
        <v>0</v>
      </c>
      <c r="AS591" s="1276"/>
      <c r="AT591" s="1294">
        <f t="shared" si="1"/>
        <v>0</v>
      </c>
      <c r="AU591" s="1295"/>
      <c r="AV591" s="1275">
        <f t="shared" si="2"/>
        <v>1</v>
      </c>
      <c r="AW591" s="1276"/>
      <c r="AX591" s="1294">
        <f t="shared" si="3"/>
        <v>2</v>
      </c>
      <c r="AY591" s="1295"/>
      <c r="AZ591" s="58"/>
      <c r="BA591" s="1294">
        <f t="shared" si="4"/>
        <v>0</v>
      </c>
      <c r="BB591" s="1317"/>
      <c r="BC591" s="1317"/>
      <c r="BD591" s="1317"/>
      <c r="BE591" s="1295"/>
      <c r="BF591" s="1314">
        <f t="shared" si="5"/>
        <v>0</v>
      </c>
      <c r="BG591" s="1314"/>
      <c r="BH591" s="1314"/>
      <c r="BI591" s="1314"/>
      <c r="BJ591" s="1314"/>
      <c r="BK591" s="1314">
        <f t="shared" si="6"/>
        <v>2</v>
      </c>
      <c r="BL591" s="1314"/>
      <c r="BM591" s="1314"/>
      <c r="BN591" s="1314"/>
      <c r="BO591" s="1314"/>
      <c r="BP591" s="1314">
        <f t="shared" si="7"/>
        <v>0</v>
      </c>
      <c r="BQ591" s="1314"/>
      <c r="BR591" s="1314"/>
      <c r="BS591" s="1314"/>
      <c r="BT591" s="1314"/>
      <c r="BU591" s="1314">
        <f t="shared" si="8"/>
        <v>0</v>
      </c>
      <c r="BV591" s="1314"/>
      <c r="BW591" s="1314"/>
      <c r="BX591" s="1314"/>
      <c r="BY591" s="1314"/>
      <c r="BZ591" s="1314">
        <f t="shared" si="9"/>
        <v>0</v>
      </c>
      <c r="CA591" s="1314"/>
      <c r="CB591" s="1314"/>
      <c r="CC591" s="1314"/>
      <c r="CD591" s="1314"/>
      <c r="CE591" s="1590">
        <f t="shared" si="10"/>
        <v>0</v>
      </c>
      <c r="CF591" s="1590"/>
      <c r="CG591" s="1590"/>
      <c r="CH591" s="1590"/>
      <c r="CI591" s="1590"/>
      <c r="CJ591" s="1590">
        <f t="shared" si="11"/>
        <v>0</v>
      </c>
      <c r="CK591" s="1590"/>
      <c r="CL591" s="1590"/>
      <c r="CM591" s="1590"/>
      <c r="CN591" s="1590"/>
      <c r="CO591" s="1590">
        <f t="shared" si="12"/>
        <v>2</v>
      </c>
      <c r="CP591" s="1590"/>
      <c r="CQ591" s="1590"/>
      <c r="CR591" s="1590"/>
      <c r="CS591" s="1590"/>
      <c r="CT591" s="1590">
        <f t="shared" si="13"/>
        <v>0</v>
      </c>
      <c r="CU591" s="1590"/>
      <c r="CV591" s="1590"/>
      <c r="CW591" s="1590"/>
      <c r="CX591" s="1590"/>
      <c r="CY591" s="1590">
        <f t="shared" si="14"/>
        <v>0</v>
      </c>
      <c r="CZ591" s="1590"/>
      <c r="DA591" s="1590"/>
      <c r="DB591" s="1590"/>
      <c r="DC591" s="1590"/>
      <c r="DD591" s="1590">
        <f t="shared" si="15"/>
        <v>0</v>
      </c>
      <c r="DE591" s="1590"/>
      <c r="DF591" s="1590"/>
      <c r="DG591" s="1590"/>
      <c r="DH591" s="1590"/>
    </row>
    <row r="592" spans="1:112" ht="12.75">
      <c r="A592" s="87" t="s">
        <v>507</v>
      </c>
      <c r="B592" s="12" t="s">
        <v>509</v>
      </c>
      <c r="G592" s="1243">
        <f>C553</f>
        <v>0</v>
      </c>
      <c r="H592" s="1243"/>
      <c r="I592" s="1243"/>
      <c r="J592" s="1243"/>
      <c r="K592" s="1243"/>
      <c r="L592" s="1243"/>
      <c r="M592" s="1243"/>
      <c r="N592" s="1243"/>
      <c r="O592" s="1243"/>
      <c r="P592" s="1243"/>
      <c r="Q592" s="1243"/>
      <c r="R592" s="1243"/>
      <c r="T592" s="87" t="s">
        <v>696</v>
      </c>
      <c r="U592" s="12" t="s">
        <v>509</v>
      </c>
      <c r="Z592" s="1243">
        <f>C554</f>
        <v>0</v>
      </c>
      <c r="AA592" s="1243"/>
      <c r="AB592" s="1243"/>
      <c r="AC592" s="1243"/>
      <c r="AD592" s="1243"/>
      <c r="AE592" s="1243"/>
      <c r="AF592" s="1243"/>
      <c r="AG592" s="1243"/>
      <c r="AH592" s="1243"/>
      <c r="AI592" s="1243"/>
      <c r="AJ592" s="1243"/>
      <c r="AK592" s="1243"/>
      <c r="AM592" s="7" t="s">
        <v>172</v>
      </c>
      <c r="AN592" s="58"/>
      <c r="AO592" s="58"/>
      <c r="AP592" s="58"/>
      <c r="AQ592" s="58"/>
      <c r="AR592" s="1275">
        <f t="shared" si="0"/>
        <v>0</v>
      </c>
      <c r="AS592" s="1276"/>
      <c r="AT592" s="1294">
        <f t="shared" si="1"/>
        <v>0</v>
      </c>
      <c r="AU592" s="1295"/>
      <c r="AV592" s="1275">
        <f t="shared" si="2"/>
        <v>1</v>
      </c>
      <c r="AW592" s="1276"/>
      <c r="AX592" s="1294">
        <f t="shared" si="3"/>
        <v>2</v>
      </c>
      <c r="AY592" s="1295"/>
      <c r="AZ592" s="58"/>
      <c r="BA592" s="1294">
        <f t="shared" si="4"/>
        <v>0</v>
      </c>
      <c r="BB592" s="1317"/>
      <c r="BC592" s="1317"/>
      <c r="BD592" s="1317"/>
      <c r="BE592" s="1295"/>
      <c r="BF592" s="1314">
        <f t="shared" si="5"/>
        <v>0</v>
      </c>
      <c r="BG592" s="1314"/>
      <c r="BH592" s="1314"/>
      <c r="BI592" s="1314"/>
      <c r="BJ592" s="1314"/>
      <c r="BK592" s="1314">
        <f t="shared" si="6"/>
        <v>0</v>
      </c>
      <c r="BL592" s="1314"/>
      <c r="BM592" s="1314"/>
      <c r="BN592" s="1314"/>
      <c r="BO592" s="1314"/>
      <c r="BP592" s="1314">
        <f t="shared" si="7"/>
        <v>2</v>
      </c>
      <c r="BQ592" s="1314"/>
      <c r="BR592" s="1314"/>
      <c r="BS592" s="1314"/>
      <c r="BT592" s="1314"/>
      <c r="BU592" s="1314">
        <f t="shared" si="8"/>
        <v>0</v>
      </c>
      <c r="BV592" s="1314"/>
      <c r="BW592" s="1314"/>
      <c r="BX592" s="1314"/>
      <c r="BY592" s="1314"/>
      <c r="BZ592" s="1314">
        <f t="shared" si="9"/>
        <v>0</v>
      </c>
      <c r="CA592" s="1314"/>
      <c r="CB592" s="1314"/>
      <c r="CC592" s="1314"/>
      <c r="CD592" s="1314"/>
      <c r="CE592" s="1590">
        <f t="shared" si="10"/>
        <v>0</v>
      </c>
      <c r="CF592" s="1590"/>
      <c r="CG592" s="1590"/>
      <c r="CH592" s="1590"/>
      <c r="CI592" s="1590"/>
      <c r="CJ592" s="1590">
        <f t="shared" si="11"/>
        <v>0</v>
      </c>
      <c r="CK592" s="1590"/>
      <c r="CL592" s="1590"/>
      <c r="CM592" s="1590"/>
      <c r="CN592" s="1590"/>
      <c r="CO592" s="1590">
        <f t="shared" si="12"/>
        <v>0</v>
      </c>
      <c r="CP592" s="1590"/>
      <c r="CQ592" s="1590"/>
      <c r="CR592" s="1590"/>
      <c r="CS592" s="1590"/>
      <c r="CT592" s="1590">
        <f t="shared" si="13"/>
        <v>2</v>
      </c>
      <c r="CU592" s="1590"/>
      <c r="CV592" s="1590"/>
      <c r="CW592" s="1590"/>
      <c r="CX592" s="1590"/>
      <c r="CY592" s="1590">
        <f t="shared" si="14"/>
        <v>0</v>
      </c>
      <c r="CZ592" s="1590"/>
      <c r="DA592" s="1590"/>
      <c r="DB592" s="1590"/>
      <c r="DC592" s="1590"/>
      <c r="DD592" s="1590">
        <f t="shared" si="15"/>
        <v>0</v>
      </c>
      <c r="DE592" s="1590"/>
      <c r="DF592" s="1590"/>
      <c r="DG592" s="1590"/>
      <c r="DH592" s="1590"/>
    </row>
    <row r="593" spans="1:112" ht="12.75">
      <c r="A593" s="35"/>
      <c r="B593" s="12" t="s">
        <v>92</v>
      </c>
      <c r="G593" s="1108"/>
      <c r="H593" s="1108"/>
      <c r="I593" s="1108"/>
      <c r="J593" s="1108"/>
      <c r="K593" s="1108"/>
      <c r="L593" s="1108"/>
      <c r="M593" s="1108"/>
      <c r="N593" s="1108"/>
      <c r="O593" s="1108"/>
      <c r="P593" s="1108"/>
      <c r="Q593" s="1108"/>
      <c r="R593" s="1108"/>
      <c r="T593" s="35"/>
      <c r="U593" s="12" t="s">
        <v>92</v>
      </c>
      <c r="Z593" s="1108"/>
      <c r="AA593" s="1108"/>
      <c r="AB593" s="1108"/>
      <c r="AC593" s="1108"/>
      <c r="AD593" s="1108"/>
      <c r="AE593" s="1108"/>
      <c r="AF593" s="1108"/>
      <c r="AG593" s="1108"/>
      <c r="AH593" s="1108"/>
      <c r="AI593" s="1108"/>
      <c r="AJ593" s="1108"/>
      <c r="AK593" s="1108"/>
      <c r="AM593" s="7" t="s">
        <v>33</v>
      </c>
      <c r="AN593" s="58"/>
      <c r="AO593" s="58"/>
      <c r="AP593" s="58"/>
      <c r="AQ593" s="58"/>
      <c r="AR593" s="1275">
        <f t="shared" si="0"/>
        <v>0</v>
      </c>
      <c r="AS593" s="1276"/>
      <c r="AT593" s="1294">
        <f t="shared" si="1"/>
        <v>0</v>
      </c>
      <c r="AU593" s="1295"/>
      <c r="AV593" s="1275">
        <f t="shared" si="2"/>
        <v>0</v>
      </c>
      <c r="AW593" s="1276"/>
      <c r="AX593" s="1294">
        <f t="shared" si="3"/>
        <v>0</v>
      </c>
      <c r="AY593" s="1295"/>
      <c r="AZ593" s="58"/>
      <c r="BA593" s="1294">
        <f t="shared" si="4"/>
        <v>0</v>
      </c>
      <c r="BB593" s="1317"/>
      <c r="BC593" s="1317"/>
      <c r="BD593" s="1317"/>
      <c r="BE593" s="1295"/>
      <c r="BF593" s="1314">
        <f t="shared" si="5"/>
        <v>0</v>
      </c>
      <c r="BG593" s="1314"/>
      <c r="BH593" s="1314"/>
      <c r="BI593" s="1314"/>
      <c r="BJ593" s="1314"/>
      <c r="BK593" s="1314">
        <f t="shared" si="6"/>
        <v>0</v>
      </c>
      <c r="BL593" s="1314"/>
      <c r="BM593" s="1314"/>
      <c r="BN593" s="1314"/>
      <c r="BO593" s="1314"/>
      <c r="BP593" s="1314">
        <f t="shared" si="7"/>
        <v>0</v>
      </c>
      <c r="BQ593" s="1314"/>
      <c r="BR593" s="1314"/>
      <c r="BS593" s="1314"/>
      <c r="BT593" s="1314"/>
      <c r="BU593" s="1314">
        <f t="shared" si="8"/>
        <v>0</v>
      </c>
      <c r="BV593" s="1314"/>
      <c r="BW593" s="1314"/>
      <c r="BX593" s="1314"/>
      <c r="BY593" s="1314"/>
      <c r="BZ593" s="1314">
        <f t="shared" si="9"/>
        <v>0</v>
      </c>
      <c r="CA593" s="1314"/>
      <c r="CB593" s="1314"/>
      <c r="CC593" s="1314"/>
      <c r="CD593" s="1314"/>
      <c r="CE593" s="1590">
        <f t="shared" si="10"/>
        <v>0</v>
      </c>
      <c r="CF593" s="1590"/>
      <c r="CG593" s="1590"/>
      <c r="CH593" s="1590"/>
      <c r="CI593" s="1590"/>
      <c r="CJ593" s="1590">
        <f t="shared" si="11"/>
        <v>0</v>
      </c>
      <c r="CK593" s="1590"/>
      <c r="CL593" s="1590"/>
      <c r="CM593" s="1590"/>
      <c r="CN593" s="1590"/>
      <c r="CO593" s="1590">
        <f t="shared" si="12"/>
        <v>0</v>
      </c>
      <c r="CP593" s="1590"/>
      <c r="CQ593" s="1590"/>
      <c r="CR593" s="1590"/>
      <c r="CS593" s="1590"/>
      <c r="CT593" s="1590">
        <f t="shared" si="13"/>
        <v>0</v>
      </c>
      <c r="CU593" s="1590"/>
      <c r="CV593" s="1590"/>
      <c r="CW593" s="1590"/>
      <c r="CX593" s="1590"/>
      <c r="CY593" s="1590">
        <f t="shared" si="14"/>
        <v>0</v>
      </c>
      <c r="CZ593" s="1590"/>
      <c r="DA593" s="1590"/>
      <c r="DB593" s="1590"/>
      <c r="DC593" s="1590"/>
      <c r="DD593" s="1590">
        <f t="shared" si="15"/>
        <v>0</v>
      </c>
      <c r="DE593" s="1590"/>
      <c r="DF593" s="1590"/>
      <c r="DG593" s="1590"/>
      <c r="DH593" s="1590"/>
    </row>
    <row r="594" spans="1:112" ht="12.75">
      <c r="A594" s="35"/>
      <c r="B594" s="12" t="s">
        <v>630</v>
      </c>
      <c r="G594" s="1108"/>
      <c r="H594" s="1108"/>
      <c r="I594" s="1108"/>
      <c r="J594" s="1108"/>
      <c r="K594" s="1108"/>
      <c r="L594" s="1108"/>
      <c r="M594" s="1108"/>
      <c r="N594" s="1108"/>
      <c r="O594" s="1108"/>
      <c r="P594" s="1108"/>
      <c r="Q594" s="1108"/>
      <c r="R594" s="1108"/>
      <c r="T594" s="35"/>
      <c r="U594" s="12" t="s">
        <v>630</v>
      </c>
      <c r="Z594" s="1107"/>
      <c r="AA594" s="1107"/>
      <c r="AB594" s="1107"/>
      <c r="AC594" s="1107"/>
      <c r="AD594" s="1107"/>
      <c r="AE594" s="1107"/>
      <c r="AF594" s="1107"/>
      <c r="AG594" s="1107"/>
      <c r="AH594" s="1107"/>
      <c r="AI594" s="1107"/>
      <c r="AJ594" s="1107"/>
      <c r="AK594" s="1107"/>
      <c r="AM594" s="58"/>
      <c r="AN594" s="58"/>
      <c r="AO594" s="58"/>
      <c r="AP594" s="58"/>
      <c r="AQ594" s="58"/>
      <c r="AR594" s="1275">
        <f t="shared" si="0"/>
        <v>1</v>
      </c>
      <c r="AS594" s="1276"/>
      <c r="AT594" s="1294">
        <f t="shared" si="1"/>
        <v>10</v>
      </c>
      <c r="AU594" s="1295"/>
      <c r="AV594" s="1275">
        <f t="shared" si="2"/>
        <v>0</v>
      </c>
      <c r="AW594" s="1276"/>
      <c r="AX594" s="1294">
        <f t="shared" si="3"/>
        <v>0</v>
      </c>
      <c r="AY594" s="1295"/>
      <c r="AZ594" s="58"/>
      <c r="BA594" s="1294">
        <f t="shared" si="4"/>
        <v>10</v>
      </c>
      <c r="BB594" s="1317"/>
      <c r="BC594" s="1317"/>
      <c r="BD594" s="1317"/>
      <c r="BE594" s="1295"/>
      <c r="BF594" s="1314">
        <f t="shared" si="5"/>
        <v>0</v>
      </c>
      <c r="BG594" s="1314"/>
      <c r="BH594" s="1314"/>
      <c r="BI594" s="1314"/>
      <c r="BJ594" s="1314"/>
      <c r="BK594" s="1314">
        <f t="shared" si="6"/>
        <v>0</v>
      </c>
      <c r="BL594" s="1314"/>
      <c r="BM594" s="1314"/>
      <c r="BN594" s="1314"/>
      <c r="BO594" s="1314"/>
      <c r="BP594" s="1314">
        <f t="shared" si="7"/>
        <v>0</v>
      </c>
      <c r="BQ594" s="1314"/>
      <c r="BR594" s="1314"/>
      <c r="BS594" s="1314"/>
      <c r="BT594" s="1314"/>
      <c r="BU594" s="1314">
        <f t="shared" si="8"/>
        <v>0</v>
      </c>
      <c r="BV594" s="1314"/>
      <c r="BW594" s="1314"/>
      <c r="BX594" s="1314"/>
      <c r="BY594" s="1314"/>
      <c r="BZ594" s="1314">
        <f t="shared" si="9"/>
        <v>0</v>
      </c>
      <c r="CA594" s="1314"/>
      <c r="CB594" s="1314"/>
      <c r="CC594" s="1314"/>
      <c r="CD594" s="1314"/>
      <c r="CE594" s="1590">
        <f t="shared" si="10"/>
        <v>0</v>
      </c>
      <c r="CF594" s="1590"/>
      <c r="CG594" s="1590"/>
      <c r="CH594" s="1590"/>
      <c r="CI594" s="1590"/>
      <c r="CJ594" s="1590">
        <f t="shared" si="11"/>
        <v>0</v>
      </c>
      <c r="CK594" s="1590"/>
      <c r="CL594" s="1590"/>
      <c r="CM594" s="1590"/>
      <c r="CN594" s="1590"/>
      <c r="CO594" s="1590">
        <f t="shared" si="12"/>
        <v>0</v>
      </c>
      <c r="CP594" s="1590"/>
      <c r="CQ594" s="1590"/>
      <c r="CR594" s="1590"/>
      <c r="CS594" s="1590"/>
      <c r="CT594" s="1590">
        <f t="shared" si="13"/>
        <v>0</v>
      </c>
      <c r="CU594" s="1590"/>
      <c r="CV594" s="1590"/>
      <c r="CW594" s="1590"/>
      <c r="CX594" s="1590"/>
      <c r="CY594" s="1590">
        <f t="shared" si="14"/>
        <v>0</v>
      </c>
      <c r="CZ594" s="1590"/>
      <c r="DA594" s="1590"/>
      <c r="DB594" s="1590"/>
      <c r="DC594" s="1590"/>
      <c r="DD594" s="1590">
        <f t="shared" si="15"/>
        <v>0</v>
      </c>
      <c r="DE594" s="1590"/>
      <c r="DF594" s="1590"/>
      <c r="DG594" s="1590"/>
      <c r="DH594" s="1590"/>
    </row>
    <row r="595" spans="1:112" ht="12.75">
      <c r="A595" s="35"/>
      <c r="B595" s="12" t="s">
        <v>19</v>
      </c>
      <c r="G595" s="1108"/>
      <c r="H595" s="1108"/>
      <c r="I595" s="1108"/>
      <c r="J595" s="1108"/>
      <c r="K595" s="1108"/>
      <c r="L595" s="1108"/>
      <c r="M595" s="1108"/>
      <c r="N595" s="1108"/>
      <c r="O595" s="1108"/>
      <c r="P595" s="1108"/>
      <c r="Q595" s="1108"/>
      <c r="R595" s="1108"/>
      <c r="T595" s="35"/>
      <c r="U595" s="12" t="s">
        <v>19</v>
      </c>
      <c r="Z595" s="1107"/>
      <c r="AA595" s="1107"/>
      <c r="AB595" s="1107"/>
      <c r="AC595" s="1107"/>
      <c r="AD595" s="1107"/>
      <c r="AE595" s="1107"/>
      <c r="AF595" s="1107"/>
      <c r="AG595" s="1107"/>
      <c r="AH595" s="1107"/>
      <c r="AI595" s="1107"/>
      <c r="AJ595" s="1107"/>
      <c r="AK595" s="1107"/>
      <c r="AM595" s="58"/>
      <c r="AN595" s="58"/>
      <c r="AO595" s="58"/>
      <c r="AP595" s="58"/>
      <c r="AQ595" s="58"/>
      <c r="AR595" s="1275">
        <f t="shared" si="0"/>
        <v>1</v>
      </c>
      <c r="AS595" s="1276"/>
      <c r="AT595" s="1294">
        <f t="shared" si="1"/>
        <v>5</v>
      </c>
      <c r="AU595" s="1295"/>
      <c r="AV595" s="1275">
        <f t="shared" si="2"/>
        <v>0</v>
      </c>
      <c r="AW595" s="1276"/>
      <c r="AX595" s="1294">
        <f t="shared" si="3"/>
        <v>0</v>
      </c>
      <c r="AY595" s="1295"/>
      <c r="AZ595" s="58"/>
      <c r="BA595" s="1294">
        <f t="shared" si="4"/>
        <v>0</v>
      </c>
      <c r="BB595" s="1317"/>
      <c r="BC595" s="1317"/>
      <c r="BD595" s="1317"/>
      <c r="BE595" s="1295"/>
      <c r="BF595" s="1314">
        <f t="shared" si="5"/>
        <v>5</v>
      </c>
      <c r="BG595" s="1314"/>
      <c r="BH595" s="1314"/>
      <c r="BI595" s="1314"/>
      <c r="BJ595" s="1314"/>
      <c r="BK595" s="1314">
        <f t="shared" si="6"/>
        <v>0</v>
      </c>
      <c r="BL595" s="1314"/>
      <c r="BM595" s="1314"/>
      <c r="BN595" s="1314"/>
      <c r="BO595" s="1314"/>
      <c r="BP595" s="1314">
        <f t="shared" si="7"/>
        <v>0</v>
      </c>
      <c r="BQ595" s="1314"/>
      <c r="BR595" s="1314"/>
      <c r="BS595" s="1314"/>
      <c r="BT595" s="1314"/>
      <c r="BU595" s="1314">
        <f t="shared" si="8"/>
        <v>0</v>
      </c>
      <c r="BV595" s="1314"/>
      <c r="BW595" s="1314"/>
      <c r="BX595" s="1314"/>
      <c r="BY595" s="1314"/>
      <c r="BZ595" s="1314">
        <f t="shared" si="9"/>
        <v>0</v>
      </c>
      <c r="CA595" s="1314"/>
      <c r="CB595" s="1314"/>
      <c r="CC595" s="1314"/>
      <c r="CD595" s="1314"/>
      <c r="CE595" s="1590">
        <f t="shared" si="10"/>
        <v>0</v>
      </c>
      <c r="CF595" s="1590"/>
      <c r="CG595" s="1590"/>
      <c r="CH595" s="1590"/>
      <c r="CI595" s="1590"/>
      <c r="CJ595" s="1590">
        <f t="shared" si="11"/>
        <v>0</v>
      </c>
      <c r="CK595" s="1590"/>
      <c r="CL595" s="1590"/>
      <c r="CM595" s="1590"/>
      <c r="CN595" s="1590"/>
      <c r="CO595" s="1590">
        <f t="shared" si="12"/>
        <v>0</v>
      </c>
      <c r="CP595" s="1590"/>
      <c r="CQ595" s="1590"/>
      <c r="CR595" s="1590"/>
      <c r="CS595" s="1590"/>
      <c r="CT595" s="1590">
        <f t="shared" si="13"/>
        <v>0</v>
      </c>
      <c r="CU595" s="1590"/>
      <c r="CV595" s="1590"/>
      <c r="CW595" s="1590"/>
      <c r="CX595" s="1590"/>
      <c r="CY595" s="1590">
        <f t="shared" si="14"/>
        <v>0</v>
      </c>
      <c r="CZ595" s="1590"/>
      <c r="DA595" s="1590"/>
      <c r="DB595" s="1590"/>
      <c r="DC595" s="1590"/>
      <c r="DD595" s="1590">
        <f t="shared" si="15"/>
        <v>0</v>
      </c>
      <c r="DE595" s="1590"/>
      <c r="DF595" s="1590"/>
      <c r="DG595" s="1590"/>
      <c r="DH595" s="1590"/>
    </row>
    <row r="596" spans="1:112" ht="12.75">
      <c r="A596" s="35"/>
      <c r="B596" s="12" t="s">
        <v>337</v>
      </c>
      <c r="G596" s="1147"/>
      <c r="H596" s="1147"/>
      <c r="I596" s="1147"/>
      <c r="J596" s="1147"/>
      <c r="K596" s="1147"/>
      <c r="L596" s="1147"/>
      <c r="O596" s="140" t="s">
        <v>219</v>
      </c>
      <c r="P596" s="1129"/>
      <c r="Q596" s="1129"/>
      <c r="R596" s="1129"/>
      <c r="T596" s="35"/>
      <c r="U596" s="12" t="s">
        <v>337</v>
      </c>
      <c r="Z596" s="1147"/>
      <c r="AA596" s="1147"/>
      <c r="AB596" s="1147"/>
      <c r="AC596" s="1147"/>
      <c r="AD596" s="1147"/>
      <c r="AE596" s="1147"/>
      <c r="AH596" s="140" t="s">
        <v>219</v>
      </c>
      <c r="AI596" s="1129"/>
      <c r="AJ596" s="1129"/>
      <c r="AK596" s="1129"/>
      <c r="AM596" s="58"/>
      <c r="AN596" s="58"/>
      <c r="AO596" s="58"/>
      <c r="AP596" s="58"/>
      <c r="AQ596" s="58"/>
      <c r="AR596" s="1275">
        <f t="shared" si="0"/>
        <v>1</v>
      </c>
      <c r="AS596" s="1276"/>
      <c r="AT596" s="1294">
        <f t="shared" si="1"/>
        <v>9</v>
      </c>
      <c r="AU596" s="1295"/>
      <c r="AV596" s="1275">
        <f t="shared" si="2"/>
        <v>0</v>
      </c>
      <c r="AW596" s="1276"/>
      <c r="AX596" s="1294">
        <f t="shared" si="3"/>
        <v>0</v>
      </c>
      <c r="AY596" s="1295"/>
      <c r="AZ596" s="58"/>
      <c r="BA596" s="1294">
        <f t="shared" si="4"/>
        <v>0</v>
      </c>
      <c r="BB596" s="1317"/>
      <c r="BC596" s="1317"/>
      <c r="BD596" s="1317"/>
      <c r="BE596" s="1295"/>
      <c r="BF596" s="1314">
        <f t="shared" si="5"/>
        <v>0</v>
      </c>
      <c r="BG596" s="1314"/>
      <c r="BH596" s="1314"/>
      <c r="BI596" s="1314"/>
      <c r="BJ596" s="1314"/>
      <c r="BK596" s="1314">
        <f t="shared" si="6"/>
        <v>9</v>
      </c>
      <c r="BL596" s="1314"/>
      <c r="BM596" s="1314"/>
      <c r="BN596" s="1314"/>
      <c r="BO596" s="1314"/>
      <c r="BP596" s="1314">
        <f t="shared" si="7"/>
        <v>0</v>
      </c>
      <c r="BQ596" s="1314"/>
      <c r="BR596" s="1314"/>
      <c r="BS596" s="1314"/>
      <c r="BT596" s="1314"/>
      <c r="BU596" s="1314">
        <f t="shared" si="8"/>
        <v>0</v>
      </c>
      <c r="BV596" s="1314"/>
      <c r="BW596" s="1314"/>
      <c r="BX596" s="1314"/>
      <c r="BY596" s="1314"/>
      <c r="BZ596" s="1314">
        <f t="shared" si="9"/>
        <v>0</v>
      </c>
      <c r="CA596" s="1314"/>
      <c r="CB596" s="1314"/>
      <c r="CC596" s="1314"/>
      <c r="CD596" s="1314"/>
      <c r="CE596" s="1590">
        <f t="shared" si="10"/>
        <v>0</v>
      </c>
      <c r="CF596" s="1590"/>
      <c r="CG596" s="1590"/>
      <c r="CH596" s="1590"/>
      <c r="CI596" s="1590"/>
      <c r="CJ596" s="1590">
        <f t="shared" si="11"/>
        <v>0</v>
      </c>
      <c r="CK596" s="1590"/>
      <c r="CL596" s="1590"/>
      <c r="CM596" s="1590"/>
      <c r="CN596" s="1590"/>
      <c r="CO596" s="1590">
        <f t="shared" si="12"/>
        <v>0</v>
      </c>
      <c r="CP596" s="1590"/>
      <c r="CQ596" s="1590"/>
      <c r="CR596" s="1590"/>
      <c r="CS596" s="1590"/>
      <c r="CT596" s="1590">
        <f t="shared" si="13"/>
        <v>0</v>
      </c>
      <c r="CU596" s="1590"/>
      <c r="CV596" s="1590"/>
      <c r="CW596" s="1590"/>
      <c r="CX596" s="1590"/>
      <c r="CY596" s="1590">
        <f t="shared" si="14"/>
        <v>0</v>
      </c>
      <c r="CZ596" s="1590"/>
      <c r="DA596" s="1590"/>
      <c r="DB596" s="1590"/>
      <c r="DC596" s="1590"/>
      <c r="DD596" s="1590">
        <f t="shared" si="15"/>
        <v>0</v>
      </c>
      <c r="DE596" s="1590"/>
      <c r="DF596" s="1590"/>
      <c r="DG596" s="1590"/>
      <c r="DH596" s="1590"/>
    </row>
    <row r="597" spans="1:112" s="7" customFormat="1" ht="12.75">
      <c r="A597" s="35"/>
      <c r="B597" s="12" t="s">
        <v>20</v>
      </c>
      <c r="C597" s="12"/>
      <c r="D597" s="12"/>
      <c r="E597" s="12"/>
      <c r="F597" s="12"/>
      <c r="G597" s="12"/>
      <c r="H597" s="1108"/>
      <c r="I597" s="1108"/>
      <c r="J597" s="1108"/>
      <c r="K597" s="1108"/>
      <c r="L597" s="1108"/>
      <c r="M597" s="1108"/>
      <c r="N597" s="1108"/>
      <c r="O597" s="1108"/>
      <c r="P597" s="1108"/>
      <c r="Q597" s="1108"/>
      <c r="R597" s="1108"/>
      <c r="S597" s="12"/>
      <c r="T597" s="35"/>
      <c r="U597" s="12" t="s">
        <v>20</v>
      </c>
      <c r="V597" s="12"/>
      <c r="W597" s="12"/>
      <c r="X597" s="12"/>
      <c r="Y597" s="12"/>
      <c r="Z597" s="12"/>
      <c r="AA597" s="1108"/>
      <c r="AB597" s="1108"/>
      <c r="AC597" s="1108"/>
      <c r="AD597" s="1108"/>
      <c r="AE597" s="1108"/>
      <c r="AF597" s="1108"/>
      <c r="AG597" s="1108"/>
      <c r="AH597" s="1108"/>
      <c r="AI597" s="1108"/>
      <c r="AJ597" s="1108"/>
      <c r="AK597" s="1108"/>
      <c r="AL597" s="12"/>
      <c r="AM597" s="58"/>
      <c r="AN597" s="58"/>
      <c r="AO597" s="58"/>
      <c r="AP597" s="58"/>
      <c r="AQ597" s="58"/>
      <c r="AR597" s="1275">
        <f t="shared" si="0"/>
        <v>1</v>
      </c>
      <c r="AS597" s="1276"/>
      <c r="AT597" s="1294">
        <f t="shared" si="1"/>
        <v>9</v>
      </c>
      <c r="AU597" s="1295"/>
      <c r="AV597" s="1275">
        <f t="shared" si="2"/>
        <v>0</v>
      </c>
      <c r="AW597" s="1276"/>
      <c r="AX597" s="1294">
        <f t="shared" si="3"/>
        <v>0</v>
      </c>
      <c r="AY597" s="1295"/>
      <c r="AZ597" s="58"/>
      <c r="BA597" s="1294">
        <f t="shared" si="4"/>
        <v>0</v>
      </c>
      <c r="BB597" s="1317"/>
      <c r="BC597" s="1317"/>
      <c r="BD597" s="1317"/>
      <c r="BE597" s="1295"/>
      <c r="BF597" s="1314">
        <f t="shared" si="5"/>
        <v>0</v>
      </c>
      <c r="BG597" s="1314"/>
      <c r="BH597" s="1314"/>
      <c r="BI597" s="1314"/>
      <c r="BJ597" s="1314"/>
      <c r="BK597" s="1314">
        <f t="shared" si="6"/>
        <v>0</v>
      </c>
      <c r="BL597" s="1314"/>
      <c r="BM597" s="1314"/>
      <c r="BN597" s="1314"/>
      <c r="BO597" s="1314"/>
      <c r="BP597" s="1314">
        <f t="shared" si="7"/>
        <v>9</v>
      </c>
      <c r="BQ597" s="1314"/>
      <c r="BR597" s="1314"/>
      <c r="BS597" s="1314"/>
      <c r="BT597" s="1314"/>
      <c r="BU597" s="1314">
        <f t="shared" si="8"/>
        <v>0</v>
      </c>
      <c r="BV597" s="1314"/>
      <c r="BW597" s="1314"/>
      <c r="BX597" s="1314"/>
      <c r="BY597" s="1314"/>
      <c r="BZ597" s="1314">
        <f t="shared" si="9"/>
        <v>0</v>
      </c>
      <c r="CA597" s="1314"/>
      <c r="CB597" s="1314"/>
      <c r="CC597" s="1314"/>
      <c r="CD597" s="1314"/>
      <c r="CE597" s="1590">
        <f t="shared" si="10"/>
        <v>0</v>
      </c>
      <c r="CF597" s="1590"/>
      <c r="CG597" s="1590"/>
      <c r="CH597" s="1590"/>
      <c r="CI597" s="1590"/>
      <c r="CJ597" s="1590">
        <f t="shared" si="11"/>
        <v>0</v>
      </c>
      <c r="CK597" s="1590"/>
      <c r="CL597" s="1590"/>
      <c r="CM597" s="1590"/>
      <c r="CN597" s="1590"/>
      <c r="CO597" s="1590">
        <f t="shared" si="12"/>
        <v>0</v>
      </c>
      <c r="CP597" s="1590"/>
      <c r="CQ597" s="1590"/>
      <c r="CR597" s="1590"/>
      <c r="CS597" s="1590"/>
      <c r="CT597" s="1590">
        <f t="shared" si="13"/>
        <v>0</v>
      </c>
      <c r="CU597" s="1590"/>
      <c r="CV597" s="1590"/>
      <c r="CW597" s="1590"/>
      <c r="CX597" s="1590"/>
      <c r="CY597" s="1590">
        <f t="shared" si="14"/>
        <v>0</v>
      </c>
      <c r="CZ597" s="1590"/>
      <c r="DA597" s="1590"/>
      <c r="DB597" s="1590"/>
      <c r="DC597" s="1590"/>
      <c r="DD597" s="1590">
        <f t="shared" si="15"/>
        <v>0</v>
      </c>
      <c r="DE597" s="1590"/>
      <c r="DF597" s="1590"/>
      <c r="DG597" s="1590"/>
      <c r="DH597" s="1590"/>
    </row>
    <row r="598" spans="1:112" s="7" customFormat="1" ht="12.75">
      <c r="A598" s="35"/>
      <c r="B598" s="12" t="s">
        <v>22</v>
      </c>
      <c r="C598" s="12"/>
      <c r="D598" s="12"/>
      <c r="E598" s="12"/>
      <c r="F598" s="12"/>
      <c r="G598" s="12"/>
      <c r="H598" s="12"/>
      <c r="I598" s="12"/>
      <c r="J598" s="12"/>
      <c r="K598" s="12"/>
      <c r="L598" s="12"/>
      <c r="M598" s="12"/>
      <c r="N598" s="1102" t="s">
        <v>722</v>
      </c>
      <c r="O598" s="1102"/>
      <c r="P598" s="12"/>
      <c r="Q598" s="12"/>
      <c r="R598" s="12"/>
      <c r="S598" s="12"/>
      <c r="T598" s="35"/>
      <c r="U598" s="12" t="s">
        <v>22</v>
      </c>
      <c r="V598" s="12"/>
      <c r="W598" s="12"/>
      <c r="X598" s="12"/>
      <c r="Y598" s="12"/>
      <c r="Z598" s="12"/>
      <c r="AA598" s="12"/>
      <c r="AB598" s="12"/>
      <c r="AC598" s="12"/>
      <c r="AD598" s="12"/>
      <c r="AE598" s="12"/>
      <c r="AF598" s="12"/>
      <c r="AG598" s="1102" t="s">
        <v>722</v>
      </c>
      <c r="AH598" s="1102"/>
      <c r="AI598" s="12"/>
      <c r="AJ598" s="12"/>
      <c r="AK598" s="12"/>
      <c r="AL598" s="12"/>
      <c r="AM598" s="58"/>
      <c r="AN598" s="58"/>
      <c r="AO598" s="58"/>
      <c r="AP598" s="58"/>
      <c r="AQ598" s="58"/>
      <c r="AR598" s="1275">
        <f t="shared" si="0"/>
        <v>0</v>
      </c>
      <c r="AS598" s="1276"/>
      <c r="AT598" s="1294">
        <f t="shared" si="1"/>
        <v>0</v>
      </c>
      <c r="AU598" s="1295"/>
      <c r="AV598" s="1275">
        <f t="shared" si="2"/>
        <v>0</v>
      </c>
      <c r="AW598" s="1276"/>
      <c r="AX598" s="1294">
        <f t="shared" si="3"/>
        <v>0</v>
      </c>
      <c r="AY598" s="1295"/>
      <c r="AZ598" s="58"/>
      <c r="BA598" s="1294">
        <f t="shared" si="4"/>
        <v>0</v>
      </c>
      <c r="BB598" s="1317"/>
      <c r="BC598" s="1317"/>
      <c r="BD598" s="1317"/>
      <c r="BE598" s="1295"/>
      <c r="BF598" s="1314">
        <f t="shared" si="5"/>
        <v>0</v>
      </c>
      <c r="BG598" s="1314"/>
      <c r="BH598" s="1314"/>
      <c r="BI598" s="1314"/>
      <c r="BJ598" s="1314"/>
      <c r="BK598" s="1314">
        <f t="shared" si="6"/>
        <v>0</v>
      </c>
      <c r="BL598" s="1314"/>
      <c r="BM598" s="1314"/>
      <c r="BN598" s="1314"/>
      <c r="BO598" s="1314"/>
      <c r="BP598" s="1314">
        <f t="shared" si="7"/>
        <v>0</v>
      </c>
      <c r="BQ598" s="1314"/>
      <c r="BR598" s="1314"/>
      <c r="BS598" s="1314"/>
      <c r="BT598" s="1314"/>
      <c r="BU598" s="1314">
        <f t="shared" si="8"/>
        <v>0</v>
      </c>
      <c r="BV598" s="1314"/>
      <c r="BW598" s="1314"/>
      <c r="BX598" s="1314"/>
      <c r="BY598" s="1314"/>
      <c r="BZ598" s="1314">
        <f t="shared" si="9"/>
        <v>0</v>
      </c>
      <c r="CA598" s="1314"/>
      <c r="CB598" s="1314"/>
      <c r="CC598" s="1314"/>
      <c r="CD598" s="1314"/>
      <c r="CE598" s="1590">
        <f t="shared" si="10"/>
        <v>0</v>
      </c>
      <c r="CF598" s="1590"/>
      <c r="CG598" s="1590"/>
      <c r="CH598" s="1590"/>
      <c r="CI598" s="1590"/>
      <c r="CJ598" s="1590">
        <f t="shared" si="11"/>
        <v>0</v>
      </c>
      <c r="CK598" s="1590"/>
      <c r="CL598" s="1590"/>
      <c r="CM598" s="1590"/>
      <c r="CN598" s="1590"/>
      <c r="CO598" s="1590">
        <f t="shared" si="12"/>
        <v>0</v>
      </c>
      <c r="CP598" s="1590"/>
      <c r="CQ598" s="1590"/>
      <c r="CR598" s="1590"/>
      <c r="CS598" s="1590"/>
      <c r="CT598" s="1590">
        <f t="shared" si="13"/>
        <v>0</v>
      </c>
      <c r="CU598" s="1590"/>
      <c r="CV598" s="1590"/>
      <c r="CW598" s="1590"/>
      <c r="CX598" s="1590"/>
      <c r="CY598" s="1590">
        <f t="shared" si="14"/>
        <v>0</v>
      </c>
      <c r="CZ598" s="1590"/>
      <c r="DA598" s="1590"/>
      <c r="DB598" s="1590"/>
      <c r="DC598" s="1590"/>
      <c r="DD598" s="1590">
        <f t="shared" si="15"/>
        <v>0</v>
      </c>
      <c r="DE598" s="1590"/>
      <c r="DF598" s="1590"/>
      <c r="DG598" s="1590"/>
      <c r="DH598" s="159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75">
        <f t="shared" si="0"/>
        <v>0</v>
      </c>
      <c r="AS599" s="1276"/>
      <c r="AT599" s="1294">
        <f t="shared" si="1"/>
        <v>0</v>
      </c>
      <c r="AU599" s="1295"/>
      <c r="AV599" s="1275">
        <f t="shared" si="2"/>
        <v>0</v>
      </c>
      <c r="AW599" s="1276"/>
      <c r="AX599" s="1294">
        <f t="shared" si="3"/>
        <v>0</v>
      </c>
      <c r="AY599" s="1295"/>
      <c r="AZ599" s="58"/>
      <c r="BA599" s="1294">
        <f t="shared" si="4"/>
        <v>3</v>
      </c>
      <c r="BB599" s="1317"/>
      <c r="BC599" s="1317"/>
      <c r="BD599" s="1317"/>
      <c r="BE599" s="1295"/>
      <c r="BF599" s="1314">
        <f t="shared" si="5"/>
        <v>0</v>
      </c>
      <c r="BG599" s="1314"/>
      <c r="BH599" s="1314"/>
      <c r="BI599" s="1314"/>
      <c r="BJ599" s="1314"/>
      <c r="BK599" s="1314">
        <f t="shared" si="6"/>
        <v>0</v>
      </c>
      <c r="BL599" s="1314"/>
      <c r="BM599" s="1314"/>
      <c r="BN599" s="1314"/>
      <c r="BO599" s="1314"/>
      <c r="BP599" s="1314">
        <f t="shared" si="7"/>
        <v>0</v>
      </c>
      <c r="BQ599" s="1314"/>
      <c r="BR599" s="1314"/>
      <c r="BS599" s="1314"/>
      <c r="BT599" s="1314"/>
      <c r="BU599" s="1314">
        <f t="shared" si="8"/>
        <v>0</v>
      </c>
      <c r="BV599" s="1314"/>
      <c r="BW599" s="1314"/>
      <c r="BX599" s="1314"/>
      <c r="BY599" s="1314"/>
      <c r="BZ599" s="1314">
        <f t="shared" si="9"/>
        <v>0</v>
      </c>
      <c r="CA599" s="1314"/>
      <c r="CB599" s="1314"/>
      <c r="CC599" s="1314"/>
      <c r="CD599" s="1314"/>
      <c r="CE599" s="1590">
        <f t="shared" si="10"/>
        <v>0</v>
      </c>
      <c r="CF599" s="1590"/>
      <c r="CG599" s="1590"/>
      <c r="CH599" s="1590"/>
      <c r="CI599" s="1590"/>
      <c r="CJ599" s="1590">
        <f t="shared" si="11"/>
        <v>0</v>
      </c>
      <c r="CK599" s="1590"/>
      <c r="CL599" s="1590"/>
      <c r="CM599" s="1590"/>
      <c r="CN599" s="1590"/>
      <c r="CO599" s="1590">
        <f t="shared" si="12"/>
        <v>0</v>
      </c>
      <c r="CP599" s="1590"/>
      <c r="CQ599" s="1590"/>
      <c r="CR599" s="1590"/>
      <c r="CS599" s="1590"/>
      <c r="CT599" s="1590">
        <f t="shared" si="13"/>
        <v>0</v>
      </c>
      <c r="CU599" s="1590"/>
      <c r="CV599" s="1590"/>
      <c r="CW599" s="1590"/>
      <c r="CX599" s="1590"/>
      <c r="CY599" s="1590">
        <f t="shared" si="14"/>
        <v>0</v>
      </c>
      <c r="CZ599" s="1590"/>
      <c r="DA599" s="1590"/>
      <c r="DB599" s="1590"/>
      <c r="DC599" s="1590"/>
      <c r="DD599" s="1590">
        <f t="shared" si="15"/>
        <v>0</v>
      </c>
      <c r="DE599" s="1590"/>
      <c r="DF599" s="1590"/>
      <c r="DG599" s="1590"/>
      <c r="DH599" s="1590"/>
    </row>
    <row r="600" spans="1:112" ht="12.75">
      <c r="A600" s="87" t="s">
        <v>385</v>
      </c>
      <c r="B600" s="12" t="s">
        <v>509</v>
      </c>
      <c r="G600" s="1243">
        <f>C555</f>
        <v>0</v>
      </c>
      <c r="H600" s="1243"/>
      <c r="I600" s="1243"/>
      <c r="J600" s="1243"/>
      <c r="K600" s="1243"/>
      <c r="L600" s="1243"/>
      <c r="M600" s="1243"/>
      <c r="N600" s="1243"/>
      <c r="O600" s="1243"/>
      <c r="P600" s="1243"/>
      <c r="Q600" s="1243"/>
      <c r="R600" s="1243"/>
      <c r="T600" s="87" t="s">
        <v>386</v>
      </c>
      <c r="U600" s="12" t="s">
        <v>509</v>
      </c>
      <c r="Z600" s="1243">
        <f>C556</f>
        <v>0</v>
      </c>
      <c r="AA600" s="1243"/>
      <c r="AB600" s="1243"/>
      <c r="AC600" s="1243"/>
      <c r="AD600" s="1243"/>
      <c r="AE600" s="1243"/>
      <c r="AF600" s="1243"/>
      <c r="AG600" s="1243"/>
      <c r="AH600" s="1243"/>
      <c r="AI600" s="1243"/>
      <c r="AJ600" s="1243"/>
      <c r="AK600" s="1243"/>
      <c r="AM600" s="58"/>
      <c r="AN600" s="58"/>
      <c r="AO600" s="58"/>
      <c r="AP600" s="58"/>
      <c r="AQ600" s="58"/>
      <c r="AR600" s="1275">
        <f t="shared" si="0"/>
        <v>0</v>
      </c>
      <c r="AS600" s="1276"/>
      <c r="AT600" s="1294">
        <f t="shared" si="1"/>
        <v>0</v>
      </c>
      <c r="AU600" s="1295"/>
      <c r="AV600" s="1275">
        <f t="shared" si="2"/>
        <v>0</v>
      </c>
      <c r="AW600" s="1276"/>
      <c r="AX600" s="1294">
        <f t="shared" si="3"/>
        <v>0</v>
      </c>
      <c r="AY600" s="1295"/>
      <c r="AZ600" s="58"/>
      <c r="BA600" s="1294">
        <f t="shared" si="4"/>
        <v>0</v>
      </c>
      <c r="BB600" s="1317"/>
      <c r="BC600" s="1317"/>
      <c r="BD600" s="1317"/>
      <c r="BE600" s="1295"/>
      <c r="BF600" s="1314">
        <f t="shared" si="5"/>
        <v>1</v>
      </c>
      <c r="BG600" s="1314"/>
      <c r="BH600" s="1314"/>
      <c r="BI600" s="1314"/>
      <c r="BJ600" s="1314"/>
      <c r="BK600" s="1314">
        <f t="shared" si="6"/>
        <v>0</v>
      </c>
      <c r="BL600" s="1314"/>
      <c r="BM600" s="1314"/>
      <c r="BN600" s="1314"/>
      <c r="BO600" s="1314"/>
      <c r="BP600" s="1314">
        <f t="shared" si="7"/>
        <v>0</v>
      </c>
      <c r="BQ600" s="1314"/>
      <c r="BR600" s="1314"/>
      <c r="BS600" s="1314"/>
      <c r="BT600" s="1314"/>
      <c r="BU600" s="1314">
        <f t="shared" si="8"/>
        <v>0</v>
      </c>
      <c r="BV600" s="1314"/>
      <c r="BW600" s="1314"/>
      <c r="BX600" s="1314"/>
      <c r="BY600" s="1314"/>
      <c r="BZ600" s="1314">
        <f t="shared" si="9"/>
        <v>0</v>
      </c>
      <c r="CA600" s="1314"/>
      <c r="CB600" s="1314"/>
      <c r="CC600" s="1314"/>
      <c r="CD600" s="1314"/>
      <c r="CE600" s="1590">
        <f t="shared" si="10"/>
        <v>0</v>
      </c>
      <c r="CF600" s="1590"/>
      <c r="CG600" s="1590"/>
      <c r="CH600" s="1590"/>
      <c r="CI600" s="1590"/>
      <c r="CJ600" s="1590">
        <f t="shared" si="11"/>
        <v>0</v>
      </c>
      <c r="CK600" s="1590"/>
      <c r="CL600" s="1590"/>
      <c r="CM600" s="1590"/>
      <c r="CN600" s="1590"/>
      <c r="CO600" s="1590">
        <f t="shared" si="12"/>
        <v>0</v>
      </c>
      <c r="CP600" s="1590"/>
      <c r="CQ600" s="1590"/>
      <c r="CR600" s="1590"/>
      <c r="CS600" s="1590"/>
      <c r="CT600" s="1590">
        <f t="shared" si="13"/>
        <v>0</v>
      </c>
      <c r="CU600" s="1590"/>
      <c r="CV600" s="1590"/>
      <c r="CW600" s="1590"/>
      <c r="CX600" s="1590"/>
      <c r="CY600" s="1590">
        <f t="shared" si="14"/>
        <v>0</v>
      </c>
      <c r="CZ600" s="1590"/>
      <c r="DA600" s="1590"/>
      <c r="DB600" s="1590"/>
      <c r="DC600" s="1590"/>
      <c r="DD600" s="1590">
        <f t="shared" si="15"/>
        <v>0</v>
      </c>
      <c r="DE600" s="1590"/>
      <c r="DF600" s="1590"/>
      <c r="DG600" s="1590"/>
      <c r="DH600" s="1590"/>
    </row>
    <row r="601" spans="1:112" ht="12.75">
      <c r="B601" s="12" t="s">
        <v>92</v>
      </c>
      <c r="G601" s="1108"/>
      <c r="H601" s="1108"/>
      <c r="I601" s="1108"/>
      <c r="J601" s="1108"/>
      <c r="K601" s="1108"/>
      <c r="L601" s="1108"/>
      <c r="M601" s="1108"/>
      <c r="N601" s="1108"/>
      <c r="O601" s="1108"/>
      <c r="P601" s="1108"/>
      <c r="Q601" s="1108"/>
      <c r="R601" s="1108"/>
      <c r="U601" s="12" t="s">
        <v>92</v>
      </c>
      <c r="Z601" s="1108"/>
      <c r="AA601" s="1108"/>
      <c r="AB601" s="1108"/>
      <c r="AC601" s="1108"/>
      <c r="AD601" s="1108"/>
      <c r="AE601" s="1108"/>
      <c r="AF601" s="1108"/>
      <c r="AG601" s="1108"/>
      <c r="AH601" s="1108"/>
      <c r="AI601" s="1108"/>
      <c r="AJ601" s="1108"/>
      <c r="AK601" s="1108"/>
      <c r="AM601" s="58"/>
      <c r="AN601" s="58"/>
      <c r="AO601" s="58"/>
      <c r="AP601" s="58"/>
      <c r="AQ601" s="58"/>
      <c r="AR601" s="1275">
        <f t="shared" si="0"/>
        <v>0</v>
      </c>
      <c r="AS601" s="1276"/>
      <c r="AT601" s="1294">
        <f t="shared" si="1"/>
        <v>0</v>
      </c>
      <c r="AU601" s="1295"/>
      <c r="AV601" s="1275">
        <f t="shared" si="2"/>
        <v>0</v>
      </c>
      <c r="AW601" s="1276"/>
      <c r="AX601" s="1294">
        <f t="shared" si="3"/>
        <v>0</v>
      </c>
      <c r="AY601" s="1295"/>
      <c r="AZ601" s="58"/>
      <c r="BA601" s="1294">
        <f t="shared" si="4"/>
        <v>0</v>
      </c>
      <c r="BB601" s="1317"/>
      <c r="BC601" s="1317"/>
      <c r="BD601" s="1317"/>
      <c r="BE601" s="1295"/>
      <c r="BF601" s="1314">
        <f t="shared" si="5"/>
        <v>0</v>
      </c>
      <c r="BG601" s="1314"/>
      <c r="BH601" s="1314"/>
      <c r="BI601" s="1314"/>
      <c r="BJ601" s="1314"/>
      <c r="BK601" s="1314">
        <f t="shared" si="6"/>
        <v>1</v>
      </c>
      <c r="BL601" s="1314"/>
      <c r="BM601" s="1314"/>
      <c r="BN601" s="1314"/>
      <c r="BO601" s="1314"/>
      <c r="BP601" s="1314">
        <f t="shared" si="7"/>
        <v>0</v>
      </c>
      <c r="BQ601" s="1314"/>
      <c r="BR601" s="1314"/>
      <c r="BS601" s="1314"/>
      <c r="BT601" s="1314"/>
      <c r="BU601" s="1314">
        <f t="shared" si="8"/>
        <v>0</v>
      </c>
      <c r="BV601" s="1314"/>
      <c r="BW601" s="1314"/>
      <c r="BX601" s="1314"/>
      <c r="BY601" s="1314"/>
      <c r="BZ601" s="1314">
        <f t="shared" si="9"/>
        <v>0</v>
      </c>
      <c r="CA601" s="1314"/>
      <c r="CB601" s="1314"/>
      <c r="CC601" s="1314"/>
      <c r="CD601" s="1314"/>
      <c r="CE601" s="1590">
        <f t="shared" si="10"/>
        <v>0</v>
      </c>
      <c r="CF601" s="1590"/>
      <c r="CG601" s="1590"/>
      <c r="CH601" s="1590"/>
      <c r="CI601" s="1590"/>
      <c r="CJ601" s="1590">
        <f t="shared" si="11"/>
        <v>0</v>
      </c>
      <c r="CK601" s="1590"/>
      <c r="CL601" s="1590"/>
      <c r="CM601" s="1590"/>
      <c r="CN601" s="1590"/>
      <c r="CO601" s="1590">
        <f t="shared" si="12"/>
        <v>0</v>
      </c>
      <c r="CP601" s="1590"/>
      <c r="CQ601" s="1590"/>
      <c r="CR601" s="1590"/>
      <c r="CS601" s="1590"/>
      <c r="CT601" s="1590">
        <f t="shared" si="13"/>
        <v>0</v>
      </c>
      <c r="CU601" s="1590"/>
      <c r="CV601" s="1590"/>
      <c r="CW601" s="1590"/>
      <c r="CX601" s="1590"/>
      <c r="CY601" s="1590">
        <f t="shared" si="14"/>
        <v>0</v>
      </c>
      <c r="CZ601" s="1590"/>
      <c r="DA601" s="1590"/>
      <c r="DB601" s="1590"/>
      <c r="DC601" s="1590"/>
      <c r="DD601" s="1590">
        <f t="shared" si="15"/>
        <v>0</v>
      </c>
      <c r="DE601" s="1590"/>
      <c r="DF601" s="1590"/>
      <c r="DG601" s="1590"/>
      <c r="DH601" s="1590"/>
    </row>
    <row r="602" spans="1:112" ht="12.75">
      <c r="B602" s="12" t="s">
        <v>630</v>
      </c>
      <c r="G602" s="1108"/>
      <c r="H602" s="1108"/>
      <c r="I602" s="1108"/>
      <c r="J602" s="1108"/>
      <c r="K602" s="1108"/>
      <c r="L602" s="1108"/>
      <c r="M602" s="1108"/>
      <c r="N602" s="1108"/>
      <c r="O602" s="1108"/>
      <c r="P602" s="1108"/>
      <c r="Q602" s="1108"/>
      <c r="R602" s="1108"/>
      <c r="U602" s="12" t="s">
        <v>630</v>
      </c>
      <c r="Z602" s="1107"/>
      <c r="AA602" s="1107"/>
      <c r="AB602" s="1107"/>
      <c r="AC602" s="1107"/>
      <c r="AD602" s="1107"/>
      <c r="AE602" s="1107"/>
      <c r="AF602" s="1107"/>
      <c r="AG602" s="1107"/>
      <c r="AH602" s="1107"/>
      <c r="AI602" s="1107"/>
      <c r="AJ602" s="1107"/>
      <c r="AK602" s="1107"/>
      <c r="AM602" s="58"/>
      <c r="AN602" s="58"/>
      <c r="AO602" s="58"/>
      <c r="AP602" s="58"/>
      <c r="AQ602" s="58"/>
      <c r="AR602" s="1275">
        <f t="shared" si="0"/>
        <v>0</v>
      </c>
      <c r="AS602" s="1276"/>
      <c r="AT602" s="1294">
        <f t="shared" si="1"/>
        <v>0</v>
      </c>
      <c r="AU602" s="1295"/>
      <c r="AV602" s="1275">
        <f t="shared" si="2"/>
        <v>0</v>
      </c>
      <c r="AW602" s="1276"/>
      <c r="AX602" s="1294">
        <f t="shared" si="3"/>
        <v>0</v>
      </c>
      <c r="AY602" s="1295"/>
      <c r="AZ602" s="58"/>
      <c r="BA602" s="1294">
        <f t="shared" si="4"/>
        <v>0</v>
      </c>
      <c r="BB602" s="1317"/>
      <c r="BC602" s="1317"/>
      <c r="BD602" s="1317"/>
      <c r="BE602" s="1295"/>
      <c r="BF602" s="1314">
        <f t="shared" si="5"/>
        <v>0</v>
      </c>
      <c r="BG602" s="1314"/>
      <c r="BH602" s="1314"/>
      <c r="BI602" s="1314"/>
      <c r="BJ602" s="1314"/>
      <c r="BK602" s="1314">
        <f t="shared" si="6"/>
        <v>0</v>
      </c>
      <c r="BL602" s="1314"/>
      <c r="BM602" s="1314"/>
      <c r="BN602" s="1314"/>
      <c r="BO602" s="1314"/>
      <c r="BP602" s="1314">
        <f t="shared" si="7"/>
        <v>0</v>
      </c>
      <c r="BQ602" s="1314"/>
      <c r="BR602" s="1314"/>
      <c r="BS602" s="1314"/>
      <c r="BT602" s="1314"/>
      <c r="BU602" s="1314">
        <f t="shared" si="8"/>
        <v>0</v>
      </c>
      <c r="BV602" s="1314"/>
      <c r="BW602" s="1314"/>
      <c r="BX602" s="1314"/>
      <c r="BY602" s="1314"/>
      <c r="BZ602" s="1314">
        <f t="shared" si="9"/>
        <v>0</v>
      </c>
      <c r="CA602" s="1314"/>
      <c r="CB602" s="1314"/>
      <c r="CC602" s="1314"/>
      <c r="CD602" s="1314"/>
      <c r="CE602" s="1590">
        <f t="shared" si="10"/>
        <v>0</v>
      </c>
      <c r="CF602" s="1590"/>
      <c r="CG602" s="1590"/>
      <c r="CH602" s="1590"/>
      <c r="CI602" s="1590"/>
      <c r="CJ602" s="1590">
        <f t="shared" si="11"/>
        <v>0</v>
      </c>
      <c r="CK602" s="1590"/>
      <c r="CL602" s="1590"/>
      <c r="CM602" s="1590"/>
      <c r="CN602" s="1590"/>
      <c r="CO602" s="1590">
        <f t="shared" si="12"/>
        <v>0</v>
      </c>
      <c r="CP602" s="1590"/>
      <c r="CQ602" s="1590"/>
      <c r="CR602" s="1590"/>
      <c r="CS602" s="1590"/>
      <c r="CT602" s="1590">
        <f t="shared" si="13"/>
        <v>0</v>
      </c>
      <c r="CU602" s="1590"/>
      <c r="CV602" s="1590"/>
      <c r="CW602" s="1590"/>
      <c r="CX602" s="1590"/>
      <c r="CY602" s="1590">
        <f t="shared" si="14"/>
        <v>0</v>
      </c>
      <c r="CZ602" s="1590"/>
      <c r="DA602" s="1590"/>
      <c r="DB602" s="1590"/>
      <c r="DC602" s="1590"/>
      <c r="DD602" s="1590">
        <f t="shared" si="15"/>
        <v>0</v>
      </c>
      <c r="DE602" s="1590"/>
      <c r="DF602" s="1590"/>
      <c r="DG602" s="1590"/>
      <c r="DH602" s="1590"/>
    </row>
    <row r="603" spans="1:112" ht="12.75">
      <c r="B603" s="12" t="s">
        <v>19</v>
      </c>
      <c r="G603" s="1108"/>
      <c r="H603" s="1108"/>
      <c r="I603" s="1108"/>
      <c r="J603" s="1108"/>
      <c r="K603" s="1108"/>
      <c r="L603" s="1108"/>
      <c r="M603" s="1108"/>
      <c r="N603" s="1108"/>
      <c r="O603" s="1108"/>
      <c r="P603" s="1108"/>
      <c r="Q603" s="1108"/>
      <c r="R603" s="1108"/>
      <c r="U603" s="12" t="s">
        <v>19</v>
      </c>
      <c r="Z603" s="1107"/>
      <c r="AA603" s="1107"/>
      <c r="AB603" s="1107"/>
      <c r="AC603" s="1107"/>
      <c r="AD603" s="1107"/>
      <c r="AE603" s="1107"/>
      <c r="AF603" s="1107"/>
      <c r="AG603" s="1107"/>
      <c r="AH603" s="1107"/>
      <c r="AI603" s="1107"/>
      <c r="AJ603" s="1107"/>
      <c r="AK603" s="1107"/>
      <c r="AM603" s="58"/>
      <c r="AN603" s="58"/>
      <c r="AO603" s="58"/>
      <c r="AP603" s="58"/>
      <c r="AQ603" s="58"/>
      <c r="AR603" s="1275">
        <f t="shared" si="0"/>
        <v>0</v>
      </c>
      <c r="AS603" s="1276"/>
      <c r="AT603" s="1294">
        <f t="shared" si="1"/>
        <v>0</v>
      </c>
      <c r="AU603" s="1295"/>
      <c r="AV603" s="1275">
        <f t="shared" si="2"/>
        <v>0</v>
      </c>
      <c r="AW603" s="1276"/>
      <c r="AX603" s="1294">
        <f t="shared" si="3"/>
        <v>0</v>
      </c>
      <c r="AY603" s="1295"/>
      <c r="AZ603" s="58"/>
      <c r="BA603" s="1294">
        <f t="shared" si="4"/>
        <v>0</v>
      </c>
      <c r="BB603" s="1317"/>
      <c r="BC603" s="1317"/>
      <c r="BD603" s="1317"/>
      <c r="BE603" s="1295"/>
      <c r="BF603" s="1314">
        <f t="shared" si="5"/>
        <v>4</v>
      </c>
      <c r="BG603" s="1314"/>
      <c r="BH603" s="1314"/>
      <c r="BI603" s="1314"/>
      <c r="BJ603" s="1314"/>
      <c r="BK603" s="1314">
        <f t="shared" si="6"/>
        <v>0</v>
      </c>
      <c r="BL603" s="1314"/>
      <c r="BM603" s="1314"/>
      <c r="BN603" s="1314"/>
      <c r="BO603" s="1314"/>
      <c r="BP603" s="1314">
        <f t="shared" si="7"/>
        <v>0</v>
      </c>
      <c r="BQ603" s="1314"/>
      <c r="BR603" s="1314"/>
      <c r="BS603" s="1314"/>
      <c r="BT603" s="1314"/>
      <c r="BU603" s="1314">
        <f t="shared" si="8"/>
        <v>0</v>
      </c>
      <c r="BV603" s="1314"/>
      <c r="BW603" s="1314"/>
      <c r="BX603" s="1314"/>
      <c r="BY603" s="1314"/>
      <c r="BZ603" s="1314">
        <f t="shared" si="9"/>
        <v>0</v>
      </c>
      <c r="CA603" s="1314"/>
      <c r="CB603" s="1314"/>
      <c r="CC603" s="1314"/>
      <c r="CD603" s="1314"/>
      <c r="CE603" s="1590">
        <f t="shared" si="10"/>
        <v>0</v>
      </c>
      <c r="CF603" s="1590"/>
      <c r="CG603" s="1590"/>
      <c r="CH603" s="1590"/>
      <c r="CI603" s="1590"/>
      <c r="CJ603" s="1590">
        <f t="shared" si="11"/>
        <v>0</v>
      </c>
      <c r="CK603" s="1590"/>
      <c r="CL603" s="1590"/>
      <c r="CM603" s="1590"/>
      <c r="CN603" s="1590"/>
      <c r="CO603" s="1590">
        <f t="shared" si="12"/>
        <v>0</v>
      </c>
      <c r="CP603" s="1590"/>
      <c r="CQ603" s="1590"/>
      <c r="CR603" s="1590"/>
      <c r="CS603" s="1590"/>
      <c r="CT603" s="1590">
        <f t="shared" si="13"/>
        <v>0</v>
      </c>
      <c r="CU603" s="1590"/>
      <c r="CV603" s="1590"/>
      <c r="CW603" s="1590"/>
      <c r="CX603" s="1590"/>
      <c r="CY603" s="1590">
        <f t="shared" si="14"/>
        <v>0</v>
      </c>
      <c r="CZ603" s="1590"/>
      <c r="DA603" s="1590"/>
      <c r="DB603" s="1590"/>
      <c r="DC603" s="1590"/>
      <c r="DD603" s="1590">
        <f t="shared" si="15"/>
        <v>0</v>
      </c>
      <c r="DE603" s="1590"/>
      <c r="DF603" s="1590"/>
      <c r="DG603" s="1590"/>
      <c r="DH603" s="1590"/>
    </row>
    <row r="604" spans="1:112" ht="12.75">
      <c r="B604" s="12" t="s">
        <v>337</v>
      </c>
      <c r="G604" s="1147"/>
      <c r="H604" s="1147"/>
      <c r="I604" s="1147"/>
      <c r="J604" s="1147"/>
      <c r="K604" s="1147"/>
      <c r="L604" s="1147"/>
      <c r="O604" s="140" t="s">
        <v>219</v>
      </c>
      <c r="P604" s="1129"/>
      <c r="Q604" s="1129"/>
      <c r="R604" s="1129"/>
      <c r="U604" s="12" t="s">
        <v>337</v>
      </c>
      <c r="Z604" s="1147"/>
      <c r="AA604" s="1147"/>
      <c r="AB604" s="1147"/>
      <c r="AC604" s="1147"/>
      <c r="AD604" s="1147"/>
      <c r="AE604" s="1147"/>
      <c r="AH604" s="140" t="s">
        <v>219</v>
      </c>
      <c r="AI604" s="1129"/>
      <c r="AJ604" s="1129"/>
      <c r="AK604" s="1129"/>
      <c r="AM604" s="58"/>
      <c r="AN604" s="58"/>
      <c r="AO604" s="58"/>
      <c r="AP604" s="58"/>
      <c r="AQ604" s="58"/>
      <c r="AR604" s="1275">
        <f t="shared" si="0"/>
        <v>0</v>
      </c>
      <c r="AS604" s="1276"/>
      <c r="AT604" s="1294">
        <f t="shared" si="1"/>
        <v>0</v>
      </c>
      <c r="AU604" s="1295"/>
      <c r="AV604" s="1275">
        <f t="shared" si="2"/>
        <v>0</v>
      </c>
      <c r="AW604" s="1276"/>
      <c r="AX604" s="1294">
        <f t="shared" si="3"/>
        <v>0</v>
      </c>
      <c r="AY604" s="1295"/>
      <c r="AZ604" s="58"/>
      <c r="BA604" s="1294">
        <f t="shared" si="4"/>
        <v>0</v>
      </c>
      <c r="BB604" s="1317"/>
      <c r="BC604" s="1317"/>
      <c r="BD604" s="1317"/>
      <c r="BE604" s="1295"/>
      <c r="BF604" s="1314">
        <f t="shared" si="5"/>
        <v>0</v>
      </c>
      <c r="BG604" s="1314"/>
      <c r="BH604" s="1314"/>
      <c r="BI604" s="1314"/>
      <c r="BJ604" s="1314"/>
      <c r="BK604" s="1314">
        <f t="shared" si="6"/>
        <v>6</v>
      </c>
      <c r="BL604" s="1314"/>
      <c r="BM604" s="1314"/>
      <c r="BN604" s="1314"/>
      <c r="BO604" s="1314"/>
      <c r="BP604" s="1314">
        <f t="shared" si="7"/>
        <v>0</v>
      </c>
      <c r="BQ604" s="1314"/>
      <c r="BR604" s="1314"/>
      <c r="BS604" s="1314"/>
      <c r="BT604" s="1314"/>
      <c r="BU604" s="1314">
        <f t="shared" si="8"/>
        <v>0</v>
      </c>
      <c r="BV604" s="1314"/>
      <c r="BW604" s="1314"/>
      <c r="BX604" s="1314"/>
      <c r="BY604" s="1314"/>
      <c r="BZ604" s="1314">
        <f t="shared" si="9"/>
        <v>0</v>
      </c>
      <c r="CA604" s="1314"/>
      <c r="CB604" s="1314"/>
      <c r="CC604" s="1314"/>
      <c r="CD604" s="1314"/>
      <c r="CE604" s="1590">
        <f t="shared" si="10"/>
        <v>0</v>
      </c>
      <c r="CF604" s="1590"/>
      <c r="CG604" s="1590"/>
      <c r="CH604" s="1590"/>
      <c r="CI604" s="1590"/>
      <c r="CJ604" s="1590">
        <f t="shared" si="11"/>
        <v>0</v>
      </c>
      <c r="CK604" s="1590"/>
      <c r="CL604" s="1590"/>
      <c r="CM604" s="1590"/>
      <c r="CN604" s="1590"/>
      <c r="CO604" s="1590">
        <f t="shared" si="12"/>
        <v>0</v>
      </c>
      <c r="CP604" s="1590"/>
      <c r="CQ604" s="1590"/>
      <c r="CR604" s="1590"/>
      <c r="CS604" s="1590"/>
      <c r="CT604" s="1590">
        <f t="shared" si="13"/>
        <v>0</v>
      </c>
      <c r="CU604" s="1590"/>
      <c r="CV604" s="1590"/>
      <c r="CW604" s="1590"/>
      <c r="CX604" s="1590"/>
      <c r="CY604" s="1590">
        <f t="shared" si="14"/>
        <v>0</v>
      </c>
      <c r="CZ604" s="1590"/>
      <c r="DA604" s="1590"/>
      <c r="DB604" s="1590"/>
      <c r="DC604" s="1590"/>
      <c r="DD604" s="1590">
        <f t="shared" si="15"/>
        <v>0</v>
      </c>
      <c r="DE604" s="1590"/>
      <c r="DF604" s="1590"/>
      <c r="DG604" s="1590"/>
      <c r="DH604" s="1590"/>
    </row>
    <row r="605" spans="1:112" ht="12.75">
      <c r="B605" s="12" t="s">
        <v>20</v>
      </c>
      <c r="H605" s="1108"/>
      <c r="I605" s="1108"/>
      <c r="J605" s="1108"/>
      <c r="K605" s="1108"/>
      <c r="L605" s="1108"/>
      <c r="M605" s="1108"/>
      <c r="N605" s="1108"/>
      <c r="O605" s="1108"/>
      <c r="P605" s="1108"/>
      <c r="Q605" s="1108"/>
      <c r="R605" s="1108"/>
      <c r="U605" s="12" t="s">
        <v>20</v>
      </c>
      <c r="AA605" s="1108"/>
      <c r="AB605" s="1108"/>
      <c r="AC605" s="1108"/>
      <c r="AD605" s="1108"/>
      <c r="AE605" s="1108"/>
      <c r="AF605" s="1108"/>
      <c r="AG605" s="1108"/>
      <c r="AH605" s="1108"/>
      <c r="AI605" s="1108"/>
      <c r="AJ605" s="1108"/>
      <c r="AK605" s="1108"/>
      <c r="AM605" s="58"/>
      <c r="AN605" s="58"/>
      <c r="AO605" s="58"/>
      <c r="AP605" s="58"/>
      <c r="AQ605" s="58"/>
      <c r="AR605" s="1275">
        <f t="shared" si="0"/>
        <v>0</v>
      </c>
      <c r="AS605" s="1276"/>
      <c r="AT605" s="1294">
        <f t="shared" si="1"/>
        <v>0</v>
      </c>
      <c r="AU605" s="1295"/>
      <c r="AV605" s="1275">
        <f t="shared" si="2"/>
        <v>0</v>
      </c>
      <c r="AW605" s="1276"/>
      <c r="AX605" s="1294">
        <f t="shared" si="3"/>
        <v>0</v>
      </c>
      <c r="AY605" s="1295"/>
      <c r="AZ605" s="58"/>
      <c r="BA605" s="1294">
        <f t="shared" si="4"/>
        <v>0</v>
      </c>
      <c r="BB605" s="1317"/>
      <c r="BC605" s="1317"/>
      <c r="BD605" s="1317"/>
      <c r="BE605" s="1295"/>
      <c r="BF605" s="1314">
        <f t="shared" si="5"/>
        <v>0</v>
      </c>
      <c r="BG605" s="1314"/>
      <c r="BH605" s="1314"/>
      <c r="BI605" s="1314"/>
      <c r="BJ605" s="1314"/>
      <c r="BK605" s="1314">
        <f t="shared" si="6"/>
        <v>0</v>
      </c>
      <c r="BL605" s="1314"/>
      <c r="BM605" s="1314"/>
      <c r="BN605" s="1314"/>
      <c r="BO605" s="1314"/>
      <c r="BP605" s="1314">
        <f t="shared" si="7"/>
        <v>6</v>
      </c>
      <c r="BQ605" s="1314"/>
      <c r="BR605" s="1314"/>
      <c r="BS605" s="1314"/>
      <c r="BT605" s="1314"/>
      <c r="BU605" s="1314">
        <f t="shared" si="8"/>
        <v>0</v>
      </c>
      <c r="BV605" s="1314"/>
      <c r="BW605" s="1314"/>
      <c r="BX605" s="1314"/>
      <c r="BY605" s="1314"/>
      <c r="BZ605" s="1314">
        <f t="shared" si="9"/>
        <v>0</v>
      </c>
      <c r="CA605" s="1314"/>
      <c r="CB605" s="1314"/>
      <c r="CC605" s="1314"/>
      <c r="CD605" s="1314"/>
      <c r="CE605" s="1590">
        <f t="shared" si="10"/>
        <v>0</v>
      </c>
      <c r="CF605" s="1590"/>
      <c r="CG605" s="1590"/>
      <c r="CH605" s="1590"/>
      <c r="CI605" s="1590"/>
      <c r="CJ605" s="1590">
        <f t="shared" si="11"/>
        <v>0</v>
      </c>
      <c r="CK605" s="1590"/>
      <c r="CL605" s="1590"/>
      <c r="CM605" s="1590"/>
      <c r="CN605" s="1590"/>
      <c r="CO605" s="1590">
        <f t="shared" si="12"/>
        <v>0</v>
      </c>
      <c r="CP605" s="1590"/>
      <c r="CQ605" s="1590"/>
      <c r="CR605" s="1590"/>
      <c r="CS605" s="1590"/>
      <c r="CT605" s="1590">
        <f t="shared" si="13"/>
        <v>0</v>
      </c>
      <c r="CU605" s="1590"/>
      <c r="CV605" s="1590"/>
      <c r="CW605" s="1590"/>
      <c r="CX605" s="1590"/>
      <c r="CY605" s="1590">
        <f t="shared" si="14"/>
        <v>0</v>
      </c>
      <c r="CZ605" s="1590"/>
      <c r="DA605" s="1590"/>
      <c r="DB605" s="1590"/>
      <c r="DC605" s="1590"/>
      <c r="DD605" s="1590">
        <f t="shared" si="15"/>
        <v>0</v>
      </c>
      <c r="DE605" s="1590"/>
      <c r="DF605" s="1590"/>
      <c r="DG605" s="1590"/>
      <c r="DH605" s="1590"/>
    </row>
    <row r="606" spans="1:112" ht="12.75">
      <c r="B606" s="12" t="s">
        <v>22</v>
      </c>
      <c r="N606" s="1102" t="s">
        <v>722</v>
      </c>
      <c r="O606" s="1102"/>
      <c r="U606" s="12" t="s">
        <v>22</v>
      </c>
      <c r="AG606" s="1102" t="s">
        <v>722</v>
      </c>
      <c r="AH606" s="1102"/>
      <c r="AM606" s="58"/>
      <c r="AN606" s="58"/>
      <c r="AO606" s="58"/>
      <c r="AP606" s="58"/>
      <c r="AQ606" s="58"/>
      <c r="AR606" s="1275">
        <f t="shared" si="0"/>
        <v>0</v>
      </c>
      <c r="AS606" s="1276"/>
      <c r="AT606" s="1294">
        <f t="shared" si="1"/>
        <v>0</v>
      </c>
      <c r="AU606" s="1295"/>
      <c r="AV606" s="1275">
        <f t="shared" si="2"/>
        <v>0</v>
      </c>
      <c r="AW606" s="1276"/>
      <c r="AX606" s="1294">
        <f t="shared" si="3"/>
        <v>0</v>
      </c>
      <c r="AY606" s="1295"/>
      <c r="AZ606" s="58"/>
      <c r="BA606" s="1294">
        <f t="shared" si="4"/>
        <v>0</v>
      </c>
      <c r="BB606" s="1317"/>
      <c r="BC606" s="1317"/>
      <c r="BD606" s="1317"/>
      <c r="BE606" s="1295"/>
      <c r="BF606" s="1314">
        <f t="shared" si="5"/>
        <v>0</v>
      </c>
      <c r="BG606" s="1314"/>
      <c r="BH606" s="1314"/>
      <c r="BI606" s="1314"/>
      <c r="BJ606" s="1314"/>
      <c r="BK606" s="1314">
        <f t="shared" si="6"/>
        <v>0</v>
      </c>
      <c r="BL606" s="1314"/>
      <c r="BM606" s="1314"/>
      <c r="BN606" s="1314"/>
      <c r="BO606" s="1314"/>
      <c r="BP606" s="1314">
        <f t="shared" si="7"/>
        <v>0</v>
      </c>
      <c r="BQ606" s="1314"/>
      <c r="BR606" s="1314"/>
      <c r="BS606" s="1314"/>
      <c r="BT606" s="1314"/>
      <c r="BU606" s="1314">
        <f t="shared" si="8"/>
        <v>0</v>
      </c>
      <c r="BV606" s="1314"/>
      <c r="BW606" s="1314"/>
      <c r="BX606" s="1314"/>
      <c r="BY606" s="1314"/>
      <c r="BZ606" s="1314">
        <f t="shared" si="9"/>
        <v>0</v>
      </c>
      <c r="CA606" s="1314"/>
      <c r="CB606" s="1314"/>
      <c r="CC606" s="1314"/>
      <c r="CD606" s="1314"/>
      <c r="CE606" s="1590">
        <f t="shared" si="10"/>
        <v>0</v>
      </c>
      <c r="CF606" s="1590"/>
      <c r="CG606" s="1590"/>
      <c r="CH606" s="1590"/>
      <c r="CI606" s="1590"/>
      <c r="CJ606" s="1590">
        <f t="shared" si="11"/>
        <v>0</v>
      </c>
      <c r="CK606" s="1590"/>
      <c r="CL606" s="1590"/>
      <c r="CM606" s="1590"/>
      <c r="CN606" s="1590"/>
      <c r="CO606" s="1590">
        <f t="shared" si="12"/>
        <v>0</v>
      </c>
      <c r="CP606" s="1590"/>
      <c r="CQ606" s="1590"/>
      <c r="CR606" s="1590"/>
      <c r="CS606" s="1590"/>
      <c r="CT606" s="1590">
        <f t="shared" si="13"/>
        <v>0</v>
      </c>
      <c r="CU606" s="1590"/>
      <c r="CV606" s="1590"/>
      <c r="CW606" s="1590"/>
      <c r="CX606" s="1590"/>
      <c r="CY606" s="1590">
        <f t="shared" si="14"/>
        <v>0</v>
      </c>
      <c r="CZ606" s="1590"/>
      <c r="DA606" s="1590"/>
      <c r="DB606" s="1590"/>
      <c r="DC606" s="1590"/>
      <c r="DD606" s="1590">
        <f t="shared" si="15"/>
        <v>0</v>
      </c>
      <c r="DE606" s="1590"/>
      <c r="DF606" s="1590"/>
      <c r="DG606" s="1590"/>
      <c r="DH606" s="1590"/>
    </row>
    <row r="607" spans="1:112" ht="12.75">
      <c r="AM607" s="58"/>
      <c r="AN607" s="58"/>
      <c r="AO607" s="58"/>
      <c r="AP607" s="58"/>
      <c r="AQ607" s="58"/>
      <c r="AR607" s="1275">
        <f t="shared" si="0"/>
        <v>0</v>
      </c>
      <c r="AS607" s="1276"/>
      <c r="AT607" s="1294">
        <f t="shared" si="1"/>
        <v>0</v>
      </c>
      <c r="AU607" s="1295"/>
      <c r="AV607" s="1275">
        <f t="shared" si="2"/>
        <v>0</v>
      </c>
      <c r="AW607" s="1276"/>
      <c r="AX607" s="1294">
        <f t="shared" si="3"/>
        <v>0</v>
      </c>
      <c r="AY607" s="1295"/>
      <c r="AZ607" s="58"/>
      <c r="BA607" s="1294">
        <f t="shared" si="4"/>
        <v>0</v>
      </c>
      <c r="BB607" s="1317"/>
      <c r="BC607" s="1317"/>
      <c r="BD607" s="1317"/>
      <c r="BE607" s="1295"/>
      <c r="BF607" s="1314">
        <f t="shared" si="5"/>
        <v>0</v>
      </c>
      <c r="BG607" s="1314"/>
      <c r="BH607" s="1314"/>
      <c r="BI607" s="1314"/>
      <c r="BJ607" s="1314"/>
      <c r="BK607" s="1314">
        <f t="shared" si="6"/>
        <v>0</v>
      </c>
      <c r="BL607" s="1314"/>
      <c r="BM607" s="1314"/>
      <c r="BN607" s="1314"/>
      <c r="BO607" s="1314"/>
      <c r="BP607" s="1314">
        <f t="shared" si="7"/>
        <v>0</v>
      </c>
      <c r="BQ607" s="1314"/>
      <c r="BR607" s="1314"/>
      <c r="BS607" s="1314"/>
      <c r="BT607" s="1314"/>
      <c r="BU607" s="1314">
        <f t="shared" si="8"/>
        <v>0</v>
      </c>
      <c r="BV607" s="1314"/>
      <c r="BW607" s="1314"/>
      <c r="BX607" s="1314"/>
      <c r="BY607" s="1314"/>
      <c r="BZ607" s="1314">
        <f t="shared" si="9"/>
        <v>0</v>
      </c>
      <c r="CA607" s="1314"/>
      <c r="CB607" s="1314"/>
      <c r="CC607" s="1314"/>
      <c r="CD607" s="1314"/>
      <c r="CE607" s="1590">
        <f t="shared" si="10"/>
        <v>0</v>
      </c>
      <c r="CF607" s="1590"/>
      <c r="CG607" s="1590"/>
      <c r="CH607" s="1590"/>
      <c r="CI607" s="1590"/>
      <c r="CJ607" s="1590">
        <f t="shared" si="11"/>
        <v>0</v>
      </c>
      <c r="CK607" s="1590"/>
      <c r="CL607" s="1590"/>
      <c r="CM607" s="1590"/>
      <c r="CN607" s="1590"/>
      <c r="CO607" s="1590">
        <f t="shared" si="12"/>
        <v>0</v>
      </c>
      <c r="CP607" s="1590"/>
      <c r="CQ607" s="1590"/>
      <c r="CR607" s="1590"/>
      <c r="CS607" s="1590"/>
      <c r="CT607" s="1590">
        <f t="shared" si="13"/>
        <v>0</v>
      </c>
      <c r="CU607" s="1590"/>
      <c r="CV607" s="1590"/>
      <c r="CW607" s="1590"/>
      <c r="CX607" s="1590"/>
      <c r="CY607" s="1590">
        <f t="shared" si="14"/>
        <v>0</v>
      </c>
      <c r="CZ607" s="1590"/>
      <c r="DA607" s="1590"/>
      <c r="DB607" s="1590"/>
      <c r="DC607" s="1590"/>
      <c r="DD607" s="1590">
        <f t="shared" si="15"/>
        <v>0</v>
      </c>
      <c r="DE607" s="1590"/>
      <c r="DF607" s="1590"/>
      <c r="DG607" s="1590"/>
      <c r="DH607" s="1590"/>
    </row>
    <row r="608" spans="1:112" ht="12.75">
      <c r="A608" s="1328" t="s">
        <v>590</v>
      </c>
      <c r="B608" s="1328"/>
      <c r="C608" s="1328"/>
      <c r="D608" s="1328"/>
      <c r="E608" s="1328"/>
      <c r="F608" s="1328"/>
      <c r="G608" s="1328"/>
      <c r="H608" s="1328"/>
      <c r="I608" s="1328"/>
      <c r="J608" s="1328"/>
      <c r="K608" s="1328"/>
      <c r="L608" s="1328"/>
      <c r="M608" s="1328"/>
      <c r="N608" s="1328"/>
      <c r="O608" s="1328"/>
      <c r="P608" s="1328"/>
      <c r="Q608" s="1328"/>
      <c r="R608" s="1328"/>
      <c r="S608" s="1328"/>
      <c r="T608" s="1328"/>
      <c r="U608" s="1328"/>
      <c r="V608" s="1328"/>
      <c r="W608" s="1328"/>
      <c r="X608" s="1328"/>
      <c r="Y608" s="1328"/>
      <c r="Z608" s="1328"/>
      <c r="AA608" s="1328"/>
      <c r="AB608" s="1328"/>
      <c r="AC608" s="1328"/>
      <c r="AD608" s="1328"/>
      <c r="AE608" s="1328"/>
      <c r="AF608" s="1328"/>
      <c r="AG608" s="1328"/>
      <c r="AH608" s="1328"/>
      <c r="AI608" s="1328"/>
      <c r="AJ608" s="1328"/>
      <c r="AK608" s="1328"/>
      <c r="AL608" s="1328"/>
      <c r="AM608" s="58"/>
      <c r="AN608" s="58"/>
      <c r="AO608" s="58"/>
      <c r="AP608" s="58"/>
      <c r="AQ608" s="58"/>
      <c r="AR608" s="1275">
        <f t="shared" si="0"/>
        <v>0</v>
      </c>
      <c r="AS608" s="1276"/>
      <c r="AT608" s="1294">
        <f t="shared" si="1"/>
        <v>0</v>
      </c>
      <c r="AU608" s="1295"/>
      <c r="AV608" s="1275">
        <f t="shared" si="2"/>
        <v>0</v>
      </c>
      <c r="AW608" s="1276"/>
      <c r="AX608" s="1294">
        <f t="shared" si="3"/>
        <v>0</v>
      </c>
      <c r="AY608" s="1295"/>
      <c r="AZ608" s="58"/>
      <c r="BA608" s="1294">
        <f t="shared" si="4"/>
        <v>0</v>
      </c>
      <c r="BB608" s="1317"/>
      <c r="BC608" s="1317"/>
      <c r="BD608" s="1317"/>
      <c r="BE608" s="1295"/>
      <c r="BF608" s="1314">
        <f t="shared" si="5"/>
        <v>0</v>
      </c>
      <c r="BG608" s="1314"/>
      <c r="BH608" s="1314"/>
      <c r="BI608" s="1314"/>
      <c r="BJ608" s="1314"/>
      <c r="BK608" s="1314">
        <f t="shared" si="6"/>
        <v>0</v>
      </c>
      <c r="BL608" s="1314"/>
      <c r="BM608" s="1314"/>
      <c r="BN608" s="1314"/>
      <c r="BO608" s="1314"/>
      <c r="BP608" s="1314">
        <f t="shared" si="7"/>
        <v>0</v>
      </c>
      <c r="BQ608" s="1314"/>
      <c r="BR608" s="1314"/>
      <c r="BS608" s="1314"/>
      <c r="BT608" s="1314"/>
      <c r="BU608" s="1314">
        <f t="shared" si="8"/>
        <v>0</v>
      </c>
      <c r="BV608" s="1314"/>
      <c r="BW608" s="1314"/>
      <c r="BX608" s="1314"/>
      <c r="BY608" s="1314"/>
      <c r="BZ608" s="1314">
        <f t="shared" si="9"/>
        <v>0</v>
      </c>
      <c r="CA608" s="1314"/>
      <c r="CB608" s="1314"/>
      <c r="CC608" s="1314"/>
      <c r="CD608" s="1314"/>
      <c r="CE608" s="1590">
        <f t="shared" si="10"/>
        <v>0</v>
      </c>
      <c r="CF608" s="1590"/>
      <c r="CG608" s="1590"/>
      <c r="CH608" s="1590"/>
      <c r="CI608" s="1590"/>
      <c r="CJ608" s="1590">
        <f t="shared" si="11"/>
        <v>0</v>
      </c>
      <c r="CK608" s="1590"/>
      <c r="CL608" s="1590"/>
      <c r="CM608" s="1590"/>
      <c r="CN608" s="1590"/>
      <c r="CO608" s="1590">
        <f t="shared" si="12"/>
        <v>0</v>
      </c>
      <c r="CP608" s="1590"/>
      <c r="CQ608" s="1590"/>
      <c r="CR608" s="1590"/>
      <c r="CS608" s="1590"/>
      <c r="CT608" s="1590">
        <f t="shared" si="13"/>
        <v>0</v>
      </c>
      <c r="CU608" s="1590"/>
      <c r="CV608" s="1590"/>
      <c r="CW608" s="1590"/>
      <c r="CX608" s="1590"/>
      <c r="CY608" s="1590">
        <f t="shared" si="14"/>
        <v>0</v>
      </c>
      <c r="CZ608" s="1590"/>
      <c r="DA608" s="1590"/>
      <c r="DB608" s="1590"/>
      <c r="DC608" s="1590"/>
      <c r="DD608" s="1590">
        <f t="shared" si="15"/>
        <v>0</v>
      </c>
      <c r="DE608" s="1590"/>
      <c r="DF608" s="1590"/>
      <c r="DG608" s="1590"/>
      <c r="DH608" s="1590"/>
    </row>
    <row r="609" spans="1:112" ht="13.5" thickBo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c r="AD609" s="981"/>
      <c r="AE609" s="981"/>
      <c r="AF609" s="981"/>
      <c r="AG609" s="981"/>
      <c r="AH609" s="981"/>
      <c r="AI609" s="981"/>
      <c r="AJ609" s="981"/>
      <c r="AK609" s="981"/>
      <c r="AL609" s="981"/>
      <c r="AM609" s="58"/>
      <c r="AN609" s="58"/>
      <c r="AO609" s="58"/>
      <c r="AP609" s="58"/>
      <c r="AQ609" s="58"/>
      <c r="AR609" s="1275">
        <f t="shared" si="0"/>
        <v>0</v>
      </c>
      <c r="AS609" s="1276"/>
      <c r="AT609" s="1294">
        <f t="shared" si="1"/>
        <v>0</v>
      </c>
      <c r="AU609" s="1295"/>
      <c r="AV609" s="1275">
        <f t="shared" si="2"/>
        <v>0</v>
      </c>
      <c r="AW609" s="1276"/>
      <c r="AX609" s="1294">
        <f t="shared" si="3"/>
        <v>0</v>
      </c>
      <c r="AY609" s="1295"/>
      <c r="AZ609" s="58"/>
      <c r="BA609" s="1294">
        <f t="shared" si="4"/>
        <v>0</v>
      </c>
      <c r="BB609" s="1317"/>
      <c r="BC609" s="1317"/>
      <c r="BD609" s="1317"/>
      <c r="BE609" s="1295"/>
      <c r="BF609" s="1314">
        <f t="shared" si="5"/>
        <v>0</v>
      </c>
      <c r="BG609" s="1314"/>
      <c r="BH609" s="1314"/>
      <c r="BI609" s="1314"/>
      <c r="BJ609" s="1314"/>
      <c r="BK609" s="1314">
        <f t="shared" si="6"/>
        <v>0</v>
      </c>
      <c r="BL609" s="1314"/>
      <c r="BM609" s="1314"/>
      <c r="BN609" s="1314"/>
      <c r="BO609" s="1314"/>
      <c r="BP609" s="1314">
        <f t="shared" si="7"/>
        <v>0</v>
      </c>
      <c r="BQ609" s="1314"/>
      <c r="BR609" s="1314"/>
      <c r="BS609" s="1314"/>
      <c r="BT609" s="1314"/>
      <c r="BU609" s="1314">
        <f t="shared" si="8"/>
        <v>0</v>
      </c>
      <c r="BV609" s="1314"/>
      <c r="BW609" s="1314"/>
      <c r="BX609" s="1314"/>
      <c r="BY609" s="1314"/>
      <c r="BZ609" s="1314">
        <f t="shared" si="9"/>
        <v>0</v>
      </c>
      <c r="CA609" s="1314"/>
      <c r="CB609" s="1314"/>
      <c r="CC609" s="1314"/>
      <c r="CD609" s="1314"/>
      <c r="CE609" s="1590">
        <f t="shared" si="10"/>
        <v>0</v>
      </c>
      <c r="CF609" s="1590"/>
      <c r="CG609" s="1590"/>
      <c r="CH609" s="1590"/>
      <c r="CI609" s="1590"/>
      <c r="CJ609" s="1590">
        <f t="shared" si="11"/>
        <v>0</v>
      </c>
      <c r="CK609" s="1590"/>
      <c r="CL609" s="1590"/>
      <c r="CM609" s="1590"/>
      <c r="CN609" s="1590"/>
      <c r="CO609" s="1590">
        <f t="shared" si="12"/>
        <v>0</v>
      </c>
      <c r="CP609" s="1590"/>
      <c r="CQ609" s="1590"/>
      <c r="CR609" s="1590"/>
      <c r="CS609" s="1590"/>
      <c r="CT609" s="1590">
        <f t="shared" si="13"/>
        <v>0</v>
      </c>
      <c r="CU609" s="1590"/>
      <c r="CV609" s="1590"/>
      <c r="CW609" s="1590"/>
      <c r="CX609" s="1590"/>
      <c r="CY609" s="1590">
        <f t="shared" si="14"/>
        <v>0</v>
      </c>
      <c r="CZ609" s="1590"/>
      <c r="DA609" s="1590"/>
      <c r="DB609" s="1590"/>
      <c r="DC609" s="1590"/>
      <c r="DD609" s="1590">
        <f t="shared" si="15"/>
        <v>0</v>
      </c>
      <c r="DE609" s="1590"/>
      <c r="DF609" s="1590"/>
      <c r="DG609" s="1590"/>
      <c r="DH609" s="1590"/>
    </row>
    <row r="610" spans="1:112" ht="13.5" thickTop="1">
      <c r="A610" s="25"/>
      <c r="B610" s="25"/>
      <c r="C610" s="25"/>
      <c r="D610" s="25"/>
      <c r="E610" s="25"/>
      <c r="F610" s="25"/>
      <c r="G610" s="3"/>
      <c r="H610" s="25"/>
      <c r="AM610" s="58"/>
      <c r="AN610" s="58"/>
      <c r="AO610" s="58"/>
      <c r="AP610" s="58"/>
      <c r="AQ610" s="58"/>
      <c r="AR610" s="1275">
        <f t="shared" si="0"/>
        <v>0</v>
      </c>
      <c r="AS610" s="1276"/>
      <c r="AT610" s="1294">
        <f t="shared" si="1"/>
        <v>0</v>
      </c>
      <c r="AU610" s="1295"/>
      <c r="AV610" s="1275">
        <f t="shared" si="2"/>
        <v>0</v>
      </c>
      <c r="AW610" s="1276"/>
      <c r="AX610" s="1294">
        <f t="shared" si="3"/>
        <v>0</v>
      </c>
      <c r="AY610" s="1295"/>
      <c r="AZ610" s="58"/>
      <c r="BA610" s="1294">
        <f t="shared" si="4"/>
        <v>0</v>
      </c>
      <c r="BB610" s="1317"/>
      <c r="BC610" s="1317"/>
      <c r="BD610" s="1317"/>
      <c r="BE610" s="1295"/>
      <c r="BF610" s="1314">
        <f t="shared" si="5"/>
        <v>0</v>
      </c>
      <c r="BG610" s="1314"/>
      <c r="BH610" s="1314"/>
      <c r="BI610" s="1314"/>
      <c r="BJ610" s="1314"/>
      <c r="BK610" s="1314">
        <f t="shared" si="6"/>
        <v>0</v>
      </c>
      <c r="BL610" s="1314"/>
      <c r="BM610" s="1314"/>
      <c r="BN610" s="1314"/>
      <c r="BO610" s="1314"/>
      <c r="BP610" s="1314">
        <f t="shared" si="7"/>
        <v>0</v>
      </c>
      <c r="BQ610" s="1314"/>
      <c r="BR610" s="1314"/>
      <c r="BS610" s="1314"/>
      <c r="BT610" s="1314"/>
      <c r="BU610" s="1314">
        <f t="shared" si="8"/>
        <v>0</v>
      </c>
      <c r="BV610" s="1314"/>
      <c r="BW610" s="1314"/>
      <c r="BX610" s="1314"/>
      <c r="BY610" s="1314"/>
      <c r="BZ610" s="1314">
        <f t="shared" si="9"/>
        <v>0</v>
      </c>
      <c r="CA610" s="1314"/>
      <c r="CB610" s="1314"/>
      <c r="CC610" s="1314"/>
      <c r="CD610" s="1314"/>
      <c r="CE610" s="1590">
        <f t="shared" si="10"/>
        <v>0</v>
      </c>
      <c r="CF610" s="1590"/>
      <c r="CG610" s="1590"/>
      <c r="CH610" s="1590"/>
      <c r="CI610" s="1590"/>
      <c r="CJ610" s="1590">
        <f t="shared" si="11"/>
        <v>0</v>
      </c>
      <c r="CK610" s="1590"/>
      <c r="CL610" s="1590"/>
      <c r="CM610" s="1590"/>
      <c r="CN610" s="1590"/>
      <c r="CO610" s="1590">
        <f t="shared" si="12"/>
        <v>0</v>
      </c>
      <c r="CP610" s="1590"/>
      <c r="CQ610" s="1590"/>
      <c r="CR610" s="1590"/>
      <c r="CS610" s="1590"/>
      <c r="CT610" s="1590">
        <f t="shared" si="13"/>
        <v>0</v>
      </c>
      <c r="CU610" s="1590"/>
      <c r="CV610" s="1590"/>
      <c r="CW610" s="1590"/>
      <c r="CX610" s="1590"/>
      <c r="CY610" s="1590">
        <f t="shared" si="14"/>
        <v>0</v>
      </c>
      <c r="CZ610" s="1590"/>
      <c r="DA610" s="1590"/>
      <c r="DB610" s="1590"/>
      <c r="DC610" s="1590"/>
      <c r="DD610" s="1590">
        <f t="shared" si="15"/>
        <v>0</v>
      </c>
      <c r="DE610" s="1590"/>
      <c r="DF610" s="1590"/>
      <c r="DG610" s="1590"/>
      <c r="DH610" s="1590"/>
    </row>
    <row r="611" spans="1:112" ht="12.75">
      <c r="A611" s="50" t="s">
        <v>340</v>
      </c>
      <c r="B611" s="50"/>
      <c r="C611" s="50" t="s">
        <v>23</v>
      </c>
      <c r="AM611" s="58"/>
      <c r="AN611" s="58"/>
      <c r="AO611" s="58"/>
      <c r="AP611" s="58"/>
      <c r="AQ611" s="58"/>
      <c r="AR611" s="1275">
        <f t="shared" si="0"/>
        <v>0</v>
      </c>
      <c r="AS611" s="1276"/>
      <c r="AT611" s="1294">
        <f t="shared" si="1"/>
        <v>0</v>
      </c>
      <c r="AU611" s="1295"/>
      <c r="AV611" s="1275">
        <f t="shared" si="2"/>
        <v>0</v>
      </c>
      <c r="AW611" s="1276"/>
      <c r="AX611" s="1294">
        <f t="shared" si="3"/>
        <v>0</v>
      </c>
      <c r="AY611" s="1295"/>
      <c r="AZ611" s="58"/>
      <c r="BA611" s="1294">
        <f t="shared" si="4"/>
        <v>0</v>
      </c>
      <c r="BB611" s="1317"/>
      <c r="BC611" s="1317"/>
      <c r="BD611" s="1317"/>
      <c r="BE611" s="1295"/>
      <c r="BF611" s="1314">
        <f t="shared" si="5"/>
        <v>0</v>
      </c>
      <c r="BG611" s="1314"/>
      <c r="BH611" s="1314"/>
      <c r="BI611" s="1314"/>
      <c r="BJ611" s="1314"/>
      <c r="BK611" s="1314">
        <f t="shared" si="6"/>
        <v>0</v>
      </c>
      <c r="BL611" s="1314"/>
      <c r="BM611" s="1314"/>
      <c r="BN611" s="1314"/>
      <c r="BO611" s="1314"/>
      <c r="BP611" s="1314">
        <f t="shared" si="7"/>
        <v>0</v>
      </c>
      <c r="BQ611" s="1314"/>
      <c r="BR611" s="1314"/>
      <c r="BS611" s="1314"/>
      <c r="BT611" s="1314"/>
      <c r="BU611" s="1314">
        <f t="shared" si="8"/>
        <v>0</v>
      </c>
      <c r="BV611" s="1314"/>
      <c r="BW611" s="1314"/>
      <c r="BX611" s="1314"/>
      <c r="BY611" s="1314"/>
      <c r="BZ611" s="1314">
        <f t="shared" si="9"/>
        <v>0</v>
      </c>
      <c r="CA611" s="1314"/>
      <c r="CB611" s="1314"/>
      <c r="CC611" s="1314"/>
      <c r="CD611" s="1314"/>
      <c r="CE611" s="1590">
        <f t="shared" si="10"/>
        <v>0</v>
      </c>
      <c r="CF611" s="1590"/>
      <c r="CG611" s="1590"/>
      <c r="CH611" s="1590"/>
      <c r="CI611" s="1590"/>
      <c r="CJ611" s="1590">
        <f t="shared" si="11"/>
        <v>0</v>
      </c>
      <c r="CK611" s="1590"/>
      <c r="CL611" s="1590"/>
      <c r="CM611" s="1590"/>
      <c r="CN611" s="1590"/>
      <c r="CO611" s="1590">
        <f t="shared" si="12"/>
        <v>0</v>
      </c>
      <c r="CP611" s="1590"/>
      <c r="CQ611" s="1590"/>
      <c r="CR611" s="1590"/>
      <c r="CS611" s="1590"/>
      <c r="CT611" s="1590">
        <f t="shared" si="13"/>
        <v>0</v>
      </c>
      <c r="CU611" s="1590"/>
      <c r="CV611" s="1590"/>
      <c r="CW611" s="1590"/>
      <c r="CX611" s="1590"/>
      <c r="CY611" s="1590">
        <f t="shared" si="14"/>
        <v>0</v>
      </c>
      <c r="CZ611" s="1590"/>
      <c r="DA611" s="1590"/>
      <c r="DB611" s="1590"/>
      <c r="DC611" s="1590"/>
      <c r="DD611" s="1590">
        <f t="shared" si="15"/>
        <v>0</v>
      </c>
      <c r="DE611" s="1590"/>
      <c r="DF611" s="1590"/>
      <c r="DG611" s="1590"/>
      <c r="DH611" s="1590"/>
    </row>
    <row r="612" spans="1:112" ht="12.75">
      <c r="A612" s="50"/>
      <c r="B612" s="50"/>
      <c r="C612" s="50"/>
      <c r="AM612" s="58"/>
      <c r="AN612" s="58"/>
      <c r="AO612" s="58"/>
      <c r="AP612" s="58"/>
      <c r="AQ612" s="58"/>
      <c r="AR612" s="1275">
        <f t="shared" si="0"/>
        <v>0</v>
      </c>
      <c r="AS612" s="1276"/>
      <c r="AT612" s="1294">
        <f t="shared" si="1"/>
        <v>0</v>
      </c>
      <c r="AU612" s="1295"/>
      <c r="AV612" s="1275">
        <f t="shared" si="2"/>
        <v>0</v>
      </c>
      <c r="AW612" s="1276"/>
      <c r="AX612" s="1294">
        <f t="shared" si="3"/>
        <v>0</v>
      </c>
      <c r="AY612" s="1295"/>
      <c r="AZ612" s="58"/>
      <c r="BA612" s="1294">
        <f t="shared" si="4"/>
        <v>0</v>
      </c>
      <c r="BB612" s="1317"/>
      <c r="BC612" s="1317"/>
      <c r="BD612" s="1317"/>
      <c r="BE612" s="1295"/>
      <c r="BF612" s="1314">
        <f t="shared" si="5"/>
        <v>0</v>
      </c>
      <c r="BG612" s="1314"/>
      <c r="BH612" s="1314"/>
      <c r="BI612" s="1314"/>
      <c r="BJ612" s="1314"/>
      <c r="BK612" s="1314">
        <f t="shared" si="6"/>
        <v>0</v>
      </c>
      <c r="BL612" s="1314"/>
      <c r="BM612" s="1314"/>
      <c r="BN612" s="1314"/>
      <c r="BO612" s="1314"/>
      <c r="BP612" s="1314">
        <f t="shared" si="7"/>
        <v>0</v>
      </c>
      <c r="BQ612" s="1314"/>
      <c r="BR612" s="1314"/>
      <c r="BS612" s="1314"/>
      <c r="BT612" s="1314"/>
      <c r="BU612" s="1314">
        <f t="shared" si="8"/>
        <v>0</v>
      </c>
      <c r="BV612" s="1314"/>
      <c r="BW612" s="1314"/>
      <c r="BX612" s="1314"/>
      <c r="BY612" s="1314"/>
      <c r="BZ612" s="1314">
        <f t="shared" si="9"/>
        <v>0</v>
      </c>
      <c r="CA612" s="1314"/>
      <c r="CB612" s="1314"/>
      <c r="CC612" s="1314"/>
      <c r="CD612" s="1314"/>
      <c r="CE612" s="1590">
        <f t="shared" si="10"/>
        <v>0</v>
      </c>
      <c r="CF612" s="1590"/>
      <c r="CG612" s="1590"/>
      <c r="CH612" s="1590"/>
      <c r="CI612" s="1590"/>
      <c r="CJ612" s="1590">
        <f t="shared" si="11"/>
        <v>0</v>
      </c>
      <c r="CK612" s="1590"/>
      <c r="CL612" s="1590"/>
      <c r="CM612" s="1590"/>
      <c r="CN612" s="1590"/>
      <c r="CO612" s="1590">
        <f t="shared" si="12"/>
        <v>0</v>
      </c>
      <c r="CP612" s="1590"/>
      <c r="CQ612" s="1590"/>
      <c r="CR612" s="1590"/>
      <c r="CS612" s="1590"/>
      <c r="CT612" s="1590">
        <f t="shared" si="13"/>
        <v>0</v>
      </c>
      <c r="CU612" s="1590"/>
      <c r="CV612" s="1590"/>
      <c r="CW612" s="1590"/>
      <c r="CX612" s="1590"/>
      <c r="CY612" s="1590">
        <f t="shared" si="14"/>
        <v>0</v>
      </c>
      <c r="CZ612" s="1590"/>
      <c r="DA612" s="1590"/>
      <c r="DB612" s="1590"/>
      <c r="DC612" s="1590"/>
      <c r="DD612" s="1590">
        <f t="shared" si="15"/>
        <v>0</v>
      </c>
      <c r="DE612" s="1590"/>
      <c r="DF612" s="1590"/>
      <c r="DG612" s="1590"/>
      <c r="DH612" s="159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75">
        <f t="shared" si="0"/>
        <v>0</v>
      </c>
      <c r="AS613" s="1276"/>
      <c r="AT613" s="1294">
        <f t="shared" si="1"/>
        <v>0</v>
      </c>
      <c r="AU613" s="1295"/>
      <c r="AV613" s="1275">
        <f t="shared" si="2"/>
        <v>0</v>
      </c>
      <c r="AW613" s="1276"/>
      <c r="AX613" s="1294">
        <f t="shared" si="3"/>
        <v>0</v>
      </c>
      <c r="AY613" s="1295"/>
      <c r="AZ613" s="58"/>
      <c r="BA613" s="1294">
        <f t="shared" si="4"/>
        <v>0</v>
      </c>
      <c r="BB613" s="1317"/>
      <c r="BC613" s="1317"/>
      <c r="BD613" s="1317"/>
      <c r="BE613" s="1295"/>
      <c r="BF613" s="1314">
        <f t="shared" si="5"/>
        <v>0</v>
      </c>
      <c r="BG613" s="1314"/>
      <c r="BH613" s="1314"/>
      <c r="BI613" s="1314"/>
      <c r="BJ613" s="1314"/>
      <c r="BK613" s="1314">
        <f t="shared" si="6"/>
        <v>0</v>
      </c>
      <c r="BL613" s="1314"/>
      <c r="BM613" s="1314"/>
      <c r="BN613" s="1314"/>
      <c r="BO613" s="1314"/>
      <c r="BP613" s="1314">
        <f t="shared" si="7"/>
        <v>0</v>
      </c>
      <c r="BQ613" s="1314"/>
      <c r="BR613" s="1314"/>
      <c r="BS613" s="1314"/>
      <c r="BT613" s="1314"/>
      <c r="BU613" s="1314">
        <f t="shared" si="8"/>
        <v>0</v>
      </c>
      <c r="BV613" s="1314"/>
      <c r="BW613" s="1314"/>
      <c r="BX613" s="1314"/>
      <c r="BY613" s="1314"/>
      <c r="BZ613" s="1314">
        <f t="shared" si="9"/>
        <v>0</v>
      </c>
      <c r="CA613" s="1314"/>
      <c r="CB613" s="1314"/>
      <c r="CC613" s="1314"/>
      <c r="CD613" s="1314"/>
      <c r="CE613" s="1590">
        <f t="shared" si="10"/>
        <v>0</v>
      </c>
      <c r="CF613" s="1590"/>
      <c r="CG613" s="1590"/>
      <c r="CH613" s="1590"/>
      <c r="CI613" s="1590"/>
      <c r="CJ613" s="1590">
        <f t="shared" si="11"/>
        <v>0</v>
      </c>
      <c r="CK613" s="1590"/>
      <c r="CL613" s="1590"/>
      <c r="CM613" s="1590"/>
      <c r="CN613" s="1590"/>
      <c r="CO613" s="1590">
        <f t="shared" si="12"/>
        <v>0</v>
      </c>
      <c r="CP613" s="1590"/>
      <c r="CQ613" s="1590"/>
      <c r="CR613" s="1590"/>
      <c r="CS613" s="1590"/>
      <c r="CT613" s="1590">
        <f t="shared" si="13"/>
        <v>0</v>
      </c>
      <c r="CU613" s="1590"/>
      <c r="CV613" s="1590"/>
      <c r="CW613" s="1590"/>
      <c r="CX613" s="1590"/>
      <c r="CY613" s="1590">
        <f t="shared" si="14"/>
        <v>0</v>
      </c>
      <c r="CZ613" s="1590"/>
      <c r="DA613" s="1590"/>
      <c r="DB613" s="1590"/>
      <c r="DC613" s="1590"/>
      <c r="DD613" s="1590">
        <f t="shared" si="15"/>
        <v>0</v>
      </c>
      <c r="DE613" s="1590"/>
      <c r="DF613" s="1590"/>
      <c r="DG613" s="1590"/>
      <c r="DH613" s="159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75">
        <f>SUM(AT589:AU613)</f>
        <v>33</v>
      </c>
      <c r="AU614" s="1276"/>
      <c r="AV614" s="58"/>
      <c r="AW614" s="58"/>
      <c r="AX614" s="1275">
        <f>SUM(AX589:AY613)</f>
        <v>11</v>
      </c>
      <c r="AY614" s="1276"/>
      <c r="AZ614" s="58"/>
      <c r="BA614" s="1275">
        <f>SUM(BA589:BE613)</f>
        <v>18</v>
      </c>
      <c r="BB614" s="1315"/>
      <c r="BC614" s="1315"/>
      <c r="BD614" s="1315"/>
      <c r="BE614" s="1276"/>
      <c r="BF614" s="1316">
        <f>SUM(BF589:BJ613)</f>
        <v>12</v>
      </c>
      <c r="BG614" s="1316"/>
      <c r="BH614" s="1316"/>
      <c r="BI614" s="1316"/>
      <c r="BJ614" s="1316"/>
      <c r="BK614" s="1316">
        <f>SUM(BK589:BO613)</f>
        <v>18</v>
      </c>
      <c r="BL614" s="1316"/>
      <c r="BM614" s="1316"/>
      <c r="BN614" s="1316"/>
      <c r="BO614" s="1316"/>
      <c r="BP614" s="1316">
        <f>SUM(BP589:BT613)</f>
        <v>17</v>
      </c>
      <c r="BQ614" s="1316"/>
      <c r="BR614" s="1316"/>
      <c r="BS614" s="1316"/>
      <c r="BT614" s="1316"/>
      <c r="BU614" s="1316">
        <f>SUM(BU589:BY613)</f>
        <v>0</v>
      </c>
      <c r="BV614" s="1316"/>
      <c r="BW614" s="1316"/>
      <c r="BX614" s="1316"/>
      <c r="BY614" s="1316"/>
      <c r="BZ614" s="1316">
        <f>SUM(BZ589:CD613)</f>
        <v>0</v>
      </c>
      <c r="CA614" s="1316"/>
      <c r="CB614" s="1316"/>
      <c r="CC614" s="1316"/>
      <c r="CD614" s="1316"/>
      <c r="CE614" s="1316">
        <f>SUM(CE589:CI613)</f>
        <v>5</v>
      </c>
      <c r="CF614" s="1316"/>
      <c r="CG614" s="1316"/>
      <c r="CH614" s="1316"/>
      <c r="CI614" s="1316"/>
      <c r="CJ614" s="1316">
        <f>SUM(CJ589:CN613)</f>
        <v>2</v>
      </c>
      <c r="CK614" s="1316"/>
      <c r="CL614" s="1316"/>
      <c r="CM614" s="1316"/>
      <c r="CN614" s="1316"/>
      <c r="CO614" s="1316">
        <f>SUM(CO589:CS613)</f>
        <v>2</v>
      </c>
      <c r="CP614" s="1316"/>
      <c r="CQ614" s="1316"/>
      <c r="CR614" s="1316"/>
      <c r="CS614" s="1316"/>
      <c r="CT614" s="1316">
        <f>SUM(CT589:CX613)</f>
        <v>2</v>
      </c>
      <c r="CU614" s="1316"/>
      <c r="CV614" s="1316"/>
      <c r="CW614" s="1316"/>
      <c r="CX614" s="1316"/>
      <c r="CY614" s="1316">
        <f>SUM(CY589:DC613)</f>
        <v>0</v>
      </c>
      <c r="CZ614" s="1316"/>
      <c r="DA614" s="1316"/>
      <c r="DB614" s="1316"/>
      <c r="DC614" s="1316"/>
      <c r="DD614" s="1316">
        <f>SUM(DD589:DH613)</f>
        <v>0</v>
      </c>
      <c r="DE614" s="1316"/>
      <c r="DF614" s="1316"/>
      <c r="DG614" s="1316"/>
      <c r="DH614" s="1316"/>
    </row>
    <row r="615" spans="1:112" ht="12.75">
      <c r="B615" s="1380" t="s">
        <v>497</v>
      </c>
      <c r="C615" s="1381"/>
      <c r="D615" s="1381"/>
      <c r="E615" s="1381"/>
      <c r="F615" s="1381"/>
      <c r="G615" s="1381"/>
      <c r="H615" s="1381"/>
      <c r="I615" s="1381"/>
      <c r="J615" s="1381"/>
      <c r="K615" s="1381"/>
      <c r="L615" s="1381"/>
      <c r="M615" s="1381"/>
      <c r="N615" s="1381"/>
      <c r="O615" s="1382"/>
      <c r="P615" s="1389" t="s">
        <v>345</v>
      </c>
      <c r="Q615" s="1390"/>
      <c r="R615" s="1391"/>
      <c r="S615" s="1305" t="s">
        <v>498</v>
      </c>
      <c r="T615" s="1306"/>
      <c r="U615" s="1307"/>
      <c r="V615" s="1150" t="s">
        <v>18</v>
      </c>
      <c r="W615" s="1150"/>
      <c r="X615" s="1150"/>
      <c r="Y615" s="1150"/>
      <c r="Z615" s="1150"/>
      <c r="AA615" s="1150"/>
      <c r="AB615" s="1150" t="s">
        <v>17</v>
      </c>
      <c r="AC615" s="1150"/>
      <c r="AD615" s="1150"/>
      <c r="AE615" s="1150"/>
      <c r="AF615" s="1150"/>
      <c r="AG615" s="1150" t="s">
        <v>499</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83"/>
      <c r="C616" s="1384"/>
      <c r="D616" s="1384"/>
      <c r="E616" s="1384"/>
      <c r="F616" s="1384"/>
      <c r="G616" s="1384"/>
      <c r="H616" s="1384"/>
      <c r="I616" s="1384"/>
      <c r="J616" s="1384"/>
      <c r="K616" s="1384"/>
      <c r="L616" s="1384"/>
      <c r="M616" s="1384"/>
      <c r="N616" s="1384"/>
      <c r="O616" s="1385"/>
      <c r="P616" s="1392"/>
      <c r="Q616" s="1393"/>
      <c r="R616" s="1394"/>
      <c r="S616" s="1308"/>
      <c r="T616" s="1309"/>
      <c r="U616" s="1310"/>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86"/>
      <c r="C617" s="1387"/>
      <c r="D617" s="1387"/>
      <c r="E617" s="1387"/>
      <c r="F617" s="1387"/>
      <c r="G617" s="1387"/>
      <c r="H617" s="1387"/>
      <c r="I617" s="1387"/>
      <c r="J617" s="1387"/>
      <c r="K617" s="1387"/>
      <c r="L617" s="1387"/>
      <c r="M617" s="1387"/>
      <c r="N617" s="1387"/>
      <c r="O617" s="1388"/>
      <c r="P617" s="1395"/>
      <c r="Q617" s="1396"/>
      <c r="R617" s="1397"/>
      <c r="S617" s="1311"/>
      <c r="T617" s="1312"/>
      <c r="U617" s="1313"/>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294">
        <f>IF(J754="SRO/Studio",O754,0)</f>
        <v>0</v>
      </c>
      <c r="BB617" s="1317"/>
      <c r="BC617" s="1317"/>
      <c r="BD617" s="1317"/>
      <c r="BE617" s="1295"/>
      <c r="BF617" s="1314">
        <f>IF(J754="1 Bedroom",O754,0)</f>
        <v>0</v>
      </c>
      <c r="BG617" s="1314"/>
      <c r="BH617" s="1314"/>
      <c r="BI617" s="1314"/>
      <c r="BJ617" s="1314"/>
      <c r="BK617" s="1314">
        <f>IF(J754="2 Bedrooms",O754,0)</f>
        <v>1</v>
      </c>
      <c r="BL617" s="1314"/>
      <c r="BM617" s="1314"/>
      <c r="BN617" s="1314"/>
      <c r="BO617" s="1314"/>
      <c r="BP617" s="1314">
        <f>IF(J754="3 Bedrooms",O754,0)</f>
        <v>0</v>
      </c>
      <c r="BQ617" s="1314"/>
      <c r="BR617" s="1314"/>
      <c r="BS617" s="1314"/>
      <c r="BT617" s="1314"/>
      <c r="BU617" s="1314">
        <f>IF(J754="4 Bedrooms",O754,0)</f>
        <v>0</v>
      </c>
      <c r="BV617" s="1314"/>
      <c r="BW617" s="1314"/>
      <c r="BX617" s="1314"/>
      <c r="BY617" s="1314"/>
      <c r="BZ617" s="1314">
        <f>IF(J754="5 Bedrooms",O754,0)</f>
        <v>0</v>
      </c>
      <c r="CA617" s="1314"/>
      <c r="CB617" s="1314"/>
      <c r="CC617" s="1314"/>
      <c r="CD617" s="1314"/>
      <c r="CE617" s="58"/>
      <c r="CF617" s="58"/>
      <c r="CG617" s="58"/>
      <c r="CH617" s="58"/>
      <c r="CI617" s="58"/>
      <c r="CJ617" s="58"/>
      <c r="CK617" s="58"/>
      <c r="CL617" s="58"/>
      <c r="CM617" s="58"/>
      <c r="CN617" s="58"/>
      <c r="CO617" s="58"/>
      <c r="CP617" s="58"/>
      <c r="CQ617" s="58"/>
      <c r="CR617" s="58"/>
    </row>
    <row r="618" spans="1:112" ht="12.75" customHeight="1">
      <c r="B618" s="83" t="s">
        <v>119</v>
      </c>
      <c r="C618" s="1154" t="s">
        <v>1747</v>
      </c>
      <c r="D618" s="1154"/>
      <c r="E618" s="1154"/>
      <c r="F618" s="1154"/>
      <c r="G618" s="1154"/>
      <c r="H618" s="1154"/>
      <c r="I618" s="1154"/>
      <c r="J618" s="1154"/>
      <c r="K618" s="1154"/>
      <c r="L618" s="1154"/>
      <c r="M618" s="1154"/>
      <c r="N618" s="1154"/>
      <c r="O618" s="1170"/>
      <c r="P618" s="1098">
        <f>15*12</f>
        <v>180</v>
      </c>
      <c r="Q618" s="1099"/>
      <c r="R618" s="1100"/>
      <c r="S618" s="1164">
        <v>4.07E-2</v>
      </c>
      <c r="T618" s="1165"/>
      <c r="U618" s="1166"/>
      <c r="V618" s="1098"/>
      <c r="W618" s="1099"/>
      <c r="X618" s="1099"/>
      <c r="Y618" s="1099"/>
      <c r="Z618" s="1099"/>
      <c r="AA618" s="1100"/>
      <c r="AB618" s="1219">
        <v>492472</v>
      </c>
      <c r="AC618" s="1220"/>
      <c r="AD618" s="1220"/>
      <c r="AE618" s="1220"/>
      <c r="AF618" s="1221"/>
      <c r="AG618" s="1219">
        <v>9718000</v>
      </c>
      <c r="AH618" s="1220"/>
      <c r="AI618" s="1220"/>
      <c r="AJ618" s="1220"/>
      <c r="AK618" s="1221"/>
      <c r="AL618" s="58"/>
      <c r="AM618" s="61"/>
      <c r="AN618" s="61"/>
      <c r="AO618" s="61"/>
      <c r="AP618" s="61"/>
      <c r="AQ618" s="61"/>
      <c r="AR618" s="61"/>
      <c r="AS618" s="61"/>
      <c r="AT618" s="61"/>
      <c r="AU618" s="61"/>
      <c r="AV618" s="61"/>
      <c r="AW618" s="61"/>
      <c r="AX618" s="61"/>
      <c r="AY618" s="61"/>
      <c r="AZ618" s="61"/>
      <c r="BA618" s="1294">
        <f>IF(J755="SRO/Studio",O755,0)</f>
        <v>0</v>
      </c>
      <c r="BB618" s="1317"/>
      <c r="BC618" s="1317"/>
      <c r="BD618" s="1317"/>
      <c r="BE618" s="1295"/>
      <c r="BF618" s="1314">
        <f>IF(J755="1 Bedroom",O755,0)</f>
        <v>0</v>
      </c>
      <c r="BG618" s="1314"/>
      <c r="BH618" s="1314"/>
      <c r="BI618" s="1314"/>
      <c r="BJ618" s="1314"/>
      <c r="BK618" s="1314">
        <f>IF(J755="2 Bedrooms",O755,0)</f>
        <v>0</v>
      </c>
      <c r="BL618" s="1314"/>
      <c r="BM618" s="1314"/>
      <c r="BN618" s="1314"/>
      <c r="BO618" s="1314"/>
      <c r="BP618" s="1314">
        <f>IF(J755="3 Bedrooms",O755,0)</f>
        <v>0</v>
      </c>
      <c r="BQ618" s="1314"/>
      <c r="BR618" s="1314"/>
      <c r="BS618" s="1314"/>
      <c r="BT618" s="1314"/>
      <c r="BU618" s="1314">
        <f>IF(J755="4 Bedrooms",O755,0)</f>
        <v>0</v>
      </c>
      <c r="BV618" s="1314"/>
      <c r="BW618" s="1314"/>
      <c r="BX618" s="1314"/>
      <c r="BY618" s="1314"/>
      <c r="BZ618" s="1314">
        <f>IF(J755="5 Bedrooms",O755,0)</f>
        <v>0</v>
      </c>
      <c r="CA618" s="1314"/>
      <c r="CB618" s="1314"/>
      <c r="CC618" s="1314"/>
      <c r="CD618" s="1314"/>
      <c r="CE618" s="58"/>
      <c r="CF618" s="58"/>
      <c r="CG618" s="58"/>
      <c r="CH618" s="58"/>
      <c r="CI618" s="58"/>
      <c r="CJ618" s="58"/>
      <c r="CK618" s="58"/>
      <c r="CL618" s="58"/>
      <c r="CM618" s="58"/>
      <c r="CN618" s="58"/>
      <c r="CO618" s="58"/>
      <c r="CP618" s="58"/>
      <c r="CQ618" s="58"/>
      <c r="CR618" s="58"/>
    </row>
    <row r="619" spans="1:112" ht="12.75">
      <c r="B619" s="84" t="s">
        <v>120</v>
      </c>
      <c r="C619" s="1154" t="s">
        <v>1748</v>
      </c>
      <c r="D619" s="1154"/>
      <c r="E619" s="1154"/>
      <c r="F619" s="1154"/>
      <c r="G619" s="1154"/>
      <c r="H619" s="1154"/>
      <c r="I619" s="1154"/>
      <c r="J619" s="1154"/>
      <c r="K619" s="1154"/>
      <c r="L619" s="1154"/>
      <c r="M619" s="1154"/>
      <c r="N619" s="1154"/>
      <c r="O619" s="1170"/>
      <c r="P619" s="1098">
        <f>15*12</f>
        <v>180</v>
      </c>
      <c r="Q619" s="1099"/>
      <c r="R619" s="1100"/>
      <c r="S619" s="1164">
        <v>4.07E-2</v>
      </c>
      <c r="T619" s="1165"/>
      <c r="U619" s="1166"/>
      <c r="V619" s="1098"/>
      <c r="W619" s="1099"/>
      <c r="X619" s="1099"/>
      <c r="Y619" s="1099"/>
      <c r="Z619" s="1099"/>
      <c r="AA619" s="1100"/>
      <c r="AB619" s="1219">
        <v>527338</v>
      </c>
      <c r="AC619" s="1220"/>
      <c r="AD619" s="1220"/>
      <c r="AE619" s="1220"/>
      <c r="AF619" s="1221"/>
      <c r="AG619" s="1219">
        <v>10406000</v>
      </c>
      <c r="AH619" s="1220"/>
      <c r="AI619" s="1220"/>
      <c r="AJ619" s="1220"/>
      <c r="AK619" s="1221"/>
      <c r="AL619" s="58"/>
      <c r="AM619" s="61"/>
      <c r="AN619" s="61"/>
      <c r="AO619" s="61"/>
      <c r="AP619" s="61"/>
      <c r="AQ619" s="61"/>
      <c r="AR619" s="61"/>
      <c r="AS619" s="61"/>
      <c r="AT619" s="61"/>
      <c r="AU619" s="61"/>
      <c r="AV619" s="61"/>
      <c r="AW619" s="61"/>
      <c r="AX619" s="61"/>
      <c r="AY619" s="61"/>
      <c r="AZ619" s="61"/>
      <c r="BA619" s="1294">
        <f>IF(J756="SRO/Studio",O756,0)</f>
        <v>0</v>
      </c>
      <c r="BB619" s="1317"/>
      <c r="BC619" s="1317"/>
      <c r="BD619" s="1317"/>
      <c r="BE619" s="1295"/>
      <c r="BF619" s="1314">
        <f>IF(J756="1 Bedroom",O756,0)</f>
        <v>0</v>
      </c>
      <c r="BG619" s="1314"/>
      <c r="BH619" s="1314"/>
      <c r="BI619" s="1314"/>
      <c r="BJ619" s="1314"/>
      <c r="BK619" s="1314">
        <f>IF(J756="2 Bedrooms",O756,0)</f>
        <v>0</v>
      </c>
      <c r="BL619" s="1314"/>
      <c r="BM619" s="1314"/>
      <c r="BN619" s="1314"/>
      <c r="BO619" s="1314"/>
      <c r="BP619" s="1314">
        <f>IF(J756="3 Bedrooms",O756,0)</f>
        <v>0</v>
      </c>
      <c r="BQ619" s="1314"/>
      <c r="BR619" s="1314"/>
      <c r="BS619" s="1314"/>
      <c r="BT619" s="1314"/>
      <c r="BU619" s="1314">
        <f>IF(J756="4 Bedrooms",O756,0)</f>
        <v>0</v>
      </c>
      <c r="BV619" s="1314"/>
      <c r="BW619" s="1314"/>
      <c r="BX619" s="1314"/>
      <c r="BY619" s="1314"/>
      <c r="BZ619" s="1314">
        <f>IF(J756="5 Bedrooms",O756,0)</f>
        <v>0</v>
      </c>
      <c r="CA619" s="1314"/>
      <c r="CB619" s="1314"/>
      <c r="CC619" s="1314"/>
      <c r="CD619" s="1314"/>
      <c r="CE619" s="58"/>
      <c r="CF619" s="58"/>
      <c r="CG619" s="58"/>
      <c r="CH619" s="58"/>
      <c r="CI619" s="58"/>
      <c r="CJ619" s="58"/>
      <c r="CK619" s="58"/>
      <c r="CL619" s="58"/>
      <c r="CM619" s="58"/>
      <c r="CN619" s="58"/>
      <c r="CO619" s="58"/>
      <c r="CP619" s="58"/>
      <c r="CQ619" s="58"/>
      <c r="CR619" s="58"/>
    </row>
    <row r="620" spans="1:112" ht="12.75">
      <c r="B620" s="84" t="s">
        <v>126</v>
      </c>
      <c r="C620" s="955" t="str">
        <f>C547</f>
        <v xml:space="preserve">County of San Mateo </v>
      </c>
      <c r="D620" s="955"/>
      <c r="E620" s="955"/>
      <c r="F620" s="955"/>
      <c r="G620" s="955"/>
      <c r="H620" s="955"/>
      <c r="I620" s="955"/>
      <c r="J620" s="955"/>
      <c r="K620" s="955"/>
      <c r="L620" s="955"/>
      <c r="M620" s="955"/>
      <c r="N620" s="955"/>
      <c r="O620" s="957"/>
      <c r="P620" s="1098">
        <f>P547</f>
        <v>660</v>
      </c>
      <c r="Q620" s="1099"/>
      <c r="R620" s="1100"/>
      <c r="S620" s="1164">
        <f>U547</f>
        <v>0.03</v>
      </c>
      <c r="T620" s="1165"/>
      <c r="U620" s="1166"/>
      <c r="V620" s="1098" t="s">
        <v>503</v>
      </c>
      <c r="W620" s="1099"/>
      <c r="X620" s="1099"/>
      <c r="Y620" s="1099"/>
      <c r="Z620" s="1099"/>
      <c r="AA620" s="1100"/>
      <c r="AB620" s="1219"/>
      <c r="AC620" s="1220"/>
      <c r="AD620" s="1220"/>
      <c r="AE620" s="1220"/>
      <c r="AF620" s="1221"/>
      <c r="AG620" s="1219">
        <f>AE547</f>
        <v>6650000</v>
      </c>
      <c r="AH620" s="1220"/>
      <c r="AI620" s="1220"/>
      <c r="AJ620" s="1220"/>
      <c r="AK620" s="1221"/>
      <c r="AL620" s="58"/>
      <c r="AM620" s="61"/>
      <c r="AN620" s="61"/>
      <c r="AO620" s="61"/>
      <c r="AP620" s="61"/>
      <c r="AQ620" s="61"/>
      <c r="AR620" s="61"/>
      <c r="AS620" s="61"/>
      <c r="AT620" s="61"/>
      <c r="AU620" s="61"/>
      <c r="AV620" s="61"/>
      <c r="AW620" s="61"/>
      <c r="AX620" s="61"/>
      <c r="AY620" s="61"/>
      <c r="AZ620" s="61"/>
      <c r="BA620" s="1294">
        <f>IF(J757="SRO/Studio",O757,0)</f>
        <v>0</v>
      </c>
      <c r="BB620" s="1317"/>
      <c r="BC620" s="1317"/>
      <c r="BD620" s="1317"/>
      <c r="BE620" s="1295"/>
      <c r="BF620" s="1314">
        <f>IF(J757="1 Bedroom",O757,0)</f>
        <v>0</v>
      </c>
      <c r="BG620" s="1314"/>
      <c r="BH620" s="1314"/>
      <c r="BI620" s="1314"/>
      <c r="BJ620" s="1314"/>
      <c r="BK620" s="1314">
        <f>IF(J757="2 Bedrooms",O757,0)</f>
        <v>0</v>
      </c>
      <c r="BL620" s="1314"/>
      <c r="BM620" s="1314"/>
      <c r="BN620" s="1314"/>
      <c r="BO620" s="1314"/>
      <c r="BP620" s="1314">
        <f>IF(J757="3 Bedrooms",O757,0)</f>
        <v>0</v>
      </c>
      <c r="BQ620" s="1314"/>
      <c r="BR620" s="1314"/>
      <c r="BS620" s="1314"/>
      <c r="BT620" s="1314"/>
      <c r="BU620" s="1314">
        <f>IF(J757="4 Bedrooms",O757,0)</f>
        <v>0</v>
      </c>
      <c r="BV620" s="1314"/>
      <c r="BW620" s="1314"/>
      <c r="BX620" s="1314"/>
      <c r="BY620" s="1314"/>
      <c r="BZ620" s="1314">
        <f>IF(J757="5 Bedrooms",O757,0)</f>
        <v>0</v>
      </c>
      <c r="CA620" s="1314"/>
      <c r="CB620" s="1314"/>
      <c r="CC620" s="1314"/>
      <c r="CD620" s="1314"/>
      <c r="CE620" s="58"/>
      <c r="CF620" s="58"/>
      <c r="CG620" s="58"/>
      <c r="CH620" s="58"/>
      <c r="CI620" s="58"/>
      <c r="CJ620" s="58"/>
      <c r="CK620" s="58"/>
      <c r="CL620" s="58"/>
      <c r="CM620" s="58"/>
      <c r="CN620" s="58"/>
      <c r="CO620" s="58"/>
      <c r="CP620" s="58"/>
      <c r="CQ620" s="58"/>
      <c r="CR620" s="58"/>
    </row>
    <row r="621" spans="1:112" ht="12.75">
      <c r="B621" s="84" t="s">
        <v>631</v>
      </c>
      <c r="C621" s="955" t="str">
        <f>C548</f>
        <v>City of Belmont</v>
      </c>
      <c r="D621" s="955"/>
      <c r="E621" s="955"/>
      <c r="F621" s="955"/>
      <c r="G621" s="955"/>
      <c r="H621" s="955"/>
      <c r="I621" s="955"/>
      <c r="J621" s="955"/>
      <c r="K621" s="955"/>
      <c r="L621" s="955"/>
      <c r="M621" s="955"/>
      <c r="N621" s="955"/>
      <c r="O621" s="957"/>
      <c r="P621" s="1098">
        <f>P548</f>
        <v>840</v>
      </c>
      <c r="Q621" s="1099"/>
      <c r="R621" s="1100"/>
      <c r="S621" s="1164">
        <f>U548</f>
        <v>0.03</v>
      </c>
      <c r="T621" s="1165"/>
      <c r="U621" s="1166"/>
      <c r="V621" s="1098" t="s">
        <v>503</v>
      </c>
      <c r="W621" s="1099"/>
      <c r="X621" s="1099"/>
      <c r="Y621" s="1099"/>
      <c r="Z621" s="1099"/>
      <c r="AA621" s="1100"/>
      <c r="AB621" s="1219"/>
      <c r="AC621" s="1220"/>
      <c r="AD621" s="1220"/>
      <c r="AE621" s="1220"/>
      <c r="AF621" s="1221"/>
      <c r="AG621" s="1219">
        <f t="shared" ref="AG621:AG622" si="16">AE548</f>
        <v>3000000</v>
      </c>
      <c r="AH621" s="1220"/>
      <c r="AI621" s="1220"/>
      <c r="AJ621" s="1220"/>
      <c r="AK621" s="1221"/>
      <c r="AL621" s="58"/>
      <c r="AM621" s="61"/>
      <c r="AN621" s="61"/>
      <c r="AO621" s="61"/>
      <c r="AP621" s="61"/>
      <c r="AQ621" s="61"/>
      <c r="AR621" s="61"/>
      <c r="AS621" s="61"/>
      <c r="AT621" s="61"/>
      <c r="AU621" s="61"/>
      <c r="AV621" s="61"/>
      <c r="AW621" s="61"/>
      <c r="AX621" s="61"/>
      <c r="AY621" s="61"/>
      <c r="AZ621" s="61"/>
      <c r="BA621" s="1318">
        <f>SUM(BA617:BE620)</f>
        <v>0</v>
      </c>
      <c r="BB621" s="1319"/>
      <c r="BC621" s="1319"/>
      <c r="BD621" s="1319"/>
      <c r="BE621" s="1320"/>
      <c r="BF621" s="1318">
        <f>SUM(BF617:BJ620)</f>
        <v>0</v>
      </c>
      <c r="BG621" s="1319"/>
      <c r="BH621" s="1319"/>
      <c r="BI621" s="1319"/>
      <c r="BJ621" s="1320"/>
      <c r="BK621" s="1318">
        <f>SUM(BK617:BO620)</f>
        <v>1</v>
      </c>
      <c r="BL621" s="1319"/>
      <c r="BM621" s="1319"/>
      <c r="BN621" s="1319"/>
      <c r="BO621" s="1320"/>
      <c r="BP621" s="1318">
        <f>SUM(BP617:BT620)</f>
        <v>0</v>
      </c>
      <c r="BQ621" s="1319"/>
      <c r="BR621" s="1319"/>
      <c r="BS621" s="1319"/>
      <c r="BT621" s="1320"/>
      <c r="BU621" s="1318">
        <f>SUM(BU617:BY620)</f>
        <v>0</v>
      </c>
      <c r="BV621" s="1319"/>
      <c r="BW621" s="1319"/>
      <c r="BX621" s="1319"/>
      <c r="BY621" s="1320"/>
      <c r="BZ621" s="1318">
        <f>SUM(BZ617:CD620)</f>
        <v>0</v>
      </c>
      <c r="CA621" s="1319"/>
      <c r="CB621" s="1319"/>
      <c r="CC621" s="1319"/>
      <c r="CD621" s="1320"/>
      <c r="CE621" s="58"/>
      <c r="CF621" s="58"/>
      <c r="CG621" s="58"/>
      <c r="CH621" s="58"/>
      <c r="CI621" s="58"/>
      <c r="CJ621" s="58"/>
      <c r="CK621" s="58"/>
      <c r="CL621" s="58"/>
      <c r="CM621" s="58"/>
      <c r="CN621" s="58"/>
      <c r="CO621" s="58"/>
      <c r="CP621" s="58"/>
      <c r="CQ621" s="58"/>
      <c r="CR621" s="58"/>
    </row>
    <row r="622" spans="1:112" ht="12.75">
      <c r="B622" s="84" t="s">
        <v>841</v>
      </c>
      <c r="C622" s="956" t="str">
        <f>C549</f>
        <v>Accrued Interest on Public Loans</v>
      </c>
      <c r="D622" s="955"/>
      <c r="E622" s="955"/>
      <c r="F622" s="955"/>
      <c r="G622" s="955"/>
      <c r="H622" s="955"/>
      <c r="I622" s="955"/>
      <c r="J622" s="955"/>
      <c r="K622" s="955"/>
      <c r="L622" s="955"/>
      <c r="M622" s="955"/>
      <c r="N622" s="955"/>
      <c r="O622" s="957"/>
      <c r="P622" s="1098" t="str">
        <f>P549</f>
        <v>-</v>
      </c>
      <c r="Q622" s="1099"/>
      <c r="R622" s="1100"/>
      <c r="S622" s="1164" t="str">
        <f>U549</f>
        <v>-</v>
      </c>
      <c r="T622" s="1165"/>
      <c r="U622" s="1166"/>
      <c r="V622" s="1098" t="s">
        <v>503</v>
      </c>
      <c r="W622" s="1099"/>
      <c r="X622" s="1099"/>
      <c r="Y622" s="1099"/>
      <c r="Z622" s="1099"/>
      <c r="AA622" s="1100"/>
      <c r="AB622" s="1219"/>
      <c r="AC622" s="1220"/>
      <c r="AD622" s="1220"/>
      <c r="AE622" s="1220"/>
      <c r="AF622" s="1221"/>
      <c r="AG622" s="1219">
        <f t="shared" si="16"/>
        <v>379995</v>
      </c>
      <c r="AH622" s="1220"/>
      <c r="AI622" s="1220"/>
      <c r="AJ622" s="1220"/>
      <c r="AK622" s="122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55" t="str">
        <f>C551</f>
        <v>Deferred Developer Fee</v>
      </c>
      <c r="D623" s="955"/>
      <c r="E623" s="955"/>
      <c r="F623" s="955"/>
      <c r="G623" s="955"/>
      <c r="H623" s="955"/>
      <c r="I623" s="955"/>
      <c r="J623" s="955"/>
      <c r="K623" s="955"/>
      <c r="L623" s="955"/>
      <c r="M623" s="955"/>
      <c r="N623" s="955"/>
      <c r="O623" s="957"/>
      <c r="P623" s="1098">
        <f>P551</f>
        <v>180</v>
      </c>
      <c r="Q623" s="1099"/>
      <c r="R623" s="1100"/>
      <c r="S623" s="1164">
        <f>U551</f>
        <v>0</v>
      </c>
      <c r="T623" s="1165"/>
      <c r="U623" s="1166"/>
      <c r="V623" s="1098" t="s">
        <v>504</v>
      </c>
      <c r="W623" s="1099"/>
      <c r="X623" s="1099"/>
      <c r="Y623" s="1099"/>
      <c r="Z623" s="1099"/>
      <c r="AA623" s="1100"/>
      <c r="AB623" s="1219"/>
      <c r="AC623" s="1220"/>
      <c r="AD623" s="1220"/>
      <c r="AE623" s="1220"/>
      <c r="AF623" s="1221"/>
      <c r="AG623" s="1219">
        <f>AE551</f>
        <v>500000</v>
      </c>
      <c r="AH623" s="1220"/>
      <c r="AI623" s="1220"/>
      <c r="AJ623" s="1220"/>
      <c r="AK623" s="1221"/>
      <c r="AL623" s="58"/>
      <c r="AM623" s="61"/>
      <c r="AN623" s="61"/>
      <c r="AO623" s="61"/>
      <c r="AP623" s="61"/>
      <c r="AQ623" s="61"/>
      <c r="AR623" s="61"/>
      <c r="AS623" s="61"/>
      <c r="AT623" s="61"/>
      <c r="AU623" s="61"/>
      <c r="AV623" s="61"/>
      <c r="AW623" s="61"/>
      <c r="AX623" s="61"/>
      <c r="AY623" s="61"/>
      <c r="AZ623" s="61"/>
      <c r="BA623" s="1294">
        <f t="shared" ref="BA623:BA632" si="17">IF(J768="SRO/Studio",O768,0)</f>
        <v>0</v>
      </c>
      <c r="BB623" s="1317"/>
      <c r="BC623" s="1317"/>
      <c r="BD623" s="1317"/>
      <c r="BE623" s="1295"/>
      <c r="BF623" s="1314">
        <f t="shared" ref="BF623:BF632" si="18">IF(J768="1 Bedroom",O768,0)</f>
        <v>0</v>
      </c>
      <c r="BG623" s="1314"/>
      <c r="BH623" s="1314"/>
      <c r="BI623" s="1314"/>
      <c r="BJ623" s="1314"/>
      <c r="BK623" s="1314">
        <f t="shared" ref="BK623:BK632" si="19">IF(J768="2 Bedrooms",O768,0)</f>
        <v>0</v>
      </c>
      <c r="BL623" s="1314"/>
      <c r="BM623" s="1314"/>
      <c r="BN623" s="1314"/>
      <c r="BO623" s="1314"/>
      <c r="BP623" s="1314">
        <f t="shared" ref="BP623:BP632" si="20">IF(J768="3 Bedrooms",O768,0)</f>
        <v>0</v>
      </c>
      <c r="BQ623" s="1314"/>
      <c r="BR623" s="1314"/>
      <c r="BS623" s="1314"/>
      <c r="BT623" s="1314"/>
      <c r="BU623" s="1314">
        <f t="shared" ref="BU623:BU632" si="21">IF(J768="4 Bedrooms",O768,0)</f>
        <v>0</v>
      </c>
      <c r="BV623" s="1314"/>
      <c r="BW623" s="1314"/>
      <c r="BX623" s="1314"/>
      <c r="BY623" s="1314"/>
      <c r="BZ623" s="1314">
        <f t="shared" ref="BZ623:BZ632" si="22">IF(J768="5 Bedrooms",O768,0)</f>
        <v>0</v>
      </c>
      <c r="CA623" s="1314"/>
      <c r="CB623" s="1314"/>
      <c r="CC623" s="1314"/>
      <c r="CD623" s="1314"/>
      <c r="CE623" s="58"/>
      <c r="CF623" s="58"/>
      <c r="CG623" s="58"/>
      <c r="CH623" s="58"/>
      <c r="CI623" s="58"/>
      <c r="CJ623" s="58"/>
      <c r="CK623" s="58"/>
      <c r="CL623" s="58"/>
      <c r="CM623" s="58"/>
      <c r="CN623" s="58"/>
      <c r="CO623" s="58"/>
      <c r="CP623" s="58"/>
      <c r="CQ623" s="58"/>
      <c r="CR623" s="58"/>
    </row>
    <row r="624" spans="1:112" ht="12.75">
      <c r="B624" s="84" t="s">
        <v>500</v>
      </c>
      <c r="C624" s="958"/>
      <c r="D624" s="955"/>
      <c r="E624" s="955"/>
      <c r="F624" s="955"/>
      <c r="G624" s="955"/>
      <c r="H624" s="955"/>
      <c r="I624" s="955"/>
      <c r="J624" s="955"/>
      <c r="K624" s="955"/>
      <c r="L624" s="955"/>
      <c r="M624" s="955"/>
      <c r="N624" s="955"/>
      <c r="O624" s="957"/>
      <c r="P624" s="1098"/>
      <c r="Q624" s="1099"/>
      <c r="R624" s="1100"/>
      <c r="S624" s="1164"/>
      <c r="T624" s="1165"/>
      <c r="U624" s="1166"/>
      <c r="V624" s="1098"/>
      <c r="W624" s="1099"/>
      <c r="X624" s="1099"/>
      <c r="Y624" s="1099"/>
      <c r="Z624" s="1099"/>
      <c r="AA624" s="1100"/>
      <c r="AB624" s="1219"/>
      <c r="AC624" s="1220"/>
      <c r="AD624" s="1220"/>
      <c r="AE624" s="1220"/>
      <c r="AF624" s="1221"/>
      <c r="AG624" s="1219"/>
      <c r="AH624" s="1220"/>
      <c r="AI624" s="1220"/>
      <c r="AJ624" s="1220"/>
      <c r="AK624" s="1221"/>
      <c r="AL624" s="58"/>
      <c r="AM624" s="61"/>
      <c r="AN624" s="61"/>
      <c r="AO624" s="61"/>
      <c r="AP624" s="61"/>
      <c r="AQ624" s="61"/>
      <c r="AR624" s="61"/>
      <c r="AS624" s="61"/>
      <c r="AT624" s="61"/>
      <c r="AU624" s="61"/>
      <c r="AV624" s="61"/>
      <c r="AW624" s="61"/>
      <c r="AX624" s="61"/>
      <c r="AY624" s="61"/>
      <c r="AZ624" s="61"/>
      <c r="BA624" s="1294">
        <f t="shared" si="17"/>
        <v>0</v>
      </c>
      <c r="BB624" s="1317"/>
      <c r="BC624" s="1317"/>
      <c r="BD624" s="1317"/>
      <c r="BE624" s="1295"/>
      <c r="BF624" s="1314">
        <f t="shared" si="18"/>
        <v>0</v>
      </c>
      <c r="BG624" s="1314"/>
      <c r="BH624" s="1314"/>
      <c r="BI624" s="1314"/>
      <c r="BJ624" s="1314"/>
      <c r="BK624" s="1314">
        <f t="shared" si="19"/>
        <v>0</v>
      </c>
      <c r="BL624" s="1314"/>
      <c r="BM624" s="1314"/>
      <c r="BN624" s="1314"/>
      <c r="BO624" s="1314"/>
      <c r="BP624" s="1314">
        <f t="shared" si="20"/>
        <v>0</v>
      </c>
      <c r="BQ624" s="1314"/>
      <c r="BR624" s="1314"/>
      <c r="BS624" s="1314"/>
      <c r="BT624" s="1314"/>
      <c r="BU624" s="1314">
        <f t="shared" si="21"/>
        <v>0</v>
      </c>
      <c r="BV624" s="1314"/>
      <c r="BW624" s="1314"/>
      <c r="BX624" s="1314"/>
      <c r="BY624" s="1314"/>
      <c r="BZ624" s="1314">
        <f t="shared" si="22"/>
        <v>0</v>
      </c>
      <c r="CA624" s="1314"/>
      <c r="CB624" s="1314"/>
      <c r="CC624" s="1314"/>
      <c r="CD624" s="1314"/>
      <c r="CE624" s="58"/>
      <c r="CF624" s="58"/>
      <c r="CG624" s="58"/>
      <c r="CH624" s="58"/>
      <c r="CI624" s="58"/>
      <c r="CJ624" s="58"/>
      <c r="CK624" s="58"/>
      <c r="CL624" s="58"/>
      <c r="CM624" s="58"/>
      <c r="CN624" s="58"/>
      <c r="CO624" s="58"/>
      <c r="CP624" s="58"/>
      <c r="CQ624" s="58"/>
      <c r="CR624" s="58"/>
    </row>
    <row r="625" spans="1:96" ht="12.75">
      <c r="B625" s="84" t="s">
        <v>501</v>
      </c>
      <c r="C625" s="955"/>
      <c r="D625" s="955"/>
      <c r="E625" s="955"/>
      <c r="F625" s="955"/>
      <c r="G625" s="955"/>
      <c r="H625" s="955"/>
      <c r="I625" s="955"/>
      <c r="J625" s="955"/>
      <c r="K625" s="955"/>
      <c r="L625" s="955"/>
      <c r="M625" s="955"/>
      <c r="N625" s="955"/>
      <c r="O625" s="957"/>
      <c r="P625" s="1098"/>
      <c r="Q625" s="1099"/>
      <c r="R625" s="1100"/>
      <c r="S625" s="1164"/>
      <c r="T625" s="1165"/>
      <c r="U625" s="1166"/>
      <c r="V625" s="1098"/>
      <c r="W625" s="1099"/>
      <c r="X625" s="1099"/>
      <c r="Y625" s="1099"/>
      <c r="Z625" s="1099"/>
      <c r="AA625" s="1100"/>
      <c r="AB625" s="1219"/>
      <c r="AC625" s="1220"/>
      <c r="AD625" s="1220"/>
      <c r="AE625" s="1220"/>
      <c r="AF625" s="1221"/>
      <c r="AG625" s="1219"/>
      <c r="AH625" s="1220"/>
      <c r="AI625" s="1220"/>
      <c r="AJ625" s="1220"/>
      <c r="AK625" s="1221"/>
      <c r="AL625" s="58"/>
      <c r="AM625" s="61"/>
      <c r="AN625" s="61"/>
      <c r="AO625" s="61"/>
      <c r="AP625" s="61"/>
      <c r="AQ625" s="61"/>
      <c r="AR625" s="61"/>
      <c r="AS625" s="61"/>
      <c r="AT625" s="61"/>
      <c r="AU625" s="61"/>
      <c r="AV625" s="61"/>
      <c r="AW625" s="61"/>
      <c r="AX625" s="61"/>
      <c r="AY625" s="61"/>
      <c r="AZ625" s="61"/>
      <c r="BA625" s="1294">
        <f t="shared" si="17"/>
        <v>0</v>
      </c>
      <c r="BB625" s="1317"/>
      <c r="BC625" s="1317"/>
      <c r="BD625" s="1317"/>
      <c r="BE625" s="1295"/>
      <c r="BF625" s="1314">
        <f t="shared" si="18"/>
        <v>0</v>
      </c>
      <c r="BG625" s="1314"/>
      <c r="BH625" s="1314"/>
      <c r="BI625" s="1314"/>
      <c r="BJ625" s="1314"/>
      <c r="BK625" s="1314">
        <f t="shared" si="19"/>
        <v>0</v>
      </c>
      <c r="BL625" s="1314"/>
      <c r="BM625" s="1314"/>
      <c r="BN625" s="1314"/>
      <c r="BO625" s="1314"/>
      <c r="BP625" s="1314">
        <f t="shared" si="20"/>
        <v>0</v>
      </c>
      <c r="BQ625" s="1314"/>
      <c r="BR625" s="1314"/>
      <c r="BS625" s="1314"/>
      <c r="BT625" s="1314"/>
      <c r="BU625" s="1314">
        <f t="shared" si="21"/>
        <v>0</v>
      </c>
      <c r="BV625" s="1314"/>
      <c r="BW625" s="1314"/>
      <c r="BX625" s="1314"/>
      <c r="BY625" s="1314"/>
      <c r="BZ625" s="1314">
        <f t="shared" si="22"/>
        <v>0</v>
      </c>
      <c r="CA625" s="1314"/>
      <c r="CB625" s="1314"/>
      <c r="CC625" s="1314"/>
      <c r="CD625" s="1314"/>
      <c r="CE625" s="58"/>
      <c r="CF625" s="58"/>
      <c r="CG625" s="58"/>
      <c r="CH625" s="58"/>
      <c r="CI625" s="58"/>
      <c r="CJ625" s="58"/>
      <c r="CK625" s="58"/>
      <c r="CL625" s="58"/>
      <c r="CM625" s="58"/>
      <c r="CN625" s="58"/>
      <c r="CO625" s="58"/>
      <c r="CP625" s="58"/>
      <c r="CQ625" s="58"/>
      <c r="CR625" s="58"/>
    </row>
    <row r="626" spans="1:96" ht="12.75">
      <c r="B626" s="84" t="s">
        <v>507</v>
      </c>
      <c r="C626" s="1129"/>
      <c r="D626" s="1129"/>
      <c r="E626" s="1129"/>
      <c r="F626" s="1129"/>
      <c r="G626" s="1129"/>
      <c r="H626" s="1129"/>
      <c r="I626" s="1129"/>
      <c r="J626" s="1129"/>
      <c r="K626" s="1129"/>
      <c r="L626" s="1129"/>
      <c r="M626" s="1129"/>
      <c r="N626" s="1129"/>
      <c r="O626" s="1286"/>
      <c r="P626" s="1098"/>
      <c r="Q626" s="1099"/>
      <c r="R626" s="1100"/>
      <c r="S626" s="1164"/>
      <c r="T626" s="1165"/>
      <c r="U626" s="1166"/>
      <c r="V626" s="1098"/>
      <c r="W626" s="1099"/>
      <c r="X626" s="1099"/>
      <c r="Y626" s="1099"/>
      <c r="Z626" s="1099"/>
      <c r="AA626" s="1100"/>
      <c r="AB626" s="1174"/>
      <c r="AC626" s="1174"/>
      <c r="AD626" s="1174"/>
      <c r="AE626" s="1174"/>
      <c r="AF626" s="1174"/>
      <c r="AG626" s="1174"/>
      <c r="AH626" s="1174"/>
      <c r="AI626" s="1174"/>
      <c r="AJ626" s="1174"/>
      <c r="AK626" s="1174"/>
      <c r="AL626" s="58"/>
      <c r="AM626" s="58"/>
      <c r="AN626" s="58"/>
      <c r="AO626" s="58"/>
      <c r="AP626" s="58"/>
      <c r="AQ626" s="58"/>
      <c r="AR626" s="58"/>
      <c r="AS626" s="58"/>
      <c r="AT626" s="58"/>
      <c r="AU626" s="58"/>
      <c r="AV626" s="58"/>
      <c r="AW626" s="58"/>
      <c r="AX626" s="58"/>
      <c r="AY626" s="58"/>
      <c r="AZ626" s="58"/>
      <c r="BA626" s="1294">
        <f t="shared" si="17"/>
        <v>0</v>
      </c>
      <c r="BB626" s="1317"/>
      <c r="BC626" s="1317"/>
      <c r="BD626" s="1317"/>
      <c r="BE626" s="1295"/>
      <c r="BF626" s="1314">
        <f t="shared" si="18"/>
        <v>0</v>
      </c>
      <c r="BG626" s="1314"/>
      <c r="BH626" s="1314"/>
      <c r="BI626" s="1314"/>
      <c r="BJ626" s="1314"/>
      <c r="BK626" s="1314">
        <f t="shared" si="19"/>
        <v>0</v>
      </c>
      <c r="BL626" s="1314"/>
      <c r="BM626" s="1314"/>
      <c r="BN626" s="1314"/>
      <c r="BO626" s="1314"/>
      <c r="BP626" s="1314">
        <f t="shared" si="20"/>
        <v>0</v>
      </c>
      <c r="BQ626" s="1314"/>
      <c r="BR626" s="1314"/>
      <c r="BS626" s="1314"/>
      <c r="BT626" s="1314"/>
      <c r="BU626" s="1314">
        <f t="shared" si="21"/>
        <v>0</v>
      </c>
      <c r="BV626" s="1314"/>
      <c r="BW626" s="1314"/>
      <c r="BX626" s="1314"/>
      <c r="BY626" s="1314"/>
      <c r="BZ626" s="1314">
        <f t="shared" si="22"/>
        <v>0</v>
      </c>
      <c r="CA626" s="1314"/>
      <c r="CB626" s="1314"/>
      <c r="CC626" s="1314"/>
      <c r="CD626" s="1314"/>
      <c r="CE626" s="58"/>
      <c r="CF626" s="58"/>
      <c r="CG626" s="58"/>
      <c r="CH626" s="58"/>
      <c r="CI626" s="58"/>
      <c r="CJ626" s="58"/>
      <c r="CK626" s="58"/>
      <c r="CL626" s="58"/>
      <c r="CM626" s="58"/>
      <c r="CN626" s="58"/>
      <c r="CO626" s="58"/>
      <c r="CP626" s="58"/>
      <c r="CQ626" s="58"/>
      <c r="CR626" s="58"/>
    </row>
    <row r="627" spans="1:96" ht="12.75">
      <c r="B627" s="84" t="s">
        <v>696</v>
      </c>
      <c r="C627" s="1129"/>
      <c r="D627" s="1129"/>
      <c r="E627" s="1129"/>
      <c r="F627" s="1129"/>
      <c r="G627" s="1129"/>
      <c r="H627" s="1129"/>
      <c r="I627" s="1129"/>
      <c r="J627" s="1129"/>
      <c r="K627" s="1129"/>
      <c r="L627" s="1129"/>
      <c r="M627" s="1129"/>
      <c r="N627" s="1129"/>
      <c r="O627" s="1286"/>
      <c r="P627" s="1098"/>
      <c r="Q627" s="1099"/>
      <c r="R627" s="1100"/>
      <c r="S627" s="1164"/>
      <c r="T627" s="1165"/>
      <c r="U627" s="1166"/>
      <c r="V627" s="1098"/>
      <c r="W627" s="1099"/>
      <c r="X627" s="1099"/>
      <c r="Y627" s="1099"/>
      <c r="Z627" s="1099"/>
      <c r="AA627" s="1100"/>
      <c r="AB627" s="1174"/>
      <c r="AC627" s="1174"/>
      <c r="AD627" s="1174"/>
      <c r="AE627" s="1174"/>
      <c r="AF627" s="1174"/>
      <c r="AG627" s="1174"/>
      <c r="AH627" s="1174"/>
      <c r="AI627" s="1174"/>
      <c r="AJ627" s="1174"/>
      <c r="AK627" s="1174"/>
      <c r="AL627" s="58"/>
      <c r="AM627" s="58"/>
      <c r="AN627" s="58"/>
      <c r="AO627" s="58"/>
      <c r="AP627" s="58"/>
      <c r="AQ627" s="58"/>
      <c r="AR627" s="58"/>
      <c r="AS627" s="58"/>
      <c r="AT627" s="58"/>
      <c r="AU627" s="58"/>
      <c r="AV627" s="58"/>
      <c r="AW627" s="58"/>
      <c r="AX627" s="58"/>
      <c r="AY627" s="58"/>
      <c r="AZ627" s="58"/>
      <c r="BA627" s="1294">
        <f t="shared" si="17"/>
        <v>0</v>
      </c>
      <c r="BB627" s="1317"/>
      <c r="BC627" s="1317"/>
      <c r="BD627" s="1317"/>
      <c r="BE627" s="1295"/>
      <c r="BF627" s="1314">
        <f t="shared" si="18"/>
        <v>0</v>
      </c>
      <c r="BG627" s="1314"/>
      <c r="BH627" s="1314"/>
      <c r="BI627" s="1314"/>
      <c r="BJ627" s="1314"/>
      <c r="BK627" s="1314">
        <f t="shared" si="19"/>
        <v>0</v>
      </c>
      <c r="BL627" s="1314"/>
      <c r="BM627" s="1314"/>
      <c r="BN627" s="1314"/>
      <c r="BO627" s="1314"/>
      <c r="BP627" s="1314">
        <f t="shared" si="20"/>
        <v>0</v>
      </c>
      <c r="BQ627" s="1314"/>
      <c r="BR627" s="1314"/>
      <c r="BS627" s="1314"/>
      <c r="BT627" s="1314"/>
      <c r="BU627" s="1314">
        <f t="shared" si="21"/>
        <v>0</v>
      </c>
      <c r="BV627" s="1314"/>
      <c r="BW627" s="1314"/>
      <c r="BX627" s="1314"/>
      <c r="BY627" s="1314"/>
      <c r="BZ627" s="1314">
        <f t="shared" si="22"/>
        <v>0</v>
      </c>
      <c r="CA627" s="1314"/>
      <c r="CB627" s="1314"/>
      <c r="CC627" s="1314"/>
      <c r="CD627" s="1314"/>
      <c r="CE627" s="58"/>
      <c r="CF627" s="58"/>
      <c r="CG627" s="58"/>
      <c r="CH627" s="58"/>
      <c r="CI627" s="58"/>
      <c r="CJ627" s="58"/>
      <c r="CK627" s="58"/>
      <c r="CL627" s="58"/>
      <c r="CM627" s="58"/>
      <c r="CN627" s="58"/>
      <c r="CO627" s="58"/>
      <c r="CP627" s="58"/>
      <c r="CQ627" s="58"/>
      <c r="CR627" s="58"/>
    </row>
    <row r="628" spans="1:96" ht="12.75">
      <c r="B628" s="84" t="s">
        <v>385</v>
      </c>
      <c r="C628" s="1129"/>
      <c r="D628" s="1129"/>
      <c r="E628" s="1129"/>
      <c r="F628" s="1129"/>
      <c r="G628" s="1129"/>
      <c r="H628" s="1129"/>
      <c r="I628" s="1129"/>
      <c r="J628" s="1129"/>
      <c r="K628" s="1129"/>
      <c r="L628" s="1129"/>
      <c r="M628" s="1129"/>
      <c r="N628" s="1129"/>
      <c r="O628" s="1286"/>
      <c r="P628" s="1098"/>
      <c r="Q628" s="1099"/>
      <c r="R628" s="1100"/>
      <c r="S628" s="1164"/>
      <c r="T628" s="1165"/>
      <c r="U628" s="1166"/>
      <c r="V628" s="1098"/>
      <c r="W628" s="1099"/>
      <c r="X628" s="1099"/>
      <c r="Y628" s="1099"/>
      <c r="Z628" s="1099"/>
      <c r="AA628" s="1100"/>
      <c r="AB628" s="1174"/>
      <c r="AC628" s="1174"/>
      <c r="AD628" s="1174"/>
      <c r="AE628" s="1174"/>
      <c r="AF628" s="1174"/>
      <c r="AG628" s="1174"/>
      <c r="AH628" s="1174"/>
      <c r="AI628" s="1174"/>
      <c r="AJ628" s="1174"/>
      <c r="AK628" s="1174"/>
      <c r="AL628" s="58"/>
      <c r="AM628" s="58"/>
      <c r="AN628" s="58"/>
      <c r="AO628" s="58"/>
      <c r="AP628" s="58"/>
      <c r="AQ628" s="58"/>
      <c r="AR628" s="58"/>
      <c r="AS628" s="58"/>
      <c r="AT628" s="58"/>
      <c r="AU628" s="58"/>
      <c r="AV628" s="58"/>
      <c r="AW628" s="58"/>
      <c r="AX628" s="58"/>
      <c r="AY628" s="58"/>
      <c r="AZ628" s="58"/>
      <c r="BA628" s="1294">
        <f t="shared" si="17"/>
        <v>0</v>
      </c>
      <c r="BB628" s="1317"/>
      <c r="BC628" s="1317"/>
      <c r="BD628" s="1317"/>
      <c r="BE628" s="1295"/>
      <c r="BF628" s="1314">
        <f t="shared" si="18"/>
        <v>0</v>
      </c>
      <c r="BG628" s="1314"/>
      <c r="BH628" s="1314"/>
      <c r="BI628" s="1314"/>
      <c r="BJ628" s="1314"/>
      <c r="BK628" s="1314">
        <f t="shared" si="19"/>
        <v>0</v>
      </c>
      <c r="BL628" s="1314"/>
      <c r="BM628" s="1314"/>
      <c r="BN628" s="1314"/>
      <c r="BO628" s="1314"/>
      <c r="BP628" s="1314">
        <f t="shared" si="20"/>
        <v>0</v>
      </c>
      <c r="BQ628" s="1314"/>
      <c r="BR628" s="1314"/>
      <c r="BS628" s="1314"/>
      <c r="BT628" s="1314"/>
      <c r="BU628" s="1314">
        <f t="shared" si="21"/>
        <v>0</v>
      </c>
      <c r="BV628" s="1314"/>
      <c r="BW628" s="1314"/>
      <c r="BX628" s="1314"/>
      <c r="BY628" s="1314"/>
      <c r="BZ628" s="1314">
        <f t="shared" si="22"/>
        <v>0</v>
      </c>
      <c r="CA628" s="1314"/>
      <c r="CB628" s="1314"/>
      <c r="CC628" s="1314"/>
      <c r="CD628" s="1314"/>
      <c r="CE628" s="58"/>
      <c r="CF628" s="58"/>
      <c r="CG628" s="58"/>
      <c r="CH628" s="58"/>
      <c r="CI628" s="58"/>
      <c r="CJ628" s="58"/>
      <c r="CK628" s="58"/>
      <c r="CL628" s="58"/>
      <c r="CM628" s="58"/>
      <c r="CN628" s="58"/>
      <c r="CO628" s="58"/>
      <c r="CP628" s="58"/>
      <c r="CQ628" s="58"/>
      <c r="CR628" s="58"/>
    </row>
    <row r="629" spans="1:96" ht="12.75" customHeight="1">
      <c r="B629" s="84" t="s">
        <v>386</v>
      </c>
      <c r="C629" s="1154"/>
      <c r="D629" s="1129"/>
      <c r="E629" s="1129"/>
      <c r="F629" s="1129"/>
      <c r="G629" s="1129"/>
      <c r="H629" s="1129"/>
      <c r="I629" s="1129"/>
      <c r="J629" s="1129"/>
      <c r="K629" s="1129"/>
      <c r="L629" s="1129"/>
      <c r="M629" s="1129"/>
      <c r="N629" s="1129"/>
      <c r="O629" s="1286"/>
      <c r="P629" s="1098"/>
      <c r="Q629" s="1099"/>
      <c r="R629" s="1100"/>
      <c r="S629" s="1164"/>
      <c r="T629" s="1165"/>
      <c r="U629" s="1166"/>
      <c r="V629" s="1098"/>
      <c r="W629" s="1099"/>
      <c r="X629" s="1099"/>
      <c r="Y629" s="1099"/>
      <c r="Z629" s="1099"/>
      <c r="AA629" s="1100"/>
      <c r="AB629" s="1174"/>
      <c r="AC629" s="1174"/>
      <c r="AD629" s="1174"/>
      <c r="AE629" s="1174"/>
      <c r="AF629" s="1174"/>
      <c r="AG629" s="1174"/>
      <c r="AH629" s="1174"/>
      <c r="AI629" s="1174"/>
      <c r="AJ629" s="1174"/>
      <c r="AK629" s="1174"/>
      <c r="AL629" s="58"/>
      <c r="AM629" s="61"/>
      <c r="AN629" s="61"/>
      <c r="AO629" s="61"/>
      <c r="AP629" s="61"/>
      <c r="AQ629" s="61"/>
      <c r="AR629" s="61"/>
      <c r="AS629" s="61"/>
      <c r="AT629" s="61"/>
      <c r="AU629" s="61"/>
      <c r="AV629" s="61"/>
      <c r="AW629" s="61"/>
      <c r="AX629" s="61"/>
      <c r="AY629" s="61"/>
      <c r="AZ629" s="61"/>
      <c r="BA629" s="1294">
        <f t="shared" si="17"/>
        <v>0</v>
      </c>
      <c r="BB629" s="1317"/>
      <c r="BC629" s="1317"/>
      <c r="BD629" s="1317"/>
      <c r="BE629" s="1295"/>
      <c r="BF629" s="1314">
        <f t="shared" si="18"/>
        <v>0</v>
      </c>
      <c r="BG629" s="1314"/>
      <c r="BH629" s="1314"/>
      <c r="BI629" s="1314"/>
      <c r="BJ629" s="1314"/>
      <c r="BK629" s="1314">
        <f t="shared" si="19"/>
        <v>0</v>
      </c>
      <c r="BL629" s="1314"/>
      <c r="BM629" s="1314"/>
      <c r="BN629" s="1314"/>
      <c r="BO629" s="1314"/>
      <c r="BP629" s="1314">
        <f t="shared" si="20"/>
        <v>0</v>
      </c>
      <c r="BQ629" s="1314"/>
      <c r="BR629" s="1314"/>
      <c r="BS629" s="1314"/>
      <c r="BT629" s="1314"/>
      <c r="BU629" s="1314">
        <f t="shared" si="21"/>
        <v>0</v>
      </c>
      <c r="BV629" s="1314"/>
      <c r="BW629" s="1314"/>
      <c r="BX629" s="1314"/>
      <c r="BY629" s="1314"/>
      <c r="BZ629" s="1314">
        <f t="shared" si="22"/>
        <v>0</v>
      </c>
      <c r="CA629" s="1314"/>
      <c r="CB629" s="1314"/>
      <c r="CC629" s="1314"/>
      <c r="CD629" s="1314"/>
      <c r="CE629" s="58"/>
      <c r="CF629" s="58"/>
      <c r="CG629" s="58"/>
      <c r="CH629" s="58"/>
      <c r="CI629" s="58"/>
      <c r="CJ629" s="58"/>
      <c r="CK629" s="58"/>
      <c r="CL629" s="58"/>
      <c r="CM629" s="58"/>
      <c r="CN629" s="58"/>
      <c r="CO629" s="58"/>
      <c r="CP629" s="58"/>
      <c r="CQ629" s="58"/>
      <c r="CR629" s="58"/>
    </row>
    <row r="630" spans="1:96" ht="12.75" customHeight="1">
      <c r="B630" s="1399" t="s">
        <v>135</v>
      </c>
      <c r="C630" s="1399"/>
      <c r="D630" s="1399"/>
      <c r="E630" s="1399"/>
      <c r="F630" s="1399"/>
      <c r="G630" s="1399"/>
      <c r="H630" s="1399"/>
      <c r="I630" s="1399"/>
      <c r="J630" s="1399"/>
      <c r="K630" s="1399"/>
      <c r="L630" s="1399"/>
      <c r="M630" s="1399"/>
      <c r="N630" s="1399"/>
      <c r="O630" s="1399"/>
      <c r="P630" s="1399"/>
      <c r="Q630" s="1399"/>
      <c r="R630" s="1399"/>
      <c r="S630" s="1399"/>
      <c r="T630" s="1399"/>
      <c r="U630" s="1399"/>
      <c r="V630" s="1399"/>
      <c r="W630" s="1399"/>
      <c r="X630" s="1399"/>
      <c r="Y630" s="1399"/>
      <c r="Z630" s="1399"/>
      <c r="AA630" s="1399"/>
      <c r="AB630" s="1399"/>
      <c r="AC630" s="1399"/>
      <c r="AD630" s="1399"/>
      <c r="AE630" s="1399"/>
      <c r="AF630" s="1399"/>
      <c r="AG630" s="1231">
        <f>SUM(AG618:AJ629)</f>
        <v>30653995</v>
      </c>
      <c r="AH630" s="1232"/>
      <c r="AI630" s="1232"/>
      <c r="AJ630" s="1232"/>
      <c r="AK630" s="1233"/>
      <c r="AM630" s="61"/>
      <c r="AN630" s="61"/>
      <c r="AO630" s="61"/>
      <c r="AP630" s="61"/>
      <c r="AQ630" s="61"/>
      <c r="AR630" s="61"/>
      <c r="AS630" s="61"/>
      <c r="AT630" s="61"/>
      <c r="AU630" s="61"/>
      <c r="AV630" s="61"/>
      <c r="AW630" s="61"/>
      <c r="AX630" s="61"/>
      <c r="AY630" s="61"/>
      <c r="AZ630" s="61"/>
      <c r="BA630" s="1294">
        <f t="shared" si="17"/>
        <v>0</v>
      </c>
      <c r="BB630" s="1317"/>
      <c r="BC630" s="1317"/>
      <c r="BD630" s="1317"/>
      <c r="BE630" s="1295"/>
      <c r="BF630" s="1314">
        <f t="shared" si="18"/>
        <v>0</v>
      </c>
      <c r="BG630" s="1314"/>
      <c r="BH630" s="1314"/>
      <c r="BI630" s="1314"/>
      <c r="BJ630" s="1314"/>
      <c r="BK630" s="1314">
        <f t="shared" si="19"/>
        <v>0</v>
      </c>
      <c r="BL630" s="1314"/>
      <c r="BM630" s="1314"/>
      <c r="BN630" s="1314"/>
      <c r="BO630" s="1314"/>
      <c r="BP630" s="1314">
        <f t="shared" si="20"/>
        <v>0</v>
      </c>
      <c r="BQ630" s="1314"/>
      <c r="BR630" s="1314"/>
      <c r="BS630" s="1314"/>
      <c r="BT630" s="1314"/>
      <c r="BU630" s="1314">
        <f t="shared" si="21"/>
        <v>0</v>
      </c>
      <c r="BV630" s="1314"/>
      <c r="BW630" s="1314"/>
      <c r="BX630" s="1314"/>
      <c r="BY630" s="1314"/>
      <c r="BZ630" s="1314">
        <f t="shared" si="22"/>
        <v>0</v>
      </c>
      <c r="CA630" s="1314"/>
      <c r="CB630" s="1314"/>
      <c r="CC630" s="1314"/>
      <c r="CD630" s="1314"/>
      <c r="CE630" s="58"/>
      <c r="CF630" s="58"/>
      <c r="CG630" s="58"/>
      <c r="CH630" s="58"/>
      <c r="CI630" s="58"/>
      <c r="CJ630" s="58"/>
      <c r="CK630" s="58"/>
      <c r="CL630" s="58"/>
      <c r="CM630" s="58"/>
      <c r="CN630" s="58"/>
      <c r="CO630" s="58"/>
      <c r="CP630" s="58"/>
      <c r="CQ630" s="58"/>
      <c r="CR630" s="58"/>
    </row>
    <row r="631" spans="1:96" ht="12.75">
      <c r="B631" s="1399" t="s">
        <v>282</v>
      </c>
      <c r="C631" s="1399"/>
      <c r="D631" s="1399"/>
      <c r="E631" s="1399"/>
      <c r="F631" s="1399"/>
      <c r="G631" s="1399"/>
      <c r="H631" s="1399"/>
      <c r="I631" s="1399"/>
      <c r="J631" s="1399"/>
      <c r="K631" s="1399"/>
      <c r="L631" s="1399"/>
      <c r="M631" s="1399"/>
      <c r="N631" s="1399"/>
      <c r="O631" s="1399"/>
      <c r="P631" s="1399"/>
      <c r="Q631" s="1399"/>
      <c r="R631" s="1399"/>
      <c r="S631" s="1399"/>
      <c r="T631" s="1399"/>
      <c r="U631" s="1399"/>
      <c r="V631" s="1399"/>
      <c r="W631" s="1399"/>
      <c r="X631" s="1399"/>
      <c r="Y631" s="1399"/>
      <c r="Z631" s="1399"/>
      <c r="AA631" s="1399"/>
      <c r="AB631" s="1399"/>
      <c r="AC631" s="1399"/>
      <c r="AD631" s="1399"/>
      <c r="AE631" s="1399"/>
      <c r="AF631" s="1399"/>
      <c r="AG631" s="1219">
        <f>29279085-135000</f>
        <v>29144085</v>
      </c>
      <c r="AH631" s="1220"/>
      <c r="AI631" s="1220"/>
      <c r="AJ631" s="1220"/>
      <c r="AK631" s="1221"/>
      <c r="AM631" s="61"/>
      <c r="AN631" s="61"/>
      <c r="AO631" s="61"/>
      <c r="AP631" s="61"/>
      <c r="AQ631" s="61"/>
      <c r="AR631" s="61"/>
      <c r="AS631" s="61"/>
      <c r="AT631" s="61"/>
      <c r="AU631" s="61"/>
      <c r="AV631" s="61"/>
      <c r="AW631" s="61"/>
      <c r="AX631" s="61"/>
      <c r="AY631" s="61"/>
      <c r="AZ631" s="61"/>
      <c r="BA631" s="1294">
        <f t="shared" si="17"/>
        <v>0</v>
      </c>
      <c r="BB631" s="1317"/>
      <c r="BC631" s="1317"/>
      <c r="BD631" s="1317"/>
      <c r="BE631" s="1295"/>
      <c r="BF631" s="1314">
        <f t="shared" si="18"/>
        <v>0</v>
      </c>
      <c r="BG631" s="1314"/>
      <c r="BH631" s="1314"/>
      <c r="BI631" s="1314"/>
      <c r="BJ631" s="1314"/>
      <c r="BK631" s="1314">
        <f t="shared" si="19"/>
        <v>0</v>
      </c>
      <c r="BL631" s="1314"/>
      <c r="BM631" s="1314"/>
      <c r="BN631" s="1314"/>
      <c r="BO631" s="1314"/>
      <c r="BP631" s="1314">
        <f t="shared" si="20"/>
        <v>0</v>
      </c>
      <c r="BQ631" s="1314"/>
      <c r="BR631" s="1314"/>
      <c r="BS631" s="1314"/>
      <c r="BT631" s="1314"/>
      <c r="BU631" s="1314">
        <f t="shared" si="21"/>
        <v>0</v>
      </c>
      <c r="BV631" s="1314"/>
      <c r="BW631" s="1314"/>
      <c r="BX631" s="1314"/>
      <c r="BY631" s="1314"/>
      <c r="BZ631" s="1314">
        <f t="shared" si="22"/>
        <v>0</v>
      </c>
      <c r="CA631" s="1314"/>
      <c r="CB631" s="1314"/>
      <c r="CC631" s="1314"/>
      <c r="CD631" s="1314"/>
      <c r="CE631" s="58"/>
      <c r="CF631" s="58"/>
      <c r="CG631" s="58"/>
      <c r="CH631" s="58"/>
      <c r="CI631" s="58"/>
      <c r="CJ631" s="58"/>
      <c r="CK631" s="58"/>
      <c r="CL631" s="58"/>
      <c r="CM631" s="58"/>
      <c r="CN631" s="58"/>
      <c r="CO631" s="58"/>
      <c r="CP631" s="58"/>
      <c r="CQ631" s="58"/>
      <c r="CR631" s="58"/>
    </row>
    <row r="632" spans="1:96" ht="12.75">
      <c r="B632" s="1399" t="s">
        <v>283</v>
      </c>
      <c r="C632" s="1399"/>
      <c r="D632" s="1399"/>
      <c r="E632" s="1399"/>
      <c r="F632" s="1399"/>
      <c r="G632" s="1399"/>
      <c r="H632" s="1399"/>
      <c r="I632" s="1399"/>
      <c r="J632" s="1399"/>
      <c r="K632" s="1399"/>
      <c r="L632" s="1399"/>
      <c r="M632" s="1399"/>
      <c r="N632" s="1399"/>
      <c r="O632" s="1399"/>
      <c r="P632" s="1399"/>
      <c r="Q632" s="1399"/>
      <c r="R632" s="1399"/>
      <c r="S632" s="1399"/>
      <c r="T632" s="1399"/>
      <c r="U632" s="1399"/>
      <c r="V632" s="1399"/>
      <c r="W632" s="1399"/>
      <c r="X632" s="1399"/>
      <c r="Y632" s="1399"/>
      <c r="Z632" s="1399"/>
      <c r="AA632" s="1399"/>
      <c r="AB632" s="1399"/>
      <c r="AC632" s="1399"/>
      <c r="AD632" s="1399"/>
      <c r="AE632" s="1399"/>
      <c r="AF632" s="1399"/>
      <c r="AG632" s="1231">
        <f>AG630+AG631</f>
        <v>59798080</v>
      </c>
      <c r="AH632" s="1232"/>
      <c r="AI632" s="1232"/>
      <c r="AJ632" s="1232"/>
      <c r="AK632" s="1233"/>
      <c r="AM632" s="61"/>
      <c r="AN632" s="61"/>
      <c r="AO632" s="61"/>
      <c r="AP632" s="61"/>
      <c r="AQ632" s="61"/>
      <c r="AR632" s="61"/>
      <c r="AS632" s="61"/>
      <c r="AT632" s="61"/>
      <c r="AU632" s="61"/>
      <c r="AV632" s="61"/>
      <c r="AW632" s="61"/>
      <c r="AX632" s="61"/>
      <c r="AY632" s="61"/>
      <c r="AZ632" s="61"/>
      <c r="BA632" s="1294">
        <f t="shared" si="17"/>
        <v>0</v>
      </c>
      <c r="BB632" s="1317"/>
      <c r="BC632" s="1317"/>
      <c r="BD632" s="1317"/>
      <c r="BE632" s="1295"/>
      <c r="BF632" s="1314">
        <f t="shared" si="18"/>
        <v>0</v>
      </c>
      <c r="BG632" s="1314"/>
      <c r="BH632" s="1314"/>
      <c r="BI632" s="1314"/>
      <c r="BJ632" s="1314"/>
      <c r="BK632" s="1314">
        <f t="shared" si="19"/>
        <v>0</v>
      </c>
      <c r="BL632" s="1314"/>
      <c r="BM632" s="1314"/>
      <c r="BN632" s="1314"/>
      <c r="BO632" s="1314"/>
      <c r="BP632" s="1314">
        <f t="shared" si="20"/>
        <v>0</v>
      </c>
      <c r="BQ632" s="1314"/>
      <c r="BR632" s="1314"/>
      <c r="BS632" s="1314"/>
      <c r="BT632" s="1314"/>
      <c r="BU632" s="1314">
        <f t="shared" si="21"/>
        <v>0</v>
      </c>
      <c r="BV632" s="1314"/>
      <c r="BW632" s="1314"/>
      <c r="BX632" s="1314"/>
      <c r="BY632" s="1314"/>
      <c r="BZ632" s="1314">
        <f t="shared" si="22"/>
        <v>0</v>
      </c>
      <c r="CA632" s="1314"/>
      <c r="CB632" s="1314"/>
      <c r="CC632" s="1314"/>
      <c r="CD632" s="131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8">
        <f>SUM(BA623:BE632)</f>
        <v>0</v>
      </c>
      <c r="BB633" s="1319"/>
      <c r="BC633" s="1319"/>
      <c r="BD633" s="1319"/>
      <c r="BE633" s="1320"/>
      <c r="BF633" s="1318">
        <f>SUM(BF623:BJ632)</f>
        <v>0</v>
      </c>
      <c r="BG633" s="1319"/>
      <c r="BH633" s="1319"/>
      <c r="BI633" s="1319"/>
      <c r="BJ633" s="1320"/>
      <c r="BK633" s="1318">
        <f>SUM(BK623:BO632)</f>
        <v>0</v>
      </c>
      <c r="BL633" s="1319"/>
      <c r="BM633" s="1319"/>
      <c r="BN633" s="1319"/>
      <c r="BO633" s="1320"/>
      <c r="BP633" s="1318">
        <f>SUM(BP623:BT632)</f>
        <v>0</v>
      </c>
      <c r="BQ633" s="1319"/>
      <c r="BR633" s="1319"/>
      <c r="BS633" s="1319"/>
      <c r="BT633" s="1320"/>
      <c r="BU633" s="1318">
        <f>SUM(BU623:BY632)</f>
        <v>0</v>
      </c>
      <c r="BV633" s="1319"/>
      <c r="BW633" s="1319"/>
      <c r="BX633" s="1319"/>
      <c r="BY633" s="1320"/>
      <c r="BZ633" s="1318">
        <f>SUM(BZ623:CD632)</f>
        <v>0</v>
      </c>
      <c r="CA633" s="1319"/>
      <c r="CB633" s="1319"/>
      <c r="CC633" s="1319"/>
      <c r="CD633" s="1320"/>
      <c r="CE633" s="58"/>
      <c r="CF633" s="58"/>
      <c r="CG633" s="58"/>
      <c r="CH633" s="58"/>
      <c r="CI633" s="58"/>
      <c r="CJ633" s="58"/>
      <c r="CK633" s="58"/>
      <c r="CL633" s="58"/>
      <c r="CM633" s="58"/>
      <c r="CN633" s="58"/>
      <c r="CO633" s="58"/>
      <c r="CP633" s="58"/>
      <c r="CQ633" s="58"/>
      <c r="CR633" s="58"/>
    </row>
    <row r="634" spans="1:96" ht="12.75">
      <c r="A634" s="87" t="s">
        <v>119</v>
      </c>
      <c r="B634" s="12" t="s">
        <v>509</v>
      </c>
      <c r="G634" s="1243" t="str">
        <f>C618</f>
        <v>Union Bank TE Perm Bond  - NOI Tranche</v>
      </c>
      <c r="H634" s="1243"/>
      <c r="I634" s="1243"/>
      <c r="J634" s="1243"/>
      <c r="K634" s="1243"/>
      <c r="L634" s="1243"/>
      <c r="M634" s="1243"/>
      <c r="N634" s="1243"/>
      <c r="O634" s="1243"/>
      <c r="P634" s="1243"/>
      <c r="Q634" s="1243"/>
      <c r="R634" s="1243"/>
      <c r="S634" s="14"/>
      <c r="T634" s="87" t="s">
        <v>120</v>
      </c>
      <c r="U634" s="12" t="s">
        <v>509</v>
      </c>
      <c r="Z634" s="1243" t="str">
        <f>C619</f>
        <v>Union Bank TE Perm Bond - S8 Tranche</v>
      </c>
      <c r="AA634" s="1243"/>
      <c r="AB634" s="1243"/>
      <c r="AC634" s="1243"/>
      <c r="AD634" s="1243"/>
      <c r="AE634" s="1243"/>
      <c r="AF634" s="1243"/>
      <c r="AG634" s="1243"/>
      <c r="AH634" s="1243"/>
      <c r="AI634" s="1243"/>
      <c r="AJ634" s="1243"/>
      <c r="AK634" s="124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5" t="s">
        <v>1775</v>
      </c>
      <c r="H635" s="1108"/>
      <c r="I635" s="1108"/>
      <c r="J635" s="1108"/>
      <c r="K635" s="1108"/>
      <c r="L635" s="1108"/>
      <c r="M635" s="1108"/>
      <c r="N635" s="1108"/>
      <c r="O635" s="1108"/>
      <c r="P635" s="1108"/>
      <c r="Q635" s="1108"/>
      <c r="R635" s="1108"/>
      <c r="S635" s="14"/>
      <c r="T635" s="35"/>
      <c r="U635" s="12" t="s">
        <v>92</v>
      </c>
      <c r="Z635" s="1125" t="s">
        <v>1775</v>
      </c>
      <c r="AA635" s="1108"/>
      <c r="AB635" s="1108"/>
      <c r="AC635" s="1108"/>
      <c r="AD635" s="1108"/>
      <c r="AE635" s="1108"/>
      <c r="AF635" s="1108"/>
      <c r="AG635" s="1108"/>
      <c r="AH635" s="1108"/>
      <c r="AI635" s="1108"/>
      <c r="AJ635" s="1108"/>
      <c r="AK635" s="1108"/>
      <c r="AM635" s="61"/>
      <c r="AN635" s="61"/>
      <c r="AO635" s="61"/>
      <c r="AP635" s="61"/>
      <c r="AQ635" s="61"/>
      <c r="AR635" s="61"/>
      <c r="AS635" s="61"/>
      <c r="AT635" s="61"/>
      <c r="AU635" s="61"/>
      <c r="AV635" s="61"/>
      <c r="AW635" s="61"/>
      <c r="AX635" s="61"/>
      <c r="AY635" s="61"/>
      <c r="AZ635" s="61"/>
      <c r="BA635" s="1318">
        <f>BA614+BA621+BA633</f>
        <v>18</v>
      </c>
      <c r="BB635" s="1319"/>
      <c r="BC635" s="1319"/>
      <c r="BD635" s="1319"/>
      <c r="BE635" s="1320"/>
      <c r="BF635" s="1318">
        <f>BF614+BF621+BF633</f>
        <v>12</v>
      </c>
      <c r="BG635" s="1319"/>
      <c r="BH635" s="1319"/>
      <c r="BI635" s="1319"/>
      <c r="BJ635" s="1320"/>
      <c r="BK635" s="1318">
        <f>BK614+BK621+BK633</f>
        <v>19</v>
      </c>
      <c r="BL635" s="1319"/>
      <c r="BM635" s="1319"/>
      <c r="BN635" s="1319"/>
      <c r="BO635" s="1320"/>
      <c r="BP635" s="1318">
        <f>BP614+BP621+BP633</f>
        <v>17</v>
      </c>
      <c r="BQ635" s="1319"/>
      <c r="BR635" s="1319"/>
      <c r="BS635" s="1319"/>
      <c r="BT635" s="1320"/>
      <c r="BU635" s="1318">
        <f>BU614+BU621+BU633</f>
        <v>0</v>
      </c>
      <c r="BV635" s="1319"/>
      <c r="BW635" s="1319"/>
      <c r="BX635" s="1319"/>
      <c r="BY635" s="1320"/>
      <c r="BZ635" s="1275">
        <f>BZ633+BZ621+BZ614</f>
        <v>0</v>
      </c>
      <c r="CA635" s="1315"/>
      <c r="CB635" s="1315"/>
      <c r="CC635" s="1315"/>
      <c r="CD635" s="1276"/>
      <c r="CE635" s="58"/>
      <c r="CF635" s="58"/>
      <c r="CG635" s="58"/>
      <c r="CH635" s="58"/>
      <c r="CI635" s="58"/>
      <c r="CJ635" s="58"/>
      <c r="CK635" s="58"/>
      <c r="CL635" s="58"/>
      <c r="CM635" s="58"/>
      <c r="CN635" s="58"/>
      <c r="CO635" s="58"/>
      <c r="CP635" s="58"/>
      <c r="CQ635" s="58"/>
      <c r="CR635" s="58"/>
    </row>
    <row r="636" spans="1:96" ht="12.75">
      <c r="A636" s="35"/>
      <c r="B636" s="12" t="s">
        <v>630</v>
      </c>
      <c r="G636" s="1125" t="s">
        <v>1774</v>
      </c>
      <c r="H636" s="1108"/>
      <c r="I636" s="1108"/>
      <c r="J636" s="1108"/>
      <c r="K636" s="1108"/>
      <c r="L636" s="1108"/>
      <c r="M636" s="1108"/>
      <c r="N636" s="1108"/>
      <c r="O636" s="1108"/>
      <c r="P636" s="1108"/>
      <c r="Q636" s="1108"/>
      <c r="R636" s="1108"/>
      <c r="S636" s="88"/>
      <c r="T636" s="35"/>
      <c r="U636" s="12" t="s">
        <v>630</v>
      </c>
      <c r="Z636" s="1154" t="s">
        <v>1774</v>
      </c>
      <c r="AA636" s="1107"/>
      <c r="AB636" s="1107"/>
      <c r="AC636" s="1107"/>
      <c r="AD636" s="1107"/>
      <c r="AE636" s="1107"/>
      <c r="AF636" s="1107"/>
      <c r="AG636" s="1107"/>
      <c r="AH636" s="1107"/>
      <c r="AI636" s="1107"/>
      <c r="AJ636" s="1107"/>
      <c r="AK636" s="110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8" t="str">
        <f>G562</f>
        <v>Brian Frankel</v>
      </c>
      <c r="H637" s="1108"/>
      <c r="I637" s="1108"/>
      <c r="J637" s="1108"/>
      <c r="K637" s="1108"/>
      <c r="L637" s="1108"/>
      <c r="M637" s="1108"/>
      <c r="N637" s="1108"/>
      <c r="O637" s="1108"/>
      <c r="P637" s="1108"/>
      <c r="Q637" s="1108"/>
      <c r="R637" s="1108"/>
      <c r="S637" s="14"/>
      <c r="T637" s="35"/>
      <c r="U637" s="12" t="s">
        <v>19</v>
      </c>
      <c r="Z637" s="1107" t="str">
        <f>G562</f>
        <v>Brian Frankel</v>
      </c>
      <c r="AA637" s="1107"/>
      <c r="AB637" s="1107"/>
      <c r="AC637" s="1107"/>
      <c r="AD637" s="1107"/>
      <c r="AE637" s="1107"/>
      <c r="AF637" s="1107"/>
      <c r="AG637" s="1107"/>
      <c r="AH637" s="1107"/>
      <c r="AI637" s="1107"/>
      <c r="AJ637" s="1107"/>
      <c r="AK637" s="110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47" t="str">
        <f>G563</f>
        <v>925-947-2479</v>
      </c>
      <c r="H638" s="1147"/>
      <c r="I638" s="1147"/>
      <c r="J638" s="1147"/>
      <c r="K638" s="1147"/>
      <c r="L638" s="1147"/>
      <c r="O638" s="140" t="s">
        <v>219</v>
      </c>
      <c r="P638" s="1129"/>
      <c r="Q638" s="1129"/>
      <c r="R638" s="1129"/>
      <c r="S638" s="16"/>
      <c r="T638" s="35"/>
      <c r="U638" s="12" t="s">
        <v>337</v>
      </c>
      <c r="Z638" s="1147" t="str">
        <f>G563</f>
        <v>925-947-2479</v>
      </c>
      <c r="AA638" s="1147"/>
      <c r="AB638" s="1147"/>
      <c r="AC638" s="1147"/>
      <c r="AD638" s="1147"/>
      <c r="AE638" s="1147"/>
      <c r="AH638" s="140" t="s">
        <v>219</v>
      </c>
      <c r="AI638" s="1129"/>
      <c r="AJ638" s="1129"/>
      <c r="AK638" s="112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8" t="s">
        <v>1750</v>
      </c>
      <c r="I639" s="1108"/>
      <c r="J639" s="1108"/>
      <c r="K639" s="1108"/>
      <c r="L639" s="1108"/>
      <c r="M639" s="1108"/>
      <c r="N639" s="1108"/>
      <c r="O639" s="1108"/>
      <c r="P639" s="1108"/>
      <c r="Q639" s="1108"/>
      <c r="R639" s="1108"/>
      <c r="S639" s="14"/>
      <c r="T639" s="35"/>
      <c r="U639" s="12" t="s">
        <v>20</v>
      </c>
      <c r="AA639" s="1108" t="str">
        <f>H639</f>
        <v>Permanent Amortizing Bond</v>
      </c>
      <c r="AB639" s="1108"/>
      <c r="AC639" s="1108"/>
      <c r="AD639" s="1108"/>
      <c r="AE639" s="1108"/>
      <c r="AF639" s="1108"/>
      <c r="AG639" s="1108"/>
      <c r="AH639" s="1108"/>
      <c r="AI639" s="1108"/>
      <c r="AJ639" s="1108"/>
      <c r="AK639" s="110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591</v>
      </c>
      <c r="O640" s="1102"/>
      <c r="T640" s="35"/>
      <c r="U640" s="12" t="s">
        <v>22</v>
      </c>
      <c r="AG640" s="1102" t="s">
        <v>591</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243" t="str">
        <f>C620</f>
        <v xml:space="preserve">County of San Mateo </v>
      </c>
      <c r="H642" s="1243"/>
      <c r="I642" s="1243"/>
      <c r="J642" s="1243"/>
      <c r="K642" s="1243"/>
      <c r="L642" s="1243"/>
      <c r="M642" s="1243"/>
      <c r="N642" s="1243"/>
      <c r="O642" s="1243"/>
      <c r="P642" s="1243"/>
      <c r="Q642" s="1243"/>
      <c r="R642" s="1243"/>
      <c r="T642" s="87" t="s">
        <v>631</v>
      </c>
      <c r="U642" s="12" t="s">
        <v>509</v>
      </c>
      <c r="Z642" s="1243" t="str">
        <f>C621</f>
        <v>City of Belmont</v>
      </c>
      <c r="AA642" s="1243"/>
      <c r="AB642" s="1243"/>
      <c r="AC642" s="1243"/>
      <c r="AD642" s="1243"/>
      <c r="AE642" s="1243"/>
      <c r="AF642" s="1243"/>
      <c r="AG642" s="1243"/>
      <c r="AH642" s="1243"/>
      <c r="AI642" s="1243"/>
      <c r="AJ642" s="1243"/>
      <c r="AK642" s="124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8" t="str">
        <f>G569</f>
        <v>264 Harbor Blvd</v>
      </c>
      <c r="H643" s="1108"/>
      <c r="I643" s="1108"/>
      <c r="J643" s="1108"/>
      <c r="K643" s="1108"/>
      <c r="L643" s="1108"/>
      <c r="M643" s="1108"/>
      <c r="N643" s="1108"/>
      <c r="O643" s="1108"/>
      <c r="P643" s="1108"/>
      <c r="Q643" s="1108"/>
      <c r="R643" s="1108"/>
      <c r="T643" s="35"/>
      <c r="U643" s="12" t="s">
        <v>92</v>
      </c>
      <c r="Z643" s="1108" t="str">
        <f>Z569</f>
        <v>1 Twin Pines Lane</v>
      </c>
      <c r="AA643" s="1108"/>
      <c r="AB643" s="1108"/>
      <c r="AC643" s="1108"/>
      <c r="AD643" s="1108"/>
      <c r="AE643" s="1108"/>
      <c r="AF643" s="1108"/>
      <c r="AG643" s="1108"/>
      <c r="AH643" s="1108"/>
      <c r="AI643" s="1108"/>
      <c r="AJ643" s="1108"/>
      <c r="AK643" s="110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8" t="str">
        <f t="shared" ref="G644:G645" si="23">G570</f>
        <v>Belmont</v>
      </c>
      <c r="H644" s="1108"/>
      <c r="I644" s="1108"/>
      <c r="J644" s="1108"/>
      <c r="K644" s="1108"/>
      <c r="L644" s="1108"/>
      <c r="M644" s="1108"/>
      <c r="N644" s="1108"/>
      <c r="O644" s="1108"/>
      <c r="P644" s="1108"/>
      <c r="Q644" s="1108"/>
      <c r="R644" s="1108"/>
      <c r="T644" s="35"/>
      <c r="U644" s="12" t="s">
        <v>630</v>
      </c>
      <c r="Z644" s="1108" t="str">
        <f t="shared" ref="Z644:Z645" si="24">Z570</f>
        <v>Belmont</v>
      </c>
      <c r="AA644" s="1108"/>
      <c r="AB644" s="1108"/>
      <c r="AC644" s="1108"/>
      <c r="AD644" s="1108"/>
      <c r="AE644" s="1108"/>
      <c r="AF644" s="1108"/>
      <c r="AG644" s="1108"/>
      <c r="AH644" s="1108"/>
      <c r="AI644" s="1108"/>
      <c r="AJ644" s="1108"/>
      <c r="AK644" s="110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8" t="str">
        <f t="shared" si="23"/>
        <v>Barbara Deffenderfer</v>
      </c>
      <c r="H645" s="1108"/>
      <c r="I645" s="1108"/>
      <c r="J645" s="1108"/>
      <c r="K645" s="1108"/>
      <c r="L645" s="1108"/>
      <c r="M645" s="1108"/>
      <c r="N645" s="1108"/>
      <c r="O645" s="1108"/>
      <c r="P645" s="1108"/>
      <c r="Q645" s="1108"/>
      <c r="R645" s="1108"/>
      <c r="T645" s="35"/>
      <c r="U645" s="12" t="s">
        <v>19</v>
      </c>
      <c r="Z645" s="1108" t="str">
        <f t="shared" si="24"/>
        <v>Jennifer Rose</v>
      </c>
      <c r="AA645" s="1108"/>
      <c r="AB645" s="1108"/>
      <c r="AC645" s="1108"/>
      <c r="AD645" s="1108"/>
      <c r="AE645" s="1108"/>
      <c r="AF645" s="1108"/>
      <c r="AG645" s="1108"/>
      <c r="AH645" s="1108"/>
      <c r="AI645" s="1108"/>
      <c r="AJ645" s="1108"/>
      <c r="AK645" s="1108"/>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47" t="str">
        <f>G572</f>
        <v>650-802-3354</v>
      </c>
      <c r="H646" s="1147"/>
      <c r="I646" s="1147"/>
      <c r="J646" s="1147"/>
      <c r="K646" s="1147"/>
      <c r="L646" s="1147"/>
      <c r="O646" s="140" t="s">
        <v>219</v>
      </c>
      <c r="P646" s="1129"/>
      <c r="Q646" s="1129"/>
      <c r="R646" s="1129"/>
      <c r="T646" s="35"/>
      <c r="U646" s="12" t="s">
        <v>337</v>
      </c>
      <c r="Z646" s="1147" t="str">
        <f>Z572</f>
        <v>650-595-7453</v>
      </c>
      <c r="AA646" s="1147"/>
      <c r="AB646" s="1147"/>
      <c r="AC646" s="1147"/>
      <c r="AD646" s="1147"/>
      <c r="AE646" s="1147"/>
      <c r="AH646" s="140" t="s">
        <v>219</v>
      </c>
      <c r="AI646" s="1129"/>
      <c r="AJ646" s="1129"/>
      <c r="AK646" s="112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8" t="str">
        <f>H573</f>
        <v>Residual Receipts</v>
      </c>
      <c r="I647" s="1108"/>
      <c r="J647" s="1108"/>
      <c r="K647" s="1108"/>
      <c r="L647" s="1108"/>
      <c r="M647" s="1108"/>
      <c r="N647" s="1108"/>
      <c r="O647" s="1108"/>
      <c r="P647" s="1108"/>
      <c r="Q647" s="1108"/>
      <c r="R647" s="1108"/>
      <c r="T647" s="35"/>
      <c r="U647" s="12" t="s">
        <v>20</v>
      </c>
      <c r="AA647" s="1108" t="str">
        <f>AA573</f>
        <v>Residual Receipts</v>
      </c>
      <c r="AB647" s="1108"/>
      <c r="AC647" s="1108"/>
      <c r="AD647" s="1108"/>
      <c r="AE647" s="1108"/>
      <c r="AF647" s="1108"/>
      <c r="AG647" s="1108"/>
      <c r="AH647" s="1108"/>
      <c r="AI647" s="1108"/>
      <c r="AJ647" s="1108"/>
      <c r="AK647" s="110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591</v>
      </c>
      <c r="O648" s="1102"/>
      <c r="T648" s="35"/>
      <c r="U648" s="12" t="s">
        <v>22</v>
      </c>
      <c r="AG648" s="1102" t="s">
        <v>591</v>
      </c>
      <c r="AH648" s="1102"/>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5">IF($G709=0,"N/A",VLOOKUP($T$191,TC_Rent,(MATCH($B709,bedrooms,FALSE))))</f>
        <v>2822</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243" t="str">
        <f>C622</f>
        <v>Accrued Interest on Public Loans</v>
      </c>
      <c r="H650" s="1243"/>
      <c r="I650" s="1243"/>
      <c r="J650" s="1243"/>
      <c r="K650" s="1243"/>
      <c r="L650" s="1243"/>
      <c r="M650" s="1243"/>
      <c r="N650" s="1243"/>
      <c r="O650" s="1243"/>
      <c r="P650" s="1243"/>
      <c r="Q650" s="1243"/>
      <c r="R650" s="1243"/>
      <c r="T650" s="87" t="s">
        <v>634</v>
      </c>
      <c r="U650" s="12" t="s">
        <v>509</v>
      </c>
      <c r="Z650" s="1243" t="str">
        <f>C623</f>
        <v>Deferred Developer Fee</v>
      </c>
      <c r="AA650" s="1243"/>
      <c r="AB650" s="1243"/>
      <c r="AC650" s="1243"/>
      <c r="AD650" s="1243"/>
      <c r="AE650" s="1243"/>
      <c r="AF650" s="1243"/>
      <c r="AG650" s="1243"/>
      <c r="AH650" s="1243"/>
      <c r="AI650" s="1243"/>
      <c r="AJ650" s="1243"/>
      <c r="AK650" s="1243"/>
      <c r="AM650" s="58"/>
      <c r="AN650" s="463">
        <f t="shared" si="25"/>
        <v>3022</v>
      </c>
      <c r="AO650" s="58"/>
      <c r="AP650" s="58"/>
      <c r="AQ650" s="58"/>
      <c r="AR650" s="58"/>
      <c r="AS650" s="399"/>
      <c r="AT650" s="473">
        <f t="shared" ref="AT650:AT674" si="26">G709</f>
        <v>5</v>
      </c>
      <c r="AU650" s="477">
        <f>AT650/$AT$675</f>
        <v>7.6923076923076927E-2</v>
      </c>
      <c r="AV650" s="478">
        <f t="shared" ref="AV650:AV674" si="27">IF(AU650=0," ",AU650*AD709)</f>
        <v>2.3076923076923078E-2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8"/>
      <c r="H651" s="1108"/>
      <c r="I651" s="1108"/>
      <c r="J651" s="1108"/>
      <c r="K651" s="1108"/>
      <c r="L651" s="1108"/>
      <c r="M651" s="1108"/>
      <c r="N651" s="1108"/>
      <c r="O651" s="1108"/>
      <c r="P651" s="1108"/>
      <c r="Q651" s="1108"/>
      <c r="R651" s="1108"/>
      <c r="T651" s="35"/>
      <c r="U651" s="12" t="s">
        <v>92</v>
      </c>
      <c r="Z651" s="1125" t="s">
        <v>1649</v>
      </c>
      <c r="AA651" s="1108"/>
      <c r="AB651" s="1108"/>
      <c r="AC651" s="1108"/>
      <c r="AD651" s="1108"/>
      <c r="AE651" s="1108"/>
      <c r="AF651" s="1108"/>
      <c r="AG651" s="1108"/>
      <c r="AH651" s="1108"/>
      <c r="AI651" s="1108"/>
      <c r="AJ651" s="1108"/>
      <c r="AK651" s="1108"/>
      <c r="AM651" s="58"/>
      <c r="AN651" s="463">
        <f t="shared" si="25"/>
        <v>3626</v>
      </c>
      <c r="AO651" s="58"/>
      <c r="AP651" s="58"/>
      <c r="AQ651" s="58"/>
      <c r="AR651" s="58"/>
      <c r="AS651" s="399"/>
      <c r="AT651" s="474">
        <f t="shared" si="26"/>
        <v>2</v>
      </c>
      <c r="AU651" s="477">
        <f t="shared" ref="AU651:AU674" si="28">AT651/$AT$675</f>
        <v>3.0769230769230771E-2</v>
      </c>
      <c r="AV651" s="478">
        <f t="shared" si="27"/>
        <v>9.2307692307692316E-3</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8"/>
      <c r="H652" s="1108"/>
      <c r="I652" s="1108"/>
      <c r="J652" s="1108"/>
      <c r="K652" s="1108"/>
      <c r="L652" s="1108"/>
      <c r="M652" s="1108"/>
      <c r="N652" s="1108"/>
      <c r="O652" s="1108"/>
      <c r="P652" s="1108"/>
      <c r="Q652" s="1108"/>
      <c r="R652" s="1108"/>
      <c r="T652" s="35"/>
      <c r="U652" s="12" t="s">
        <v>630</v>
      </c>
      <c r="Z652" s="1154" t="s">
        <v>1661</v>
      </c>
      <c r="AA652" s="1107"/>
      <c r="AB652" s="1107"/>
      <c r="AC652" s="1107"/>
      <c r="AD652" s="1107"/>
      <c r="AE652" s="1107"/>
      <c r="AF652" s="1107"/>
      <c r="AG652" s="1107"/>
      <c r="AH652" s="1107"/>
      <c r="AI652" s="1107"/>
      <c r="AJ652" s="1107"/>
      <c r="AK652" s="1107"/>
      <c r="AM652" s="58"/>
      <c r="AN652" s="463">
        <f t="shared" si="25"/>
        <v>4190</v>
      </c>
      <c r="AO652" s="58"/>
      <c r="AP652" s="58"/>
      <c r="AQ652" s="58"/>
      <c r="AR652" s="58"/>
      <c r="AS652" s="399"/>
      <c r="AT652" s="474">
        <f t="shared" si="26"/>
        <v>2</v>
      </c>
      <c r="AU652" s="477">
        <f t="shared" si="28"/>
        <v>3.0769230769230771E-2</v>
      </c>
      <c r="AV652" s="478">
        <f t="shared" si="27"/>
        <v>9.2307692307692316E-3</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8"/>
      <c r="H653" s="1108"/>
      <c r="I653" s="1108"/>
      <c r="J653" s="1108"/>
      <c r="K653" s="1108"/>
      <c r="L653" s="1108"/>
      <c r="M653" s="1108"/>
      <c r="N653" s="1108"/>
      <c r="O653" s="1108"/>
      <c r="P653" s="1108"/>
      <c r="Q653" s="1108"/>
      <c r="R653" s="1108"/>
      <c r="T653" s="35"/>
      <c r="U653" s="12" t="s">
        <v>19</v>
      </c>
      <c r="Z653" s="1154" t="s">
        <v>1658</v>
      </c>
      <c r="AA653" s="1107"/>
      <c r="AB653" s="1107"/>
      <c r="AC653" s="1107"/>
      <c r="AD653" s="1107"/>
      <c r="AE653" s="1107"/>
      <c r="AF653" s="1107"/>
      <c r="AG653" s="1107"/>
      <c r="AH653" s="1107"/>
      <c r="AI653" s="1107"/>
      <c r="AJ653" s="1107"/>
      <c r="AK653" s="1107"/>
      <c r="AM653" s="58"/>
      <c r="AN653" s="463" t="str">
        <f t="shared" si="25"/>
        <v>N/A</v>
      </c>
      <c r="AO653" s="58"/>
      <c r="AP653" s="58"/>
      <c r="AQ653" s="58"/>
      <c r="AR653" s="58"/>
      <c r="AS653" s="399"/>
      <c r="AT653" s="474">
        <f t="shared" si="26"/>
        <v>2</v>
      </c>
      <c r="AU653" s="477">
        <f t="shared" si="28"/>
        <v>3.0769230769230771E-2</v>
      </c>
      <c r="AV653" s="478">
        <f t="shared" si="27"/>
        <v>9.2307692307692316E-3</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47"/>
      <c r="H654" s="1147"/>
      <c r="I654" s="1147"/>
      <c r="J654" s="1147"/>
      <c r="K654" s="1147"/>
      <c r="L654" s="1147"/>
      <c r="O654" s="140" t="s">
        <v>219</v>
      </c>
      <c r="P654" s="1129"/>
      <c r="Q654" s="1129"/>
      <c r="R654" s="1129"/>
      <c r="T654" s="35"/>
      <c r="U654" s="12" t="s">
        <v>337</v>
      </c>
      <c r="Z654" s="1285" t="s">
        <v>1653</v>
      </c>
      <c r="AA654" s="1147"/>
      <c r="AB654" s="1147"/>
      <c r="AC654" s="1147"/>
      <c r="AD654" s="1147"/>
      <c r="AE654" s="1147"/>
      <c r="AH654" s="140" t="s">
        <v>219</v>
      </c>
      <c r="AI654" s="1129"/>
      <c r="AJ654" s="1129"/>
      <c r="AK654" s="1129"/>
      <c r="AM654" s="58"/>
      <c r="AN654" s="463">
        <f t="shared" si="25"/>
        <v>2822</v>
      </c>
      <c r="AO654" s="58"/>
      <c r="AP654" s="58"/>
      <c r="AQ654" s="58"/>
      <c r="AR654" s="58"/>
      <c r="AS654" s="399"/>
      <c r="AT654" s="474">
        <f t="shared" si="26"/>
        <v>0</v>
      </c>
      <c r="AU654" s="477">
        <f t="shared" si="28"/>
        <v>0</v>
      </c>
      <c r="AV654" s="478" t="str">
        <f t="shared" si="27"/>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8"/>
      <c r="I655" s="1108"/>
      <c r="J655" s="1108"/>
      <c r="K655" s="1108"/>
      <c r="L655" s="1108"/>
      <c r="M655" s="1108"/>
      <c r="N655" s="1108"/>
      <c r="O655" s="1108"/>
      <c r="P655" s="1108"/>
      <c r="Q655" s="1108"/>
      <c r="R655" s="1108"/>
      <c r="T655" s="35"/>
      <c r="U655" s="12" t="s">
        <v>20</v>
      </c>
      <c r="AA655" s="1125" t="s">
        <v>1741</v>
      </c>
      <c r="AB655" s="1108"/>
      <c r="AC655" s="1108"/>
      <c r="AD655" s="1108"/>
      <c r="AE655" s="1108"/>
      <c r="AF655" s="1108"/>
      <c r="AG655" s="1108"/>
      <c r="AH655" s="1108"/>
      <c r="AI655" s="1108"/>
      <c r="AJ655" s="1108"/>
      <c r="AK655" s="1108"/>
      <c r="AM655" s="58"/>
      <c r="AN655" s="463">
        <f t="shared" si="25"/>
        <v>3022</v>
      </c>
      <c r="AO655" s="58"/>
      <c r="AP655" s="58"/>
      <c r="AQ655" s="58"/>
      <c r="AR655" s="58"/>
      <c r="AS655" s="399"/>
      <c r="AT655" s="474">
        <f t="shared" si="26"/>
        <v>10</v>
      </c>
      <c r="AU655" s="477">
        <f t="shared" si="28"/>
        <v>0.15384615384615385</v>
      </c>
      <c r="AV655" s="478">
        <f t="shared" si="27"/>
        <v>7.6923076923076927E-2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591</v>
      </c>
      <c r="O656" s="1102"/>
      <c r="T656" s="35"/>
      <c r="U656" s="12" t="s">
        <v>22</v>
      </c>
      <c r="AG656" s="1102" t="s">
        <v>591</v>
      </c>
      <c r="AH656" s="1102"/>
      <c r="AM656" s="58"/>
      <c r="AN656" s="463">
        <f t="shared" si="25"/>
        <v>3626</v>
      </c>
      <c r="AO656" s="58"/>
      <c r="AP656" s="58"/>
      <c r="AQ656" s="58"/>
      <c r="AR656" s="58"/>
      <c r="AS656" s="399"/>
      <c r="AT656" s="474">
        <f t="shared" si="26"/>
        <v>5</v>
      </c>
      <c r="AU656" s="477">
        <f t="shared" si="28"/>
        <v>7.6923076923076927E-2</v>
      </c>
      <c r="AV656" s="478">
        <f t="shared" si="27"/>
        <v>3.8461538461538464E-2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5"/>
        <v>4190</v>
      </c>
      <c r="AO657" s="58"/>
      <c r="AP657" s="58"/>
      <c r="AQ657" s="58"/>
      <c r="AR657" s="58"/>
      <c r="AS657" s="399"/>
      <c r="AT657" s="474">
        <f t="shared" si="26"/>
        <v>9</v>
      </c>
      <c r="AU657" s="477">
        <f t="shared" si="28"/>
        <v>0.13846153846153847</v>
      </c>
      <c r="AV657" s="478">
        <f t="shared" si="27"/>
        <v>6.9230769230769235E-2</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243">
        <f>C624</f>
        <v>0</v>
      </c>
      <c r="H658" s="1243"/>
      <c r="I658" s="1243"/>
      <c r="J658" s="1243"/>
      <c r="K658" s="1243"/>
      <c r="L658" s="1243"/>
      <c r="M658" s="1243"/>
      <c r="N658" s="1243"/>
      <c r="O658" s="1243"/>
      <c r="P658" s="1243"/>
      <c r="Q658" s="1243"/>
      <c r="R658" s="1243"/>
      <c r="T658" s="87" t="s">
        <v>501</v>
      </c>
      <c r="U658" s="12" t="s">
        <v>509</v>
      </c>
      <c r="Z658" s="1243">
        <f>C625</f>
        <v>0</v>
      </c>
      <c r="AA658" s="1243"/>
      <c r="AB658" s="1243"/>
      <c r="AC658" s="1243"/>
      <c r="AD658" s="1243"/>
      <c r="AE658" s="1243"/>
      <c r="AF658" s="1243"/>
      <c r="AG658" s="1243"/>
      <c r="AH658" s="1243"/>
      <c r="AI658" s="1243"/>
      <c r="AJ658" s="1243"/>
      <c r="AK658" s="1243"/>
      <c r="AM658" s="58"/>
      <c r="AN658" s="463" t="str">
        <f t="shared" si="25"/>
        <v>N/A</v>
      </c>
      <c r="AO658" s="58"/>
      <c r="AP658" s="58"/>
      <c r="AQ658" s="58"/>
      <c r="AR658" s="58"/>
      <c r="AS658" s="399"/>
      <c r="AT658" s="474">
        <f t="shared" si="26"/>
        <v>9</v>
      </c>
      <c r="AU658" s="477">
        <f t="shared" si="28"/>
        <v>0.13846153846153847</v>
      </c>
      <c r="AV658" s="478">
        <f t="shared" si="27"/>
        <v>6.9230769230769235E-2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8"/>
      <c r="H659" s="1108"/>
      <c r="I659" s="1108"/>
      <c r="J659" s="1108"/>
      <c r="K659" s="1108"/>
      <c r="L659" s="1108"/>
      <c r="M659" s="1108"/>
      <c r="N659" s="1108"/>
      <c r="O659" s="1108"/>
      <c r="P659" s="1108"/>
      <c r="Q659" s="1108"/>
      <c r="R659" s="1108"/>
      <c r="T659" s="35"/>
      <c r="U659" s="12" t="s">
        <v>92</v>
      </c>
      <c r="Z659" s="1108"/>
      <c r="AA659" s="1108"/>
      <c r="AB659" s="1108"/>
      <c r="AC659" s="1108"/>
      <c r="AD659" s="1108"/>
      <c r="AE659" s="1108"/>
      <c r="AF659" s="1108"/>
      <c r="AG659" s="1108"/>
      <c r="AH659" s="1108"/>
      <c r="AI659" s="1108"/>
      <c r="AJ659" s="1108"/>
      <c r="AK659" s="1108"/>
      <c r="AM659" s="58"/>
      <c r="AN659" s="463">
        <f t="shared" si="25"/>
        <v>2822</v>
      </c>
      <c r="AO659" s="58"/>
      <c r="AP659" s="58"/>
      <c r="AQ659" s="58"/>
      <c r="AR659" s="58"/>
      <c r="AS659" s="399"/>
      <c r="AT659" s="474">
        <f t="shared" si="26"/>
        <v>0</v>
      </c>
      <c r="AU659" s="477">
        <f t="shared" si="28"/>
        <v>0</v>
      </c>
      <c r="AV659" s="478" t="str">
        <f t="shared" si="27"/>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8"/>
      <c r="H660" s="1108"/>
      <c r="I660" s="1108"/>
      <c r="J660" s="1108"/>
      <c r="K660" s="1108"/>
      <c r="L660" s="1108"/>
      <c r="M660" s="1108"/>
      <c r="N660" s="1108"/>
      <c r="O660" s="1108"/>
      <c r="P660" s="1108"/>
      <c r="Q660" s="1108"/>
      <c r="R660" s="1108"/>
      <c r="T660" s="35"/>
      <c r="U660" s="12" t="s">
        <v>630</v>
      </c>
      <c r="Z660" s="1107"/>
      <c r="AA660" s="1107"/>
      <c r="AB660" s="1107"/>
      <c r="AC660" s="1107"/>
      <c r="AD660" s="1107"/>
      <c r="AE660" s="1107"/>
      <c r="AF660" s="1107"/>
      <c r="AG660" s="1107"/>
      <c r="AH660" s="1107"/>
      <c r="AI660" s="1107"/>
      <c r="AJ660" s="1107"/>
      <c r="AK660" s="1107"/>
      <c r="AM660" s="58"/>
      <c r="AN660" s="463">
        <f t="shared" si="25"/>
        <v>3022</v>
      </c>
      <c r="AO660" s="58"/>
      <c r="AP660" s="58"/>
      <c r="AQ660" s="58"/>
      <c r="AR660" s="58"/>
      <c r="AS660" s="399"/>
      <c r="AT660" s="474">
        <f t="shared" si="26"/>
        <v>3</v>
      </c>
      <c r="AU660" s="477">
        <f t="shared" si="28"/>
        <v>4.6153846153846156E-2</v>
      </c>
      <c r="AV660" s="478">
        <f t="shared" si="27"/>
        <v>2.7692307692307693E-2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8"/>
      <c r="H661" s="1108"/>
      <c r="I661" s="1108"/>
      <c r="J661" s="1108"/>
      <c r="K661" s="1108"/>
      <c r="L661" s="1108"/>
      <c r="M661" s="1108"/>
      <c r="N661" s="1108"/>
      <c r="O661" s="1108"/>
      <c r="P661" s="1108"/>
      <c r="Q661" s="1108"/>
      <c r="R661" s="1108"/>
      <c r="T661" s="35"/>
      <c r="U661" s="12" t="s">
        <v>19</v>
      </c>
      <c r="Z661" s="1107"/>
      <c r="AA661" s="1107"/>
      <c r="AB661" s="1107"/>
      <c r="AC661" s="1107"/>
      <c r="AD661" s="1107"/>
      <c r="AE661" s="1107"/>
      <c r="AF661" s="1107"/>
      <c r="AG661" s="1107"/>
      <c r="AH661" s="1107"/>
      <c r="AI661" s="1107"/>
      <c r="AJ661" s="1107"/>
      <c r="AK661" s="1107"/>
      <c r="AM661" s="58"/>
      <c r="AN661" s="463">
        <f t="shared" si="25"/>
        <v>3626</v>
      </c>
      <c r="AO661" s="58"/>
      <c r="AP661" s="58"/>
      <c r="AQ661" s="58"/>
      <c r="AR661" s="58"/>
      <c r="AS661" s="399"/>
      <c r="AT661" s="474">
        <f t="shared" si="26"/>
        <v>1</v>
      </c>
      <c r="AU661" s="477">
        <f t="shared" si="28"/>
        <v>1.5384615384615385E-2</v>
      </c>
      <c r="AV661" s="478">
        <f t="shared" si="27"/>
        <v>9.2307692307692316E-3</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47"/>
      <c r="H662" s="1147"/>
      <c r="I662" s="1147"/>
      <c r="J662" s="1147"/>
      <c r="K662" s="1147"/>
      <c r="L662" s="1147"/>
      <c r="O662" s="140" t="s">
        <v>219</v>
      </c>
      <c r="P662" s="1129"/>
      <c r="Q662" s="1129"/>
      <c r="R662" s="1129"/>
      <c r="T662" s="35"/>
      <c r="U662" s="12" t="s">
        <v>337</v>
      </c>
      <c r="Z662" s="1147"/>
      <c r="AA662" s="1147"/>
      <c r="AB662" s="1147"/>
      <c r="AC662" s="1147"/>
      <c r="AD662" s="1147"/>
      <c r="AE662" s="1147"/>
      <c r="AH662" s="140" t="s">
        <v>219</v>
      </c>
      <c r="AI662" s="1129"/>
      <c r="AJ662" s="1129"/>
      <c r="AK662" s="1129"/>
      <c r="AM662" s="58"/>
      <c r="AN662" s="463" t="str">
        <f t="shared" si="25"/>
        <v>N/A</v>
      </c>
      <c r="AO662" s="58"/>
      <c r="AP662" s="58"/>
      <c r="AQ662" s="58"/>
      <c r="AR662" s="58"/>
      <c r="AS662" s="399"/>
      <c r="AT662" s="474">
        <f t="shared" si="26"/>
        <v>1</v>
      </c>
      <c r="AU662" s="477">
        <f t="shared" si="28"/>
        <v>1.5384615384615385E-2</v>
      </c>
      <c r="AV662" s="478">
        <f t="shared" si="27"/>
        <v>9.2307692307692316E-3</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8"/>
      <c r="I663" s="1108"/>
      <c r="J663" s="1108"/>
      <c r="K663" s="1108"/>
      <c r="L663" s="1108"/>
      <c r="M663" s="1108"/>
      <c r="N663" s="1108"/>
      <c r="O663" s="1108"/>
      <c r="P663" s="1108"/>
      <c r="Q663" s="1108"/>
      <c r="R663" s="1108"/>
      <c r="T663" s="35"/>
      <c r="U663" s="12" t="s">
        <v>20</v>
      </c>
      <c r="AA663" s="1108"/>
      <c r="AB663" s="1108"/>
      <c r="AC663" s="1108"/>
      <c r="AD663" s="1108"/>
      <c r="AE663" s="1108"/>
      <c r="AF663" s="1108"/>
      <c r="AG663" s="1108"/>
      <c r="AH663" s="1108"/>
      <c r="AI663" s="1108"/>
      <c r="AJ663" s="1108"/>
      <c r="AK663" s="1108"/>
      <c r="AM663" s="58"/>
      <c r="AN663" s="463">
        <f t="shared" si="25"/>
        <v>3022</v>
      </c>
      <c r="AO663" s="58"/>
      <c r="AP663" s="58"/>
      <c r="AQ663" s="58"/>
      <c r="AR663" s="58"/>
      <c r="AS663" s="399"/>
      <c r="AT663" s="474">
        <f t="shared" si="26"/>
        <v>0</v>
      </c>
      <c r="AU663" s="477">
        <f t="shared" si="28"/>
        <v>0</v>
      </c>
      <c r="AV663" s="478" t="str">
        <f t="shared" si="27"/>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722</v>
      </c>
      <c r="O664" s="1102"/>
      <c r="T664" s="35"/>
      <c r="U664" s="12" t="s">
        <v>22</v>
      </c>
      <c r="AG664" s="1102" t="s">
        <v>722</v>
      </c>
      <c r="AH664" s="1102"/>
      <c r="AM664" s="58"/>
      <c r="AN664" s="463">
        <f t="shared" si="25"/>
        <v>3626</v>
      </c>
      <c r="AO664" s="58"/>
      <c r="AP664" s="58"/>
      <c r="AQ664" s="58"/>
      <c r="AR664" s="58"/>
      <c r="AS664" s="399"/>
      <c r="AT664" s="474">
        <f t="shared" si="26"/>
        <v>4</v>
      </c>
      <c r="AU664" s="477">
        <f t="shared" si="28"/>
        <v>6.1538461538461542E-2</v>
      </c>
      <c r="AV664" s="478">
        <f t="shared" si="27"/>
        <v>4.9230769230769238E-2</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5"/>
        <v>4190</v>
      </c>
      <c r="AO665" s="58"/>
      <c r="AP665" s="58"/>
      <c r="AQ665" s="58"/>
      <c r="AR665" s="58"/>
      <c r="AS665" s="399"/>
      <c r="AT665" s="474">
        <f t="shared" si="26"/>
        <v>6</v>
      </c>
      <c r="AU665" s="477">
        <f t="shared" si="28"/>
        <v>9.2307692307692313E-2</v>
      </c>
      <c r="AV665" s="478">
        <f t="shared" si="27"/>
        <v>7.3846153846153853E-2</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243">
        <f>C626</f>
        <v>0</v>
      </c>
      <c r="H666" s="1243"/>
      <c r="I666" s="1243"/>
      <c r="J666" s="1243"/>
      <c r="K666" s="1243"/>
      <c r="L666" s="1243"/>
      <c r="M666" s="1243"/>
      <c r="N666" s="1243"/>
      <c r="O666" s="1243"/>
      <c r="P666" s="1243"/>
      <c r="Q666" s="1243"/>
      <c r="R666" s="1243"/>
      <c r="T666" s="87" t="s">
        <v>696</v>
      </c>
      <c r="U666" s="12" t="s">
        <v>509</v>
      </c>
      <c r="Z666" s="1243">
        <f>C627</f>
        <v>0</v>
      </c>
      <c r="AA666" s="1243"/>
      <c r="AB666" s="1243"/>
      <c r="AC666" s="1243"/>
      <c r="AD666" s="1243"/>
      <c r="AE666" s="1243"/>
      <c r="AF666" s="1243"/>
      <c r="AG666" s="1243"/>
      <c r="AH666" s="1243"/>
      <c r="AI666" s="1243"/>
      <c r="AJ666" s="1243"/>
      <c r="AK666" s="1243"/>
      <c r="AM666" s="58"/>
      <c r="AN666" s="463" t="str">
        <f t="shared" si="25"/>
        <v>N/A</v>
      </c>
      <c r="AO666" s="58"/>
      <c r="AP666" s="58"/>
      <c r="AQ666" s="58"/>
      <c r="AR666" s="58"/>
      <c r="AS666" s="399"/>
      <c r="AT666" s="474">
        <f t="shared" si="26"/>
        <v>6</v>
      </c>
      <c r="AU666" s="477">
        <f t="shared" si="28"/>
        <v>9.2307692307692313E-2</v>
      </c>
      <c r="AV666" s="478">
        <f t="shared" si="27"/>
        <v>7.3846153846153853E-2</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8"/>
      <c r="H667" s="1108"/>
      <c r="I667" s="1108"/>
      <c r="J667" s="1108"/>
      <c r="K667" s="1108"/>
      <c r="L667" s="1108"/>
      <c r="M667" s="1108"/>
      <c r="N667" s="1108"/>
      <c r="O667" s="1108"/>
      <c r="P667" s="1108"/>
      <c r="Q667" s="1108"/>
      <c r="R667" s="1108"/>
      <c r="T667" s="35"/>
      <c r="U667" s="12" t="s">
        <v>92</v>
      </c>
      <c r="Z667" s="1108"/>
      <c r="AA667" s="1108"/>
      <c r="AB667" s="1108"/>
      <c r="AC667" s="1108"/>
      <c r="AD667" s="1108"/>
      <c r="AE667" s="1108"/>
      <c r="AF667" s="1108"/>
      <c r="AG667" s="1108"/>
      <c r="AH667" s="1108"/>
      <c r="AI667" s="1108"/>
      <c r="AJ667" s="1108"/>
      <c r="AK667" s="1108"/>
      <c r="AM667" s="58"/>
      <c r="AN667" s="463" t="str">
        <f t="shared" si="25"/>
        <v>N/A</v>
      </c>
      <c r="AO667" s="58"/>
      <c r="AP667" s="58"/>
      <c r="AQ667" s="58"/>
      <c r="AR667" s="58"/>
      <c r="AS667" s="399"/>
      <c r="AT667" s="474">
        <f t="shared" si="26"/>
        <v>0</v>
      </c>
      <c r="AU667" s="477">
        <f t="shared" si="28"/>
        <v>0</v>
      </c>
      <c r="AV667" s="478" t="str">
        <f t="shared" si="27"/>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8"/>
      <c r="H668" s="1108"/>
      <c r="I668" s="1108"/>
      <c r="J668" s="1108"/>
      <c r="K668" s="1108"/>
      <c r="L668" s="1108"/>
      <c r="M668" s="1108"/>
      <c r="N668" s="1108"/>
      <c r="O668" s="1108"/>
      <c r="P668" s="1108"/>
      <c r="Q668" s="1108"/>
      <c r="R668" s="1108"/>
      <c r="T668" s="35"/>
      <c r="U668" s="12" t="s">
        <v>630</v>
      </c>
      <c r="Z668" s="1107"/>
      <c r="AA668" s="1107"/>
      <c r="AB668" s="1107"/>
      <c r="AC668" s="1107"/>
      <c r="AD668" s="1107"/>
      <c r="AE668" s="1107"/>
      <c r="AF668" s="1107"/>
      <c r="AG668" s="1107"/>
      <c r="AH668" s="1107"/>
      <c r="AI668" s="1107"/>
      <c r="AJ668" s="1107"/>
      <c r="AK668" s="1107"/>
      <c r="AM668" s="58"/>
      <c r="AN668" s="463" t="str">
        <f t="shared" si="25"/>
        <v>N/A</v>
      </c>
      <c r="AO668" s="58"/>
      <c r="AP668" s="58"/>
      <c r="AQ668" s="58"/>
      <c r="AR668" s="58"/>
      <c r="AS668" s="399"/>
      <c r="AT668" s="474">
        <f t="shared" si="26"/>
        <v>0</v>
      </c>
      <c r="AU668" s="477">
        <f t="shared" si="28"/>
        <v>0</v>
      </c>
      <c r="AV668" s="478" t="str">
        <f t="shared" si="27"/>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8"/>
      <c r="H669" s="1108"/>
      <c r="I669" s="1108"/>
      <c r="J669" s="1108"/>
      <c r="K669" s="1108"/>
      <c r="L669" s="1108"/>
      <c r="M669" s="1108"/>
      <c r="N669" s="1108"/>
      <c r="O669" s="1108"/>
      <c r="P669" s="1108"/>
      <c r="Q669" s="1108"/>
      <c r="R669" s="1108"/>
      <c r="T669" s="35"/>
      <c r="U669" s="12" t="s">
        <v>19</v>
      </c>
      <c r="Z669" s="1107"/>
      <c r="AA669" s="1107"/>
      <c r="AB669" s="1107"/>
      <c r="AC669" s="1107"/>
      <c r="AD669" s="1107"/>
      <c r="AE669" s="1107"/>
      <c r="AF669" s="1107"/>
      <c r="AG669" s="1107"/>
      <c r="AH669" s="1107"/>
      <c r="AI669" s="1107"/>
      <c r="AJ669" s="1107"/>
      <c r="AK669" s="1107"/>
      <c r="AM669" s="58"/>
      <c r="AN669" s="463" t="str">
        <f t="shared" si="25"/>
        <v>N/A</v>
      </c>
      <c r="AO669" s="58"/>
      <c r="AP669" s="58"/>
      <c r="AQ669" s="58"/>
      <c r="AR669" s="58"/>
      <c r="AS669" s="399"/>
      <c r="AT669" s="474">
        <f t="shared" si="26"/>
        <v>0</v>
      </c>
      <c r="AU669" s="477">
        <f t="shared" si="28"/>
        <v>0</v>
      </c>
      <c r="AV669" s="478" t="str">
        <f t="shared" si="27"/>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47"/>
      <c r="H670" s="1147"/>
      <c r="I670" s="1147"/>
      <c r="J670" s="1147"/>
      <c r="K670" s="1147"/>
      <c r="L670" s="1147"/>
      <c r="O670" s="140" t="s">
        <v>219</v>
      </c>
      <c r="P670" s="1129"/>
      <c r="Q670" s="1129"/>
      <c r="R670" s="1129"/>
      <c r="T670" s="35"/>
      <c r="U670" s="12" t="s">
        <v>337</v>
      </c>
      <c r="Z670" s="1147"/>
      <c r="AA670" s="1147"/>
      <c r="AB670" s="1147"/>
      <c r="AC670" s="1147"/>
      <c r="AD670" s="1147"/>
      <c r="AE670" s="1147"/>
      <c r="AH670" s="140" t="s">
        <v>219</v>
      </c>
      <c r="AI670" s="1129"/>
      <c r="AJ670" s="1129"/>
      <c r="AK670" s="1129"/>
      <c r="AM670" s="58"/>
      <c r="AN670" s="463" t="str">
        <f t="shared" si="25"/>
        <v>N/A</v>
      </c>
      <c r="AO670" s="58"/>
      <c r="AS670" s="399"/>
      <c r="AT670" s="474">
        <f t="shared" si="26"/>
        <v>0</v>
      </c>
      <c r="AU670" s="477">
        <f t="shared" si="28"/>
        <v>0</v>
      </c>
      <c r="AV670" s="478" t="str">
        <f t="shared" si="27"/>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8"/>
      <c r="I671" s="1108"/>
      <c r="J671" s="1108"/>
      <c r="K671" s="1108"/>
      <c r="L671" s="1108"/>
      <c r="M671" s="1108"/>
      <c r="N671" s="1108"/>
      <c r="O671" s="1108"/>
      <c r="P671" s="1108"/>
      <c r="Q671" s="1108"/>
      <c r="R671" s="1108"/>
      <c r="T671" s="35"/>
      <c r="U671" s="12" t="s">
        <v>20</v>
      </c>
      <c r="AA671" s="1108"/>
      <c r="AB671" s="1108"/>
      <c r="AC671" s="1108"/>
      <c r="AD671" s="1108"/>
      <c r="AE671" s="1108"/>
      <c r="AF671" s="1108"/>
      <c r="AG671" s="1108"/>
      <c r="AH671" s="1108"/>
      <c r="AI671" s="1108"/>
      <c r="AJ671" s="1108"/>
      <c r="AK671" s="1108"/>
      <c r="AM671" s="58"/>
      <c r="AN671" s="463" t="str">
        <f t="shared" si="25"/>
        <v>N/A</v>
      </c>
      <c r="AO671" s="58"/>
      <c r="AS671" s="399"/>
      <c r="AT671" s="474">
        <f t="shared" si="26"/>
        <v>0</v>
      </c>
      <c r="AU671" s="477">
        <f t="shared" si="28"/>
        <v>0</v>
      </c>
      <c r="AV671" s="478" t="str">
        <f t="shared" si="27"/>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722</v>
      </c>
      <c r="O672" s="1102"/>
      <c r="T672" s="35"/>
      <c r="U672" s="12" t="s">
        <v>22</v>
      </c>
      <c r="AG672" s="1102" t="s">
        <v>722</v>
      </c>
      <c r="AH672" s="1102"/>
      <c r="AM672" s="58"/>
      <c r="AN672" s="463" t="str">
        <f t="shared" si="25"/>
        <v>N/A</v>
      </c>
      <c r="AO672" s="58"/>
      <c r="AS672" s="399"/>
      <c r="AT672" s="474">
        <f t="shared" si="26"/>
        <v>0</v>
      </c>
      <c r="AU672" s="477">
        <f t="shared" si="28"/>
        <v>0</v>
      </c>
      <c r="AV672" s="478" t="str">
        <f t="shared" si="27"/>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5"/>
        <v>N/A</v>
      </c>
      <c r="AO673" s="58"/>
      <c r="AS673" s="399"/>
      <c r="AT673" s="474">
        <f t="shared" si="26"/>
        <v>0</v>
      </c>
      <c r="AU673" s="477">
        <f t="shared" si="28"/>
        <v>0</v>
      </c>
      <c r="AV673" s="478" t="str">
        <f t="shared" si="27"/>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243">
        <f>C628</f>
        <v>0</v>
      </c>
      <c r="H674" s="1243"/>
      <c r="I674" s="1243"/>
      <c r="J674" s="1243"/>
      <c r="K674" s="1243"/>
      <c r="L674" s="1243"/>
      <c r="M674" s="1243"/>
      <c r="N674" s="1243"/>
      <c r="O674" s="1243"/>
      <c r="P674" s="1243"/>
      <c r="Q674" s="1243"/>
      <c r="R674" s="1243"/>
      <c r="T674" s="87" t="s">
        <v>386</v>
      </c>
      <c r="U674" s="12" t="s">
        <v>509</v>
      </c>
      <c r="Z674" s="1243">
        <f>C629</f>
        <v>0</v>
      </c>
      <c r="AA674" s="1243"/>
      <c r="AB674" s="1243"/>
      <c r="AC674" s="1243"/>
      <c r="AD674" s="1243"/>
      <c r="AE674" s="1243"/>
      <c r="AF674" s="1243"/>
      <c r="AG674" s="1243"/>
      <c r="AH674" s="1243"/>
      <c r="AI674" s="1243"/>
      <c r="AJ674" s="1243"/>
      <c r="AK674" s="1243"/>
      <c r="AM674" s="58"/>
      <c r="AN674" s="58"/>
      <c r="AO674" s="58"/>
      <c r="AP674" s="58"/>
      <c r="AS674" s="399"/>
      <c r="AT674" s="474">
        <f t="shared" si="26"/>
        <v>0</v>
      </c>
      <c r="AU674" s="477">
        <f t="shared" si="28"/>
        <v>0</v>
      </c>
      <c r="AV674" s="478" t="str">
        <f t="shared" si="27"/>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8"/>
      <c r="H675" s="1108"/>
      <c r="I675" s="1108"/>
      <c r="J675" s="1108"/>
      <c r="K675" s="1108"/>
      <c r="L675" s="1108"/>
      <c r="M675" s="1108"/>
      <c r="N675" s="1108"/>
      <c r="O675" s="1108"/>
      <c r="P675" s="1108"/>
      <c r="Q675" s="1108"/>
      <c r="R675" s="1108"/>
      <c r="T675" s="35"/>
      <c r="U675" s="12" t="s">
        <v>92</v>
      </c>
      <c r="Z675" s="1108"/>
      <c r="AA675" s="1108"/>
      <c r="AB675" s="1108"/>
      <c r="AC675" s="1108"/>
      <c r="AD675" s="1108"/>
      <c r="AE675" s="1108"/>
      <c r="AF675" s="1108"/>
      <c r="AG675" s="1108"/>
      <c r="AH675" s="1108"/>
      <c r="AI675" s="1108"/>
      <c r="AJ675" s="1108"/>
      <c r="AK675" s="1108"/>
      <c r="AM675" s="58"/>
      <c r="AN675" s="58"/>
      <c r="AO675" s="58"/>
      <c r="AP675" s="58"/>
      <c r="AQ675" s="58"/>
      <c r="AS675" s="470" t="s">
        <v>997</v>
      </c>
      <c r="AT675" s="479">
        <f>SUM(AT650:AT674)</f>
        <v>65</v>
      </c>
      <c r="AU675" s="480">
        <f>SUM(AU650:AU674)</f>
        <v>1</v>
      </c>
      <c r="AV675" s="480">
        <f>SUM(AV650:AV674)</f>
        <v>0.5476923076923077</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8"/>
      <c r="H676" s="1108"/>
      <c r="I676" s="1108"/>
      <c r="J676" s="1108"/>
      <c r="K676" s="1108"/>
      <c r="L676" s="1108"/>
      <c r="M676" s="1108"/>
      <c r="N676" s="1108"/>
      <c r="O676" s="1108"/>
      <c r="P676" s="1108"/>
      <c r="Q676" s="1108"/>
      <c r="R676" s="1108"/>
      <c r="U676" s="12" t="s">
        <v>630</v>
      </c>
      <c r="Z676" s="1107"/>
      <c r="AA676" s="1107"/>
      <c r="AB676" s="1107"/>
      <c r="AC676" s="1107"/>
      <c r="AD676" s="1107"/>
      <c r="AE676" s="1107"/>
      <c r="AF676" s="1107"/>
      <c r="AG676" s="1107"/>
      <c r="AH676" s="1107"/>
      <c r="AI676" s="1107"/>
      <c r="AJ676" s="1107"/>
      <c r="AK676" s="110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8"/>
      <c r="H677" s="1108"/>
      <c r="I677" s="1108"/>
      <c r="J677" s="1108"/>
      <c r="K677" s="1108"/>
      <c r="L677" s="1108"/>
      <c r="M677" s="1108"/>
      <c r="N677" s="1108"/>
      <c r="O677" s="1108"/>
      <c r="P677" s="1108"/>
      <c r="Q677" s="1108"/>
      <c r="R677" s="1108"/>
      <c r="U677" s="12" t="s">
        <v>19</v>
      </c>
      <c r="Z677" s="1107"/>
      <c r="AA677" s="1107"/>
      <c r="AB677" s="1107"/>
      <c r="AC677" s="1107"/>
      <c r="AD677" s="1107"/>
      <c r="AE677" s="1107"/>
      <c r="AF677" s="1107"/>
      <c r="AG677" s="1107"/>
      <c r="AH677" s="1107"/>
      <c r="AI677" s="1107"/>
      <c r="AJ677" s="1107"/>
      <c r="AK677" s="110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47"/>
      <c r="H678" s="1147"/>
      <c r="I678" s="1147"/>
      <c r="J678" s="1147"/>
      <c r="K678" s="1147"/>
      <c r="L678" s="1147"/>
      <c r="O678" s="140" t="s">
        <v>219</v>
      </c>
      <c r="P678" s="1129"/>
      <c r="Q678" s="1129"/>
      <c r="R678" s="1129"/>
      <c r="U678" s="12" t="s">
        <v>337</v>
      </c>
      <c r="Z678" s="1147"/>
      <c r="AA678" s="1147"/>
      <c r="AB678" s="1147"/>
      <c r="AC678" s="1147"/>
      <c r="AD678" s="1147"/>
      <c r="AE678" s="1147"/>
      <c r="AH678" s="140" t="s">
        <v>219</v>
      </c>
      <c r="AI678" s="1129"/>
      <c r="AJ678" s="1129"/>
      <c r="AK678" s="112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8"/>
      <c r="I679" s="1108"/>
      <c r="J679" s="1108"/>
      <c r="K679" s="1108"/>
      <c r="L679" s="1108"/>
      <c r="M679" s="1108"/>
      <c r="N679" s="1108"/>
      <c r="O679" s="1108"/>
      <c r="P679" s="1108"/>
      <c r="Q679" s="1108"/>
      <c r="R679" s="1108"/>
      <c r="U679" s="12" t="s">
        <v>20</v>
      </c>
      <c r="AA679" s="1108"/>
      <c r="AB679" s="1108"/>
      <c r="AC679" s="1108"/>
      <c r="AD679" s="1108"/>
      <c r="AE679" s="1108"/>
      <c r="AF679" s="1108"/>
      <c r="AG679" s="1108"/>
      <c r="AH679" s="1108"/>
      <c r="AI679" s="1108"/>
      <c r="AJ679" s="1108"/>
      <c r="AK679" s="110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722</v>
      </c>
      <c r="O680" s="1102"/>
      <c r="U680" s="12" t="s">
        <v>22</v>
      </c>
      <c r="AG680" s="1102" t="s">
        <v>722</v>
      </c>
      <c r="AH680" s="110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591</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591</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48">
        <v>43784</v>
      </c>
      <c r="AF686" s="1348"/>
      <c r="AG686" s="1348"/>
      <c r="AH686" s="1348"/>
      <c r="AI686" s="134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269">
        <v>43862</v>
      </c>
      <c r="AF687" s="1269"/>
      <c r="AG687" s="1269"/>
      <c r="AH687" s="1269"/>
      <c r="AI687" s="126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48">
        <v>43983</v>
      </c>
      <c r="AF689" s="1348"/>
      <c r="AG689" s="1348"/>
      <c r="AH689" s="1348"/>
      <c r="AI689" s="134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8">
        <v>0.50819999999999999</v>
      </c>
      <c r="AF690" s="1398"/>
      <c r="AG690" s="1398"/>
      <c r="AH690" s="1398"/>
      <c r="AI690" s="1398"/>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243" t="str">
        <f>H330</f>
        <v>California Municipal Finance Authority</v>
      </c>
      <c r="X691" s="1243"/>
      <c r="Y691" s="1243"/>
      <c r="Z691" s="1243"/>
      <c r="AA691" s="1243"/>
      <c r="AB691" s="1243"/>
      <c r="AC691" s="1243"/>
      <c r="AD691" s="1243"/>
      <c r="AE691" s="1243"/>
      <c r="AF691" s="1243"/>
      <c r="AG691" s="1243"/>
      <c r="AH691" s="1243"/>
      <c r="AI691" s="1243"/>
      <c r="AJ691" s="1243"/>
      <c r="AK691" s="1243"/>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722</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8"/>
      <c r="X694" s="1108"/>
      <c r="Y694" s="1108"/>
      <c r="Z694" s="1108"/>
      <c r="AA694" s="1108"/>
      <c r="AB694" s="1108"/>
      <c r="AC694" s="1108"/>
      <c r="AD694" s="1108"/>
      <c r="AE694" s="1108"/>
      <c r="AF694" s="1108"/>
      <c r="AG694" s="1108"/>
      <c r="AH694" s="1108"/>
      <c r="AI694" s="1108"/>
      <c r="AJ694" s="1108"/>
      <c r="AK694" s="1108"/>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8"/>
      <c r="K695" s="1108"/>
      <c r="L695" s="1108"/>
      <c r="M695" s="1108"/>
      <c r="N695" s="1108"/>
      <c r="O695" s="1108"/>
      <c r="P695" s="1108"/>
      <c r="Q695" s="1108"/>
      <c r="R695" s="1108"/>
      <c r="S695" s="1108"/>
      <c r="T695" s="1108"/>
      <c r="U695" s="1108"/>
      <c r="V695" s="1108"/>
      <c r="W695" s="1108"/>
      <c r="X695" s="110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47"/>
      <c r="K696" s="1147"/>
      <c r="L696" s="1147"/>
      <c r="M696" s="1147"/>
      <c r="N696" s="1147"/>
      <c r="O696" s="1147"/>
      <c r="P696" s="7" t="s">
        <v>219</v>
      </c>
      <c r="Q696" s="7"/>
      <c r="R696" s="1129"/>
      <c r="S696" s="1129"/>
      <c r="T696" s="1129"/>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8" t="s">
        <v>328</v>
      </c>
      <c r="X697" s="1108"/>
      <c r="Y697" s="1108"/>
      <c r="Z697" s="1108"/>
      <c r="AA697" s="1108"/>
      <c r="AB697" s="1108"/>
      <c r="AC697" s="1108"/>
      <c r="AD697" s="1108"/>
      <c r="AE697" s="1108"/>
      <c r="AF697" s="1108"/>
      <c r="AG697" s="1108"/>
      <c r="AH697" s="1108"/>
      <c r="AI697" s="1108"/>
      <c r="AJ697" s="1108"/>
      <c r="AK697" s="1108"/>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8" t="s">
        <v>356</v>
      </c>
      <c r="F698" s="1108"/>
      <c r="G698" s="1108"/>
      <c r="H698" s="1108"/>
      <c r="I698" s="1108"/>
      <c r="J698" s="1108"/>
      <c r="K698" s="1108"/>
      <c r="L698" s="1108"/>
      <c r="M698" s="1108"/>
      <c r="N698" s="1108"/>
      <c r="O698" s="1108"/>
      <c r="P698" s="1108"/>
      <c r="Q698" s="1108"/>
      <c r="R698" s="1108"/>
      <c r="S698" s="1108"/>
      <c r="T698" s="1108"/>
      <c r="U698" s="1108"/>
      <c r="V698" s="1108"/>
      <c r="W698" s="1108"/>
      <c r="X698" s="1108"/>
      <c r="Y698" s="1108"/>
      <c r="Z698" s="1108"/>
      <c r="AA698" s="1108"/>
      <c r="AB698" s="1108"/>
      <c r="AC698" s="1108"/>
      <c r="AD698" s="1108"/>
      <c r="AE698" s="1108"/>
      <c r="AF698" s="1108"/>
      <c r="AG698" s="1108"/>
      <c r="AH698" s="1108"/>
      <c r="AI698" s="1108"/>
      <c r="AJ698" s="1108"/>
      <c r="AK698" s="1108"/>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8" t="s">
        <v>102</v>
      </c>
      <c r="B700" s="1328"/>
      <c r="C700" s="1328"/>
      <c r="D700" s="1328"/>
      <c r="E700" s="1328"/>
      <c r="F700" s="1328"/>
      <c r="G700" s="1328"/>
      <c r="H700" s="1328"/>
      <c r="I700" s="1328"/>
      <c r="J700" s="1328"/>
      <c r="K700" s="1328"/>
      <c r="L700" s="1328"/>
      <c r="M700" s="1328"/>
      <c r="N700" s="1328"/>
      <c r="O700" s="1328"/>
      <c r="P700" s="1328"/>
      <c r="Q700" s="1328"/>
      <c r="R700" s="1328"/>
      <c r="S700" s="1328"/>
      <c r="T700" s="1328"/>
      <c r="U700" s="1328"/>
      <c r="V700" s="1328"/>
      <c r="W700" s="1328"/>
      <c r="X700" s="1328"/>
      <c r="Y700" s="1328"/>
      <c r="Z700" s="1328"/>
      <c r="AA700" s="1328"/>
      <c r="AB700" s="1328"/>
      <c r="AC700" s="1328"/>
      <c r="AD700" s="1328"/>
      <c r="AE700" s="1328"/>
      <c r="AF700" s="1328"/>
      <c r="AG700" s="1328"/>
      <c r="AH700" s="1328"/>
      <c r="AI700" s="1328"/>
      <c r="AJ700" s="1328"/>
      <c r="AK700" s="1328"/>
      <c r="AL700" s="1328"/>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81"/>
      <c r="B701" s="981"/>
      <c r="C701" s="981"/>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c r="AB701" s="981"/>
      <c r="AC701" s="981"/>
      <c r="AD701" s="981"/>
      <c r="AE701" s="981"/>
      <c r="AF701" s="981"/>
      <c r="AG701" s="981"/>
      <c r="AH701" s="981"/>
      <c r="AI701" s="981"/>
      <c r="AJ701" s="981"/>
      <c r="AK701" s="981"/>
      <c r="AL701" s="981"/>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7" t="s">
        <v>420</v>
      </c>
      <c r="C705" s="1408"/>
      <c r="D705" s="1408"/>
      <c r="E705" s="1408"/>
      <c r="F705" s="1409"/>
      <c r="G705" s="1407" t="s">
        <v>301</v>
      </c>
      <c r="H705" s="1408"/>
      <c r="I705" s="1408"/>
      <c r="J705" s="1409"/>
      <c r="K705" s="1407" t="s">
        <v>491</v>
      </c>
      <c r="L705" s="1408"/>
      <c r="M705" s="1408"/>
      <c r="N705" s="1408"/>
      <c r="O705" s="1409"/>
      <c r="P705" s="1407" t="s">
        <v>302</v>
      </c>
      <c r="Q705" s="1408"/>
      <c r="R705" s="1408"/>
      <c r="S705" s="1408"/>
      <c r="T705" s="1409"/>
      <c r="U705" s="1407" t="s">
        <v>303</v>
      </c>
      <c r="V705" s="1408"/>
      <c r="W705" s="1408"/>
      <c r="X705" s="1409"/>
      <c r="Y705" s="1407" t="s">
        <v>304</v>
      </c>
      <c r="Z705" s="1408"/>
      <c r="AA705" s="1408"/>
      <c r="AB705" s="1408"/>
      <c r="AC705" s="1409"/>
      <c r="AD705" s="1407" t="s">
        <v>421</v>
      </c>
      <c r="AE705" s="1408"/>
      <c r="AF705" s="1408"/>
      <c r="AG705" s="1408"/>
      <c r="AH705" s="1409"/>
      <c r="AI705" s="1407" t="s">
        <v>697</v>
      </c>
      <c r="AJ705" s="1408"/>
      <c r="AK705" s="1409"/>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10"/>
      <c r="C706" s="1411"/>
      <c r="D706" s="1411"/>
      <c r="E706" s="1411"/>
      <c r="F706" s="1412"/>
      <c r="G706" s="1410"/>
      <c r="H706" s="1411"/>
      <c r="I706" s="1411"/>
      <c r="J706" s="1412"/>
      <c r="K706" s="1410"/>
      <c r="L706" s="1411"/>
      <c r="M706" s="1411"/>
      <c r="N706" s="1411"/>
      <c r="O706" s="1412"/>
      <c r="P706" s="1410"/>
      <c r="Q706" s="1411"/>
      <c r="R706" s="1411"/>
      <c r="S706" s="1411"/>
      <c r="T706" s="1412"/>
      <c r="U706" s="1410"/>
      <c r="V706" s="1411"/>
      <c r="W706" s="1411"/>
      <c r="X706" s="1412"/>
      <c r="Y706" s="1410"/>
      <c r="Z706" s="1411"/>
      <c r="AA706" s="1411"/>
      <c r="AB706" s="1411"/>
      <c r="AC706" s="1412"/>
      <c r="AD706" s="1410"/>
      <c r="AE706" s="1411"/>
      <c r="AF706" s="1411"/>
      <c r="AG706" s="1411"/>
      <c r="AH706" s="1412"/>
      <c r="AI706" s="1410"/>
      <c r="AJ706" s="1411"/>
      <c r="AK706" s="1412"/>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10"/>
      <c r="C707" s="1411"/>
      <c r="D707" s="1411"/>
      <c r="E707" s="1411"/>
      <c r="F707" s="1412"/>
      <c r="G707" s="1410"/>
      <c r="H707" s="1411"/>
      <c r="I707" s="1411"/>
      <c r="J707" s="1412"/>
      <c r="K707" s="1410"/>
      <c r="L707" s="1411"/>
      <c r="M707" s="1411"/>
      <c r="N707" s="1411"/>
      <c r="O707" s="1412"/>
      <c r="P707" s="1410"/>
      <c r="Q707" s="1411"/>
      <c r="R707" s="1411"/>
      <c r="S707" s="1411"/>
      <c r="T707" s="1412"/>
      <c r="U707" s="1410"/>
      <c r="V707" s="1411"/>
      <c r="W707" s="1411"/>
      <c r="X707" s="1412"/>
      <c r="Y707" s="1410"/>
      <c r="Z707" s="1411"/>
      <c r="AA707" s="1411"/>
      <c r="AB707" s="1411"/>
      <c r="AC707" s="1412"/>
      <c r="AD707" s="1410"/>
      <c r="AE707" s="1411"/>
      <c r="AF707" s="1411"/>
      <c r="AG707" s="1411"/>
      <c r="AH707" s="1412"/>
      <c r="AI707" s="1410"/>
      <c r="AJ707" s="1411"/>
      <c r="AK707" s="141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3"/>
      <c r="C708" s="1414"/>
      <c r="D708" s="1414"/>
      <c r="E708" s="1414"/>
      <c r="F708" s="1415"/>
      <c r="G708" s="1413"/>
      <c r="H708" s="1414"/>
      <c r="I708" s="1414"/>
      <c r="J708" s="1415"/>
      <c r="K708" s="1413"/>
      <c r="L708" s="1414"/>
      <c r="M708" s="1414"/>
      <c r="N708" s="1414"/>
      <c r="O708" s="1415"/>
      <c r="P708" s="1413"/>
      <c r="Q708" s="1414"/>
      <c r="R708" s="1414"/>
      <c r="S708" s="1414"/>
      <c r="T708" s="1415"/>
      <c r="U708" s="1413"/>
      <c r="V708" s="1414"/>
      <c r="W708" s="1414"/>
      <c r="X708" s="1415"/>
      <c r="Y708" s="1413"/>
      <c r="Z708" s="1414"/>
      <c r="AA708" s="1414"/>
      <c r="AB708" s="1414"/>
      <c r="AC708" s="1415"/>
      <c r="AD708" s="1413"/>
      <c r="AE708" s="1414"/>
      <c r="AF708" s="1414"/>
      <c r="AG708" s="1414"/>
      <c r="AH708" s="1415"/>
      <c r="AI708" s="1413"/>
      <c r="AJ708" s="1414"/>
      <c r="AK708" s="14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89" t="s">
        <v>346</v>
      </c>
      <c r="C709" s="1290"/>
      <c r="D709" s="1290"/>
      <c r="E709" s="1290"/>
      <c r="F709" s="1406"/>
      <c r="G709" s="1416">
        <v>5</v>
      </c>
      <c r="H709" s="1417"/>
      <c r="I709" s="1417"/>
      <c r="J709" s="1418"/>
      <c r="K709" s="1403">
        <v>665</v>
      </c>
      <c r="L709" s="1404"/>
      <c r="M709" s="1404"/>
      <c r="N709" s="1404"/>
      <c r="O709" s="1405"/>
      <c r="P709" s="1400">
        <f t="shared" ref="P709:P733" si="29">G709*K709</f>
        <v>3325</v>
      </c>
      <c r="Q709" s="1401"/>
      <c r="R709" s="1401"/>
      <c r="S709" s="1401"/>
      <c r="T709" s="1402"/>
      <c r="U709" s="1403">
        <v>105</v>
      </c>
      <c r="V709" s="1404"/>
      <c r="W709" s="1404"/>
      <c r="X709" s="1405"/>
      <c r="Y709" s="1400">
        <f>K709+U709</f>
        <v>770</v>
      </c>
      <c r="Z709" s="1401"/>
      <c r="AA709" s="1401"/>
      <c r="AB709" s="1401"/>
      <c r="AC709" s="1402"/>
      <c r="AD709" s="1185">
        <v>0.3</v>
      </c>
      <c r="AE709" s="1186"/>
      <c r="AF709" s="1186"/>
      <c r="AG709" s="1186"/>
      <c r="AH709" s="1187"/>
      <c r="AI709" s="1300">
        <f t="shared" ref="AI709:AI733" si="30">IF($AD709&gt;0,($Y709/$AN649), " ")</f>
        <v>0.27285613040396883</v>
      </c>
      <c r="AJ709" s="1301"/>
      <c r="AK709" s="130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89" t="s">
        <v>347</v>
      </c>
      <c r="C710" s="1290"/>
      <c r="D710" s="1290"/>
      <c r="E710" s="1290"/>
      <c r="F710" s="1406"/>
      <c r="G710" s="1416">
        <v>2</v>
      </c>
      <c r="H710" s="1417"/>
      <c r="I710" s="1417"/>
      <c r="J710" s="1418"/>
      <c r="K710" s="1403">
        <v>710</v>
      </c>
      <c r="L710" s="1404"/>
      <c r="M710" s="1404"/>
      <c r="N710" s="1404"/>
      <c r="O710" s="1405"/>
      <c r="P710" s="1400">
        <f t="shared" si="29"/>
        <v>1420</v>
      </c>
      <c r="Q710" s="1401"/>
      <c r="R710" s="1401"/>
      <c r="S710" s="1401"/>
      <c r="T710" s="1402"/>
      <c r="U710" s="1403">
        <v>115</v>
      </c>
      <c r="V710" s="1404"/>
      <c r="W710" s="1404"/>
      <c r="X710" s="1405"/>
      <c r="Y710" s="1400">
        <f t="shared" ref="Y710:Y733" si="31">K710+U710</f>
        <v>825</v>
      </c>
      <c r="Z710" s="1401"/>
      <c r="AA710" s="1401"/>
      <c r="AB710" s="1401"/>
      <c r="AC710" s="1402"/>
      <c r="AD710" s="1185">
        <v>0.3</v>
      </c>
      <c r="AE710" s="1186"/>
      <c r="AF710" s="1186"/>
      <c r="AG710" s="1186"/>
      <c r="AH710" s="1187"/>
      <c r="AI710" s="1300">
        <f t="shared" si="30"/>
        <v>0.27299801455989409</v>
      </c>
      <c r="AJ710" s="1301"/>
      <c r="AK710" s="130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89" t="s">
        <v>170</v>
      </c>
      <c r="C711" s="1290"/>
      <c r="D711" s="1290"/>
      <c r="E711" s="1290"/>
      <c r="F711" s="1406"/>
      <c r="G711" s="1416">
        <v>2</v>
      </c>
      <c r="H711" s="1417"/>
      <c r="I711" s="1417"/>
      <c r="J711" s="1418"/>
      <c r="K711" s="1403">
        <v>840</v>
      </c>
      <c r="L711" s="1404"/>
      <c r="M711" s="1404"/>
      <c r="N711" s="1404"/>
      <c r="O711" s="1405"/>
      <c r="P711" s="1400">
        <f t="shared" si="29"/>
        <v>1680</v>
      </c>
      <c r="Q711" s="1401"/>
      <c r="R711" s="1401"/>
      <c r="S711" s="1401"/>
      <c r="T711" s="1402"/>
      <c r="U711" s="1403">
        <v>150</v>
      </c>
      <c r="V711" s="1404"/>
      <c r="W711" s="1404"/>
      <c r="X711" s="1405"/>
      <c r="Y711" s="1400">
        <f t="shared" si="31"/>
        <v>990</v>
      </c>
      <c r="Z711" s="1401"/>
      <c r="AA711" s="1401"/>
      <c r="AB711" s="1401"/>
      <c r="AC711" s="1402"/>
      <c r="AD711" s="1185">
        <v>0.3</v>
      </c>
      <c r="AE711" s="1186"/>
      <c r="AF711" s="1186"/>
      <c r="AG711" s="1186"/>
      <c r="AH711" s="1187"/>
      <c r="AI711" s="1300">
        <f t="shared" si="30"/>
        <v>0.27302813017098732</v>
      </c>
      <c r="AJ711" s="1301"/>
      <c r="AK711" s="130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89" t="s">
        <v>171</v>
      </c>
      <c r="C712" s="1290"/>
      <c r="D712" s="1290"/>
      <c r="E712" s="1290"/>
      <c r="F712" s="1406"/>
      <c r="G712" s="1416">
        <v>2</v>
      </c>
      <c r="H712" s="1417"/>
      <c r="I712" s="1417"/>
      <c r="J712" s="1418"/>
      <c r="K712" s="1419">
        <v>952</v>
      </c>
      <c r="L712" s="1419"/>
      <c r="M712" s="1419"/>
      <c r="N712" s="1419"/>
      <c r="O712" s="1419"/>
      <c r="P712" s="1097">
        <f t="shared" si="29"/>
        <v>1904</v>
      </c>
      <c r="Q712" s="1097"/>
      <c r="R712" s="1097"/>
      <c r="S712" s="1097"/>
      <c r="T712" s="1097"/>
      <c r="U712" s="1403">
        <v>191</v>
      </c>
      <c r="V712" s="1404"/>
      <c r="W712" s="1404"/>
      <c r="X712" s="1405"/>
      <c r="Y712" s="1097">
        <f t="shared" si="31"/>
        <v>1143</v>
      </c>
      <c r="Z712" s="1097"/>
      <c r="AA712" s="1097"/>
      <c r="AB712" s="1097"/>
      <c r="AC712" s="1097"/>
      <c r="AD712" s="1185">
        <v>0.3</v>
      </c>
      <c r="AE712" s="1186"/>
      <c r="AF712" s="1186"/>
      <c r="AG712" s="1186"/>
      <c r="AH712" s="1187"/>
      <c r="AI712" s="1300">
        <f t="shared" si="30"/>
        <v>0.27279236276849644</v>
      </c>
      <c r="AJ712" s="1301"/>
      <c r="AK712" s="130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89"/>
      <c r="C713" s="1290"/>
      <c r="D713" s="1290"/>
      <c r="E713" s="1290"/>
      <c r="F713" s="1406"/>
      <c r="G713" s="1416"/>
      <c r="H713" s="1417"/>
      <c r="I713" s="1417"/>
      <c r="J713" s="1418"/>
      <c r="K713" s="1419"/>
      <c r="L713" s="1419"/>
      <c r="M713" s="1419"/>
      <c r="N713" s="1419"/>
      <c r="O713" s="1419"/>
      <c r="P713" s="1097">
        <f t="shared" si="29"/>
        <v>0</v>
      </c>
      <c r="Q713" s="1097"/>
      <c r="R713" s="1097"/>
      <c r="S713" s="1097"/>
      <c r="T713" s="1097"/>
      <c r="U713" s="1403"/>
      <c r="V713" s="1404"/>
      <c r="W713" s="1404"/>
      <c r="X713" s="1405"/>
      <c r="Y713" s="1097">
        <f t="shared" si="31"/>
        <v>0</v>
      </c>
      <c r="Z713" s="1097"/>
      <c r="AA713" s="1097"/>
      <c r="AB713" s="1097"/>
      <c r="AC713" s="1097"/>
      <c r="AD713" s="1185"/>
      <c r="AE713" s="1186"/>
      <c r="AF713" s="1186"/>
      <c r="AG713" s="1186"/>
      <c r="AH713" s="1187"/>
      <c r="AI713" s="1300" t="str">
        <f t="shared" si="30"/>
        <v xml:space="preserve"> </v>
      </c>
      <c r="AJ713" s="1301"/>
      <c r="AK713" s="130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89" t="s">
        <v>346</v>
      </c>
      <c r="C714" s="1290"/>
      <c r="D714" s="1290"/>
      <c r="E714" s="1290"/>
      <c r="F714" s="1406"/>
      <c r="G714" s="1416">
        <v>10</v>
      </c>
      <c r="H714" s="1417"/>
      <c r="I714" s="1417"/>
      <c r="J714" s="1418"/>
      <c r="K714" s="1419">
        <v>1178</v>
      </c>
      <c r="L714" s="1419"/>
      <c r="M714" s="1419"/>
      <c r="N714" s="1419"/>
      <c r="O714" s="1419"/>
      <c r="P714" s="1097">
        <f t="shared" si="29"/>
        <v>11780</v>
      </c>
      <c r="Q714" s="1097"/>
      <c r="R714" s="1097"/>
      <c r="S714" s="1097"/>
      <c r="T714" s="1097"/>
      <c r="U714" s="1403">
        <v>105</v>
      </c>
      <c r="V714" s="1404"/>
      <c r="W714" s="1404"/>
      <c r="X714" s="1405"/>
      <c r="Y714" s="1097">
        <f t="shared" si="31"/>
        <v>1283</v>
      </c>
      <c r="Z714" s="1097"/>
      <c r="AA714" s="1097"/>
      <c r="AB714" s="1097"/>
      <c r="AC714" s="1097"/>
      <c r="AD714" s="1185">
        <v>0.5</v>
      </c>
      <c r="AE714" s="1186"/>
      <c r="AF714" s="1186"/>
      <c r="AG714" s="1186"/>
      <c r="AH714" s="1187"/>
      <c r="AI714" s="1300">
        <f t="shared" si="30"/>
        <v>0.4546420978029766</v>
      </c>
      <c r="AJ714" s="1301"/>
      <c r="AK714" s="130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89" t="s">
        <v>347</v>
      </c>
      <c r="C715" s="1290"/>
      <c r="D715" s="1290"/>
      <c r="E715" s="1290"/>
      <c r="F715" s="1406"/>
      <c r="G715" s="1416">
        <v>5</v>
      </c>
      <c r="H715" s="1417"/>
      <c r="I715" s="1417"/>
      <c r="J715" s="1418"/>
      <c r="K715" s="1419">
        <v>1260</v>
      </c>
      <c r="L715" s="1419"/>
      <c r="M715" s="1419"/>
      <c r="N715" s="1419"/>
      <c r="O715" s="1419"/>
      <c r="P715" s="1097">
        <f t="shared" si="29"/>
        <v>6300</v>
      </c>
      <c r="Q715" s="1097"/>
      <c r="R715" s="1097"/>
      <c r="S715" s="1097"/>
      <c r="T715" s="1097"/>
      <c r="U715" s="1403">
        <v>115</v>
      </c>
      <c r="V715" s="1404"/>
      <c r="W715" s="1404"/>
      <c r="X715" s="1405"/>
      <c r="Y715" s="1097">
        <f t="shared" si="31"/>
        <v>1375</v>
      </c>
      <c r="Z715" s="1097"/>
      <c r="AA715" s="1097"/>
      <c r="AB715" s="1097"/>
      <c r="AC715" s="1097"/>
      <c r="AD715" s="1185">
        <v>0.5</v>
      </c>
      <c r="AE715" s="1186"/>
      <c r="AF715" s="1186"/>
      <c r="AG715" s="1186"/>
      <c r="AH715" s="1187"/>
      <c r="AI715" s="1300">
        <f t="shared" si="30"/>
        <v>0.45499669093315687</v>
      </c>
      <c r="AJ715" s="1301"/>
      <c r="AK715" s="130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89" t="s">
        <v>170</v>
      </c>
      <c r="C716" s="1290"/>
      <c r="D716" s="1290"/>
      <c r="E716" s="1290"/>
      <c r="F716" s="1406"/>
      <c r="G716" s="1416">
        <v>9</v>
      </c>
      <c r="H716" s="1417"/>
      <c r="I716" s="1417"/>
      <c r="J716" s="1418"/>
      <c r="K716" s="1419">
        <v>1500</v>
      </c>
      <c r="L716" s="1419"/>
      <c r="M716" s="1419"/>
      <c r="N716" s="1419"/>
      <c r="O716" s="1419"/>
      <c r="P716" s="1097">
        <f t="shared" si="29"/>
        <v>13500</v>
      </c>
      <c r="Q716" s="1097"/>
      <c r="R716" s="1097"/>
      <c r="S716" s="1097"/>
      <c r="T716" s="1097"/>
      <c r="U716" s="1403">
        <v>150</v>
      </c>
      <c r="V716" s="1404"/>
      <c r="W716" s="1404"/>
      <c r="X716" s="1405"/>
      <c r="Y716" s="1097">
        <f t="shared" si="31"/>
        <v>1650</v>
      </c>
      <c r="Z716" s="1097"/>
      <c r="AA716" s="1097"/>
      <c r="AB716" s="1097"/>
      <c r="AC716" s="1097"/>
      <c r="AD716" s="1185">
        <v>0.5</v>
      </c>
      <c r="AE716" s="1186"/>
      <c r="AF716" s="1186"/>
      <c r="AG716" s="1186"/>
      <c r="AH716" s="1187"/>
      <c r="AI716" s="1300">
        <f t="shared" si="30"/>
        <v>0.45504688361831219</v>
      </c>
      <c r="AJ716" s="1301"/>
      <c r="AK716" s="130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89" t="s">
        <v>171</v>
      </c>
      <c r="C717" s="1290"/>
      <c r="D717" s="1290"/>
      <c r="E717" s="1290"/>
      <c r="F717" s="1406"/>
      <c r="G717" s="1416">
        <v>9</v>
      </c>
      <c r="H717" s="1417"/>
      <c r="I717" s="1417"/>
      <c r="J717" s="1418"/>
      <c r="K717" s="1419">
        <v>1715</v>
      </c>
      <c r="L717" s="1419"/>
      <c r="M717" s="1419"/>
      <c r="N717" s="1419"/>
      <c r="O717" s="1419"/>
      <c r="P717" s="1097">
        <f t="shared" si="29"/>
        <v>15435</v>
      </c>
      <c r="Q717" s="1097"/>
      <c r="R717" s="1097"/>
      <c r="S717" s="1097"/>
      <c r="T717" s="1097"/>
      <c r="U717" s="1403">
        <v>191</v>
      </c>
      <c r="V717" s="1404"/>
      <c r="W717" s="1404"/>
      <c r="X717" s="1405"/>
      <c r="Y717" s="1097">
        <f t="shared" si="31"/>
        <v>1906</v>
      </c>
      <c r="Z717" s="1097"/>
      <c r="AA717" s="1097"/>
      <c r="AB717" s="1097"/>
      <c r="AC717" s="1097"/>
      <c r="AD717" s="1185">
        <v>0.5</v>
      </c>
      <c r="AE717" s="1186"/>
      <c r="AF717" s="1186"/>
      <c r="AG717" s="1186"/>
      <c r="AH717" s="1187"/>
      <c r="AI717" s="1300">
        <f t="shared" si="30"/>
        <v>0.4548926014319809</v>
      </c>
      <c r="AJ717" s="1301"/>
      <c r="AK717" s="130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89"/>
      <c r="C718" s="1290"/>
      <c r="D718" s="1290"/>
      <c r="E718" s="1290"/>
      <c r="F718" s="1406"/>
      <c r="G718" s="1416"/>
      <c r="H718" s="1417"/>
      <c r="I718" s="1417"/>
      <c r="J718" s="1418"/>
      <c r="K718" s="1571"/>
      <c r="L718" s="1571"/>
      <c r="M718" s="1571"/>
      <c r="N718" s="1571"/>
      <c r="O718" s="1571"/>
      <c r="P718" s="1572">
        <f t="shared" si="29"/>
        <v>0</v>
      </c>
      <c r="Q718" s="1572"/>
      <c r="R718" s="1572"/>
      <c r="S718" s="1572"/>
      <c r="T718" s="1572"/>
      <c r="U718" s="1403"/>
      <c r="V718" s="1404"/>
      <c r="W718" s="1404"/>
      <c r="X718" s="1405"/>
      <c r="Y718" s="1572">
        <f t="shared" si="31"/>
        <v>0</v>
      </c>
      <c r="Z718" s="1572"/>
      <c r="AA718" s="1572"/>
      <c r="AB718" s="1572"/>
      <c r="AC718" s="1572"/>
      <c r="AD718" s="1185"/>
      <c r="AE718" s="1186"/>
      <c r="AF718" s="1186"/>
      <c r="AG718" s="1186"/>
      <c r="AH718" s="1187"/>
      <c r="AI718" s="1300" t="str">
        <f t="shared" si="30"/>
        <v xml:space="preserve"> </v>
      </c>
      <c r="AJ718" s="1301"/>
      <c r="AK718" s="130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89" t="s">
        <v>346</v>
      </c>
      <c r="C719" s="1290"/>
      <c r="D719" s="1290"/>
      <c r="E719" s="1290"/>
      <c r="F719" s="1406"/>
      <c r="G719" s="1416">
        <v>3</v>
      </c>
      <c r="H719" s="1417"/>
      <c r="I719" s="1417"/>
      <c r="J719" s="1418"/>
      <c r="K719" s="1419">
        <v>1435</v>
      </c>
      <c r="L719" s="1419"/>
      <c r="M719" s="1419"/>
      <c r="N719" s="1419"/>
      <c r="O719" s="1419"/>
      <c r="P719" s="1097">
        <f t="shared" si="29"/>
        <v>4305</v>
      </c>
      <c r="Q719" s="1097"/>
      <c r="R719" s="1097"/>
      <c r="S719" s="1097"/>
      <c r="T719" s="1097"/>
      <c r="U719" s="1403">
        <v>105</v>
      </c>
      <c r="V719" s="1404"/>
      <c r="W719" s="1404"/>
      <c r="X719" s="1405"/>
      <c r="Y719" s="1097">
        <f t="shared" si="31"/>
        <v>1540</v>
      </c>
      <c r="Z719" s="1097"/>
      <c r="AA719" s="1097"/>
      <c r="AB719" s="1097"/>
      <c r="AC719" s="1097"/>
      <c r="AD719" s="1185">
        <v>0.6</v>
      </c>
      <c r="AE719" s="1186"/>
      <c r="AF719" s="1186"/>
      <c r="AG719" s="1186"/>
      <c r="AH719" s="1187"/>
      <c r="AI719" s="1300">
        <f t="shared" si="30"/>
        <v>0.54571226080793767</v>
      </c>
      <c r="AJ719" s="1301"/>
      <c r="AK719" s="130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89" t="s">
        <v>347</v>
      </c>
      <c r="C720" s="1290"/>
      <c r="D720" s="1290"/>
      <c r="E720" s="1290"/>
      <c r="F720" s="1406"/>
      <c r="G720" s="1416">
        <v>1</v>
      </c>
      <c r="H720" s="1417"/>
      <c r="I720" s="1417"/>
      <c r="J720" s="1418"/>
      <c r="K720" s="1419">
        <v>1535</v>
      </c>
      <c r="L720" s="1419"/>
      <c r="M720" s="1419"/>
      <c r="N720" s="1419"/>
      <c r="O720" s="1419"/>
      <c r="P720" s="1097">
        <f t="shared" si="29"/>
        <v>1535</v>
      </c>
      <c r="Q720" s="1097"/>
      <c r="R720" s="1097"/>
      <c r="S720" s="1097"/>
      <c r="T720" s="1097"/>
      <c r="U720" s="1403">
        <v>115</v>
      </c>
      <c r="V720" s="1404"/>
      <c r="W720" s="1404"/>
      <c r="X720" s="1405"/>
      <c r="Y720" s="1097">
        <f t="shared" si="31"/>
        <v>1650</v>
      </c>
      <c r="Z720" s="1097"/>
      <c r="AA720" s="1097"/>
      <c r="AB720" s="1097"/>
      <c r="AC720" s="1097"/>
      <c r="AD720" s="1185">
        <v>0.6</v>
      </c>
      <c r="AE720" s="1186"/>
      <c r="AF720" s="1186"/>
      <c r="AG720" s="1186"/>
      <c r="AH720" s="1187"/>
      <c r="AI720" s="1300">
        <f t="shared" si="30"/>
        <v>0.54599602911978817</v>
      </c>
      <c r="AJ720" s="1301"/>
      <c r="AK720" s="130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89" t="s">
        <v>170</v>
      </c>
      <c r="C721" s="1290"/>
      <c r="D721" s="1290"/>
      <c r="E721" s="1290"/>
      <c r="F721" s="1406"/>
      <c r="G721" s="1416">
        <v>1</v>
      </c>
      <c r="H721" s="1417"/>
      <c r="I721" s="1417"/>
      <c r="J721" s="1418"/>
      <c r="K721" s="1419">
        <v>1830</v>
      </c>
      <c r="L721" s="1419"/>
      <c r="M721" s="1419"/>
      <c r="N721" s="1419"/>
      <c r="O721" s="1419"/>
      <c r="P721" s="1097">
        <f t="shared" si="29"/>
        <v>1830</v>
      </c>
      <c r="Q721" s="1097"/>
      <c r="R721" s="1097"/>
      <c r="S721" s="1097"/>
      <c r="T721" s="1097"/>
      <c r="U721" s="1403">
        <v>150</v>
      </c>
      <c r="V721" s="1404"/>
      <c r="W721" s="1404"/>
      <c r="X721" s="1405"/>
      <c r="Y721" s="1097">
        <f t="shared" si="31"/>
        <v>1980</v>
      </c>
      <c r="Z721" s="1097"/>
      <c r="AA721" s="1097"/>
      <c r="AB721" s="1097"/>
      <c r="AC721" s="1097"/>
      <c r="AD721" s="1185">
        <v>0.6</v>
      </c>
      <c r="AE721" s="1186"/>
      <c r="AF721" s="1186"/>
      <c r="AG721" s="1186"/>
      <c r="AH721" s="1187"/>
      <c r="AI721" s="1300">
        <f t="shared" si="30"/>
        <v>0.54605626034197463</v>
      </c>
      <c r="AJ721" s="1301"/>
      <c r="AK721" s="130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89"/>
      <c r="C722" s="1290"/>
      <c r="D722" s="1290"/>
      <c r="E722" s="1290"/>
      <c r="F722" s="1406"/>
      <c r="G722" s="1416"/>
      <c r="H722" s="1417"/>
      <c r="I722" s="1417"/>
      <c r="J722" s="1418"/>
      <c r="K722" s="1419"/>
      <c r="L722" s="1419"/>
      <c r="M722" s="1419"/>
      <c r="N722" s="1419"/>
      <c r="O722" s="1419"/>
      <c r="P722" s="1097">
        <f t="shared" si="29"/>
        <v>0</v>
      </c>
      <c r="Q722" s="1097"/>
      <c r="R722" s="1097"/>
      <c r="S722" s="1097"/>
      <c r="T722" s="1097"/>
      <c r="U722" s="1403">
        <v>0</v>
      </c>
      <c r="V722" s="1404"/>
      <c r="W722" s="1404"/>
      <c r="X722" s="1405"/>
      <c r="Y722" s="1097">
        <f t="shared" si="31"/>
        <v>0</v>
      </c>
      <c r="Z722" s="1097"/>
      <c r="AA722" s="1097"/>
      <c r="AB722" s="1097"/>
      <c r="AC722" s="1097"/>
      <c r="AD722" s="1185">
        <v>0</v>
      </c>
      <c r="AE722" s="1186"/>
      <c r="AF722" s="1186"/>
      <c r="AG722" s="1186"/>
      <c r="AH722" s="1187"/>
      <c r="AI722" s="1300" t="str">
        <f t="shared" si="30"/>
        <v xml:space="preserve"> </v>
      </c>
      <c r="AJ722" s="1301"/>
      <c r="AK722" s="130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89" t="s">
        <v>347</v>
      </c>
      <c r="C723" s="1290"/>
      <c r="D723" s="1290"/>
      <c r="E723" s="1290"/>
      <c r="F723" s="1406"/>
      <c r="G723" s="1416">
        <v>4</v>
      </c>
      <c r="H723" s="1417"/>
      <c r="I723" s="1417"/>
      <c r="J723" s="1418"/>
      <c r="K723" s="1419">
        <v>2085</v>
      </c>
      <c r="L723" s="1419"/>
      <c r="M723" s="1419"/>
      <c r="N723" s="1419"/>
      <c r="O723" s="1419"/>
      <c r="P723" s="1097">
        <f t="shared" si="29"/>
        <v>8340</v>
      </c>
      <c r="Q723" s="1097"/>
      <c r="R723" s="1097"/>
      <c r="S723" s="1097"/>
      <c r="T723" s="1097"/>
      <c r="U723" s="1403">
        <v>115</v>
      </c>
      <c r="V723" s="1404"/>
      <c r="W723" s="1404"/>
      <c r="X723" s="1405"/>
      <c r="Y723" s="1097">
        <f t="shared" si="31"/>
        <v>2200</v>
      </c>
      <c r="Z723" s="1097"/>
      <c r="AA723" s="1097"/>
      <c r="AB723" s="1097"/>
      <c r="AC723" s="1097"/>
      <c r="AD723" s="1185">
        <v>0.8</v>
      </c>
      <c r="AE723" s="1186"/>
      <c r="AF723" s="1186"/>
      <c r="AG723" s="1186"/>
      <c r="AH723" s="1187"/>
      <c r="AI723" s="1300">
        <f t="shared" si="30"/>
        <v>0.72799470549305101</v>
      </c>
      <c r="AJ723" s="1301"/>
      <c r="AK723" s="130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89" t="s">
        <v>170</v>
      </c>
      <c r="C724" s="1290"/>
      <c r="D724" s="1290"/>
      <c r="E724" s="1290"/>
      <c r="F724" s="1406"/>
      <c r="G724" s="1416">
        <v>6</v>
      </c>
      <c r="H724" s="1417"/>
      <c r="I724" s="1417"/>
      <c r="J724" s="1418"/>
      <c r="K724" s="1419">
        <v>2490</v>
      </c>
      <c r="L724" s="1419"/>
      <c r="M724" s="1419"/>
      <c r="N724" s="1419"/>
      <c r="O724" s="1419"/>
      <c r="P724" s="1097">
        <f t="shared" si="29"/>
        <v>14940</v>
      </c>
      <c r="Q724" s="1097"/>
      <c r="R724" s="1097"/>
      <c r="S724" s="1097"/>
      <c r="T724" s="1097"/>
      <c r="U724" s="1403">
        <v>150</v>
      </c>
      <c r="V724" s="1404"/>
      <c r="W724" s="1404"/>
      <c r="X724" s="1405"/>
      <c r="Y724" s="1097">
        <f>K724+U724</f>
        <v>2640</v>
      </c>
      <c r="Z724" s="1097"/>
      <c r="AA724" s="1097"/>
      <c r="AB724" s="1097"/>
      <c r="AC724" s="1097"/>
      <c r="AD724" s="1185">
        <v>0.8</v>
      </c>
      <c r="AE724" s="1186"/>
      <c r="AF724" s="1186"/>
      <c r="AG724" s="1186"/>
      <c r="AH724" s="1187"/>
      <c r="AI724" s="1300">
        <f t="shared" si="30"/>
        <v>0.72807501378929951</v>
      </c>
      <c r="AJ724" s="1301"/>
      <c r="AK724" s="130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89" t="s">
        <v>171</v>
      </c>
      <c r="C725" s="1290"/>
      <c r="D725" s="1290"/>
      <c r="E725" s="1290"/>
      <c r="F725" s="1406"/>
      <c r="G725" s="1416">
        <v>6</v>
      </c>
      <c r="H725" s="1417"/>
      <c r="I725" s="1417"/>
      <c r="J725" s="1418"/>
      <c r="K725" s="1419">
        <v>2859</v>
      </c>
      <c r="L725" s="1419"/>
      <c r="M725" s="1419"/>
      <c r="N725" s="1419"/>
      <c r="O725" s="1419"/>
      <c r="P725" s="1097">
        <f t="shared" si="29"/>
        <v>17154</v>
      </c>
      <c r="Q725" s="1097"/>
      <c r="R725" s="1097"/>
      <c r="S725" s="1097"/>
      <c r="T725" s="1097"/>
      <c r="U725" s="1403">
        <v>191</v>
      </c>
      <c r="V725" s="1404"/>
      <c r="W725" s="1404"/>
      <c r="X725" s="1405"/>
      <c r="Y725" s="1097">
        <f>K725+U725</f>
        <v>3050</v>
      </c>
      <c r="Z725" s="1097"/>
      <c r="AA725" s="1097"/>
      <c r="AB725" s="1097"/>
      <c r="AC725" s="1097"/>
      <c r="AD725" s="1185">
        <v>0.8</v>
      </c>
      <c r="AE725" s="1186"/>
      <c r="AF725" s="1186"/>
      <c r="AG725" s="1186"/>
      <c r="AH725" s="1187"/>
      <c r="AI725" s="1300">
        <f t="shared" si="30"/>
        <v>0.72792362768496421</v>
      </c>
      <c r="AJ725" s="1301"/>
      <c r="AK725" s="130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89"/>
      <c r="C726" s="1290"/>
      <c r="D726" s="1290"/>
      <c r="E726" s="1290"/>
      <c r="F726" s="1406"/>
      <c r="G726" s="1416"/>
      <c r="H726" s="1417"/>
      <c r="I726" s="1417"/>
      <c r="J726" s="1418"/>
      <c r="K726" s="1419"/>
      <c r="L726" s="1419"/>
      <c r="M726" s="1419"/>
      <c r="N726" s="1419"/>
      <c r="O726" s="1419"/>
      <c r="P726" s="1097">
        <f t="shared" si="29"/>
        <v>0</v>
      </c>
      <c r="Q726" s="1097"/>
      <c r="R726" s="1097"/>
      <c r="S726" s="1097"/>
      <c r="T726" s="1097"/>
      <c r="U726" s="1403">
        <v>0</v>
      </c>
      <c r="V726" s="1404"/>
      <c r="W726" s="1404"/>
      <c r="X726" s="1405"/>
      <c r="Y726" s="1097">
        <f>K726+U726</f>
        <v>0</v>
      </c>
      <c r="Z726" s="1097"/>
      <c r="AA726" s="1097"/>
      <c r="AB726" s="1097"/>
      <c r="AC726" s="1097"/>
      <c r="AD726" s="1185">
        <v>0</v>
      </c>
      <c r="AE726" s="1186"/>
      <c r="AF726" s="1186"/>
      <c r="AG726" s="1186"/>
      <c r="AH726" s="1187"/>
      <c r="AI726" s="1300" t="str">
        <f t="shared" si="30"/>
        <v xml:space="preserve"> </v>
      </c>
      <c r="AJ726" s="1301"/>
      <c r="AK726" s="130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89"/>
      <c r="C727" s="1290"/>
      <c r="D727" s="1290"/>
      <c r="E727" s="1290"/>
      <c r="F727" s="1406"/>
      <c r="G727" s="1416"/>
      <c r="H727" s="1417"/>
      <c r="I727" s="1417"/>
      <c r="J727" s="1418"/>
      <c r="K727" s="1419"/>
      <c r="L727" s="1419"/>
      <c r="M727" s="1419"/>
      <c r="N727" s="1419"/>
      <c r="O727" s="1419"/>
      <c r="P727" s="1097">
        <f t="shared" si="29"/>
        <v>0</v>
      </c>
      <c r="Q727" s="1097"/>
      <c r="R727" s="1097"/>
      <c r="S727" s="1097"/>
      <c r="T727" s="1097"/>
      <c r="U727" s="1403">
        <v>0</v>
      </c>
      <c r="V727" s="1404"/>
      <c r="W727" s="1404"/>
      <c r="X727" s="1405"/>
      <c r="Y727" s="1097">
        <f>K727+U727</f>
        <v>0</v>
      </c>
      <c r="Z727" s="1097"/>
      <c r="AA727" s="1097"/>
      <c r="AB727" s="1097"/>
      <c r="AC727" s="1097"/>
      <c r="AD727" s="1185">
        <v>0</v>
      </c>
      <c r="AE727" s="1186"/>
      <c r="AF727" s="1186"/>
      <c r="AG727" s="1186"/>
      <c r="AH727" s="1187"/>
      <c r="AI727" s="1300" t="str">
        <f t="shared" si="30"/>
        <v xml:space="preserve"> </v>
      </c>
      <c r="AJ727" s="1301"/>
      <c r="AK727" s="130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89"/>
      <c r="C728" s="1290"/>
      <c r="D728" s="1290"/>
      <c r="E728" s="1290"/>
      <c r="F728" s="1406"/>
      <c r="G728" s="1416"/>
      <c r="H728" s="1417"/>
      <c r="I728" s="1417"/>
      <c r="J728" s="1418"/>
      <c r="K728" s="1419"/>
      <c r="L728" s="1419"/>
      <c r="M728" s="1419"/>
      <c r="N728" s="1419"/>
      <c r="O728" s="1419"/>
      <c r="P728" s="1097">
        <f t="shared" si="29"/>
        <v>0</v>
      </c>
      <c r="Q728" s="1097"/>
      <c r="R728" s="1097"/>
      <c r="S728" s="1097"/>
      <c r="T728" s="1097"/>
      <c r="U728" s="1403">
        <v>0</v>
      </c>
      <c r="V728" s="1404"/>
      <c r="W728" s="1404"/>
      <c r="X728" s="1405"/>
      <c r="Y728" s="1097">
        <f>K728+U728</f>
        <v>0</v>
      </c>
      <c r="Z728" s="1097"/>
      <c r="AA728" s="1097"/>
      <c r="AB728" s="1097"/>
      <c r="AC728" s="1097"/>
      <c r="AD728" s="1185">
        <v>0</v>
      </c>
      <c r="AE728" s="1186"/>
      <c r="AF728" s="1186"/>
      <c r="AG728" s="1186"/>
      <c r="AH728" s="1187"/>
      <c r="AI728" s="1300" t="str">
        <f t="shared" si="30"/>
        <v xml:space="preserve"> </v>
      </c>
      <c r="AJ728" s="1301"/>
      <c r="AK728" s="130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89"/>
      <c r="C729" s="1290"/>
      <c r="D729" s="1290"/>
      <c r="E729" s="1290"/>
      <c r="F729" s="1406"/>
      <c r="G729" s="1416"/>
      <c r="H729" s="1417"/>
      <c r="I729" s="1417"/>
      <c r="J729" s="1418"/>
      <c r="K729" s="1419"/>
      <c r="L729" s="1419"/>
      <c r="M729" s="1419"/>
      <c r="N729" s="1419"/>
      <c r="O729" s="1419"/>
      <c r="P729" s="1097">
        <f t="shared" si="29"/>
        <v>0</v>
      </c>
      <c r="Q729" s="1097"/>
      <c r="R729" s="1097"/>
      <c r="S729" s="1097"/>
      <c r="T729" s="1097"/>
      <c r="U729" s="1403">
        <v>0</v>
      </c>
      <c r="V729" s="1404"/>
      <c r="W729" s="1404"/>
      <c r="X729" s="1405"/>
      <c r="Y729" s="1097">
        <f t="shared" si="31"/>
        <v>0</v>
      </c>
      <c r="Z729" s="1097"/>
      <c r="AA729" s="1097"/>
      <c r="AB729" s="1097"/>
      <c r="AC729" s="1097"/>
      <c r="AD729" s="1185">
        <v>0</v>
      </c>
      <c r="AE729" s="1186"/>
      <c r="AF729" s="1186"/>
      <c r="AG729" s="1186"/>
      <c r="AH729" s="1187"/>
      <c r="AI729" s="1300" t="str">
        <f t="shared" si="30"/>
        <v xml:space="preserve"> </v>
      </c>
      <c r="AJ729" s="1301"/>
      <c r="AK729" s="130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89"/>
      <c r="C730" s="1290"/>
      <c r="D730" s="1290"/>
      <c r="E730" s="1290"/>
      <c r="F730" s="1406"/>
      <c r="G730" s="1416"/>
      <c r="H730" s="1417"/>
      <c r="I730" s="1417"/>
      <c r="J730" s="1418"/>
      <c r="K730" s="1419"/>
      <c r="L730" s="1419"/>
      <c r="M730" s="1419"/>
      <c r="N730" s="1419"/>
      <c r="O730" s="1419"/>
      <c r="P730" s="1097">
        <f t="shared" si="29"/>
        <v>0</v>
      </c>
      <c r="Q730" s="1097"/>
      <c r="R730" s="1097"/>
      <c r="S730" s="1097"/>
      <c r="T730" s="1097"/>
      <c r="U730" s="1403">
        <v>0</v>
      </c>
      <c r="V730" s="1404"/>
      <c r="W730" s="1404"/>
      <c r="X730" s="1405"/>
      <c r="Y730" s="1097">
        <f t="shared" si="31"/>
        <v>0</v>
      </c>
      <c r="Z730" s="1097"/>
      <c r="AA730" s="1097"/>
      <c r="AB730" s="1097"/>
      <c r="AC730" s="1097"/>
      <c r="AD730" s="1185">
        <v>0</v>
      </c>
      <c r="AE730" s="1186"/>
      <c r="AF730" s="1186"/>
      <c r="AG730" s="1186"/>
      <c r="AH730" s="1187"/>
      <c r="AI730" s="1300" t="str">
        <f t="shared" si="30"/>
        <v xml:space="preserve"> </v>
      </c>
      <c r="AJ730" s="1301"/>
      <c r="AK730" s="130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89"/>
      <c r="C731" s="1290"/>
      <c r="D731" s="1290"/>
      <c r="E731" s="1290"/>
      <c r="F731" s="1406"/>
      <c r="G731" s="1416"/>
      <c r="H731" s="1417"/>
      <c r="I731" s="1417"/>
      <c r="J731" s="1418"/>
      <c r="K731" s="1419"/>
      <c r="L731" s="1419"/>
      <c r="M731" s="1419"/>
      <c r="N731" s="1419"/>
      <c r="O731" s="1419"/>
      <c r="P731" s="1097">
        <f t="shared" si="29"/>
        <v>0</v>
      </c>
      <c r="Q731" s="1097"/>
      <c r="R731" s="1097"/>
      <c r="S731" s="1097"/>
      <c r="T731" s="1097"/>
      <c r="U731" s="1403">
        <v>0</v>
      </c>
      <c r="V731" s="1404"/>
      <c r="W731" s="1404"/>
      <c r="X731" s="1405"/>
      <c r="Y731" s="1097">
        <f t="shared" si="31"/>
        <v>0</v>
      </c>
      <c r="Z731" s="1097"/>
      <c r="AA731" s="1097"/>
      <c r="AB731" s="1097"/>
      <c r="AC731" s="1097"/>
      <c r="AD731" s="1185">
        <v>0</v>
      </c>
      <c r="AE731" s="1186"/>
      <c r="AF731" s="1186"/>
      <c r="AG731" s="1186"/>
      <c r="AH731" s="1187"/>
      <c r="AI731" s="1300" t="str">
        <f t="shared" si="30"/>
        <v xml:space="preserve"> </v>
      </c>
      <c r="AJ731" s="1301"/>
      <c r="AK731" s="130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89"/>
      <c r="C732" s="1290"/>
      <c r="D732" s="1290"/>
      <c r="E732" s="1290"/>
      <c r="F732" s="1406"/>
      <c r="G732" s="1416"/>
      <c r="H732" s="1417"/>
      <c r="I732" s="1417"/>
      <c r="J732" s="1418"/>
      <c r="K732" s="1419"/>
      <c r="L732" s="1419"/>
      <c r="M732" s="1419"/>
      <c r="N732" s="1419"/>
      <c r="O732" s="1419"/>
      <c r="P732" s="1097">
        <f t="shared" si="29"/>
        <v>0</v>
      </c>
      <c r="Q732" s="1097"/>
      <c r="R732" s="1097"/>
      <c r="S732" s="1097"/>
      <c r="T732" s="1097"/>
      <c r="U732" s="1403">
        <v>0</v>
      </c>
      <c r="V732" s="1404"/>
      <c r="W732" s="1404"/>
      <c r="X732" s="1405"/>
      <c r="Y732" s="1097">
        <f t="shared" si="31"/>
        <v>0</v>
      </c>
      <c r="Z732" s="1097"/>
      <c r="AA732" s="1097"/>
      <c r="AB732" s="1097"/>
      <c r="AC732" s="1097"/>
      <c r="AD732" s="1185">
        <v>0</v>
      </c>
      <c r="AE732" s="1186"/>
      <c r="AF732" s="1186"/>
      <c r="AG732" s="1186"/>
      <c r="AH732" s="1187"/>
      <c r="AI732" s="1300" t="str">
        <f t="shared" si="30"/>
        <v xml:space="preserve"> </v>
      </c>
      <c r="AJ732" s="1301"/>
      <c r="AK732" s="130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89"/>
      <c r="C733" s="1290"/>
      <c r="D733" s="1290"/>
      <c r="E733" s="1290"/>
      <c r="F733" s="1406"/>
      <c r="G733" s="1416"/>
      <c r="H733" s="1417"/>
      <c r="I733" s="1417"/>
      <c r="J733" s="1418"/>
      <c r="K733" s="1419"/>
      <c r="L733" s="1419"/>
      <c r="M733" s="1419"/>
      <c r="N733" s="1419"/>
      <c r="O733" s="1419"/>
      <c r="P733" s="1097">
        <f t="shared" si="29"/>
        <v>0</v>
      </c>
      <c r="Q733" s="1097"/>
      <c r="R733" s="1097"/>
      <c r="S733" s="1097"/>
      <c r="T733" s="1097"/>
      <c r="U733" s="1403">
        <v>0</v>
      </c>
      <c r="V733" s="1404"/>
      <c r="W733" s="1404"/>
      <c r="X733" s="1405"/>
      <c r="Y733" s="1097">
        <f t="shared" si="31"/>
        <v>0</v>
      </c>
      <c r="Z733" s="1097"/>
      <c r="AA733" s="1097"/>
      <c r="AB733" s="1097"/>
      <c r="AC733" s="1097"/>
      <c r="AD733" s="1185">
        <v>0</v>
      </c>
      <c r="AE733" s="1186"/>
      <c r="AF733" s="1186"/>
      <c r="AG733" s="1186"/>
      <c r="AH733" s="1187"/>
      <c r="AI733" s="1297" t="str">
        <f t="shared" si="30"/>
        <v xml:space="preserve"> </v>
      </c>
      <c r="AJ733" s="1298"/>
      <c r="AK733" s="129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91" t="s">
        <v>132</v>
      </c>
      <c r="C734" s="1292"/>
      <c r="D734" s="1292"/>
      <c r="E734" s="1292"/>
      <c r="F734" s="1293"/>
      <c r="G734" s="1573">
        <f>SUM(G709:J733)</f>
        <v>65</v>
      </c>
      <c r="H734" s="1574"/>
      <c r="I734" s="1574"/>
      <c r="J734" s="1575"/>
      <c r="K734" s="1291" t="s">
        <v>131</v>
      </c>
      <c r="L734" s="1292"/>
      <c r="M734" s="1292"/>
      <c r="N734" s="1292"/>
      <c r="O734" s="1293"/>
      <c r="P734" s="1400">
        <f>SUM(P709:T733)</f>
        <v>103448</v>
      </c>
      <c r="Q734" s="1401"/>
      <c r="R734" s="1401"/>
      <c r="S734" s="1401"/>
      <c r="T734" s="1402"/>
      <c r="Y734" s="1581" t="s">
        <v>998</v>
      </c>
      <c r="Z734" s="1582"/>
      <c r="AA734" s="1582"/>
      <c r="AB734" s="1582"/>
      <c r="AC734" s="1583"/>
      <c r="AD734" s="1171">
        <f>AV675</f>
        <v>0.5476923076923077</v>
      </c>
      <c r="AE734" s="1172"/>
      <c r="AF734" s="1172"/>
      <c r="AG734" s="1172"/>
      <c r="AH734" s="117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81" t="s">
        <v>641</v>
      </c>
      <c r="AG736" s="1181"/>
      <c r="AH736" s="118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7" t="s">
        <v>420</v>
      </c>
      <c r="K750" s="1408"/>
      <c r="L750" s="1408"/>
      <c r="M750" s="1408"/>
      <c r="N750" s="1409"/>
      <c r="O750" s="1420" t="s">
        <v>301</v>
      </c>
      <c r="P750" s="1420"/>
      <c r="Q750" s="1420"/>
      <c r="R750" s="1420"/>
      <c r="S750" s="1420"/>
      <c r="T750" s="1420" t="s">
        <v>491</v>
      </c>
      <c r="U750" s="1420"/>
      <c r="V750" s="1420"/>
      <c r="W750" s="1420"/>
      <c r="X750" s="1420"/>
      <c r="Y750" s="1420" t="s">
        <v>302</v>
      </c>
      <c r="Z750" s="1420"/>
      <c r="AA750" s="1420"/>
      <c r="AB750" s="1420"/>
      <c r="AC750" s="142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10"/>
      <c r="K751" s="1411"/>
      <c r="L751" s="1411"/>
      <c r="M751" s="1411"/>
      <c r="N751" s="1412"/>
      <c r="O751" s="1420"/>
      <c r="P751" s="1420"/>
      <c r="Q751" s="1420"/>
      <c r="R751" s="1420"/>
      <c r="S751" s="1420"/>
      <c r="T751" s="1420"/>
      <c r="U751" s="1420"/>
      <c r="V751" s="1420"/>
      <c r="W751" s="1420"/>
      <c r="X751" s="1420"/>
      <c r="Y751" s="1420"/>
      <c r="Z751" s="1420"/>
      <c r="AA751" s="1420"/>
      <c r="AB751" s="1420"/>
      <c r="AC751" s="142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10"/>
      <c r="K752" s="1411"/>
      <c r="L752" s="1411"/>
      <c r="M752" s="1411"/>
      <c r="N752" s="1412"/>
      <c r="O752" s="1420"/>
      <c r="P752" s="1420"/>
      <c r="Q752" s="1420"/>
      <c r="R752" s="1420"/>
      <c r="S752" s="1420"/>
      <c r="T752" s="1420"/>
      <c r="U752" s="1420"/>
      <c r="V752" s="1420"/>
      <c r="W752" s="1420"/>
      <c r="X752" s="1420"/>
      <c r="Y752" s="1420"/>
      <c r="Z752" s="1420"/>
      <c r="AA752" s="1420"/>
      <c r="AB752" s="1420"/>
      <c r="AC752" s="142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3"/>
      <c r="K753" s="1414"/>
      <c r="L753" s="1414"/>
      <c r="M753" s="1414"/>
      <c r="N753" s="1415"/>
      <c r="O753" s="1420"/>
      <c r="P753" s="1420"/>
      <c r="Q753" s="1420"/>
      <c r="R753" s="1420"/>
      <c r="S753" s="1420"/>
      <c r="T753" s="1420"/>
      <c r="U753" s="1420"/>
      <c r="V753" s="1420"/>
      <c r="W753" s="1420"/>
      <c r="X753" s="1420"/>
      <c r="Y753" s="1420"/>
      <c r="Z753" s="1420"/>
      <c r="AA753" s="1420"/>
      <c r="AB753" s="1420"/>
      <c r="AC753" s="142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89" t="s">
        <v>170</v>
      </c>
      <c r="K754" s="1290"/>
      <c r="L754" s="1290"/>
      <c r="M754" s="1290"/>
      <c r="N754" s="1406"/>
      <c r="O754" s="1304">
        <v>1</v>
      </c>
      <c r="P754" s="1304"/>
      <c r="Q754" s="1304"/>
      <c r="R754" s="1304"/>
      <c r="S754" s="1304"/>
      <c r="T754" s="1419"/>
      <c r="U754" s="1419"/>
      <c r="V754" s="1419"/>
      <c r="W754" s="1419"/>
      <c r="X754" s="1419"/>
      <c r="Y754" s="1097">
        <f>T754*O754</f>
        <v>0</v>
      </c>
      <c r="Z754" s="1097"/>
      <c r="AA754" s="1097"/>
      <c r="AB754" s="1097"/>
      <c r="AC754" s="109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89"/>
      <c r="K755" s="1290"/>
      <c r="L755" s="1290"/>
      <c r="M755" s="1290"/>
      <c r="N755" s="1406"/>
      <c r="O755" s="1304"/>
      <c r="P755" s="1304"/>
      <c r="Q755" s="1304"/>
      <c r="R755" s="1304"/>
      <c r="S755" s="1304"/>
      <c r="T755" s="1419"/>
      <c r="U755" s="1419"/>
      <c r="V755" s="1419"/>
      <c r="W755" s="1419"/>
      <c r="X755" s="1419"/>
      <c r="Y755" s="1097">
        <f>T755*O755</f>
        <v>0</v>
      </c>
      <c r="Z755" s="1097"/>
      <c r="AA755" s="1097"/>
      <c r="AB755" s="1097"/>
      <c r="AC755" s="109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89"/>
      <c r="K756" s="1290"/>
      <c r="L756" s="1290"/>
      <c r="M756" s="1290"/>
      <c r="N756" s="1406"/>
      <c r="O756" s="1304"/>
      <c r="P756" s="1304"/>
      <c r="Q756" s="1304"/>
      <c r="R756" s="1304"/>
      <c r="S756" s="1304"/>
      <c r="T756" s="1419"/>
      <c r="U756" s="1419"/>
      <c r="V756" s="1419"/>
      <c r="W756" s="1419"/>
      <c r="X756" s="1419"/>
      <c r="Y756" s="1097">
        <f>T756*O756</f>
        <v>0</v>
      </c>
      <c r="Z756" s="1097"/>
      <c r="AA756" s="1097"/>
      <c r="AB756" s="1097"/>
      <c r="AC756" s="109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89"/>
      <c r="K757" s="1290"/>
      <c r="L757" s="1290"/>
      <c r="M757" s="1290"/>
      <c r="N757" s="1406"/>
      <c r="O757" s="1304"/>
      <c r="P757" s="1304"/>
      <c r="Q757" s="1304"/>
      <c r="R757" s="1304"/>
      <c r="S757" s="1304"/>
      <c r="T757" s="1419"/>
      <c r="U757" s="1419"/>
      <c r="V757" s="1419"/>
      <c r="W757" s="1419"/>
      <c r="X757" s="1419"/>
      <c r="Y757" s="1097">
        <f>T757*O757</f>
        <v>0</v>
      </c>
      <c r="Z757" s="1097"/>
      <c r="AA757" s="1097"/>
      <c r="AB757" s="1097"/>
      <c r="AC757" s="109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91" t="s">
        <v>132</v>
      </c>
      <c r="K758" s="1292"/>
      <c r="L758" s="1292"/>
      <c r="M758" s="1292"/>
      <c r="N758" s="1293"/>
      <c r="O758" s="1421">
        <f>SUM(O754:S757)</f>
        <v>1</v>
      </c>
      <c r="P758" s="1422"/>
      <c r="Q758" s="1422"/>
      <c r="R758" s="1422"/>
      <c r="S758" s="1423"/>
      <c r="T758" s="1424" t="s">
        <v>131</v>
      </c>
      <c r="U758" s="1425"/>
      <c r="V758" s="1425"/>
      <c r="W758" s="1425"/>
      <c r="X758" s="1426"/>
      <c r="Y758" s="1400">
        <f>SUM(Y754:AC757)</f>
        <v>0</v>
      </c>
      <c r="Z758" s="1427"/>
      <c r="AA758" s="1427"/>
      <c r="AB758" s="1427"/>
      <c r="AC758" s="142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03" t="s">
        <v>722</v>
      </c>
      <c r="K760" s="1103"/>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7" t="s">
        <v>420</v>
      </c>
      <c r="K764" s="1408"/>
      <c r="L764" s="1408"/>
      <c r="M764" s="1408"/>
      <c r="N764" s="1409"/>
      <c r="O764" s="1420" t="s">
        <v>301</v>
      </c>
      <c r="P764" s="1420"/>
      <c r="Q764" s="1420"/>
      <c r="R764" s="1420"/>
      <c r="S764" s="1420"/>
      <c r="T764" s="1420" t="s">
        <v>491</v>
      </c>
      <c r="U764" s="1420"/>
      <c r="V764" s="1420"/>
      <c r="W764" s="1420"/>
      <c r="X764" s="1420"/>
      <c r="Y764" s="1420" t="s">
        <v>302</v>
      </c>
      <c r="Z764" s="1420"/>
      <c r="AA764" s="1420"/>
      <c r="AB764" s="1420"/>
      <c r="AC764" s="142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10"/>
      <c r="K765" s="1411"/>
      <c r="L765" s="1411"/>
      <c r="M765" s="1411"/>
      <c r="N765" s="1412"/>
      <c r="O765" s="1420"/>
      <c r="P765" s="1420"/>
      <c r="Q765" s="1420"/>
      <c r="R765" s="1420"/>
      <c r="S765" s="1420"/>
      <c r="T765" s="1420"/>
      <c r="U765" s="1420"/>
      <c r="V765" s="1420"/>
      <c r="W765" s="1420"/>
      <c r="X765" s="1420"/>
      <c r="Y765" s="1420"/>
      <c r="Z765" s="1420"/>
      <c r="AA765" s="1420"/>
      <c r="AB765" s="1420"/>
      <c r="AC765" s="142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10"/>
      <c r="K766" s="1411"/>
      <c r="L766" s="1411"/>
      <c r="M766" s="1411"/>
      <c r="N766" s="1412"/>
      <c r="O766" s="1420"/>
      <c r="P766" s="1420"/>
      <c r="Q766" s="1420"/>
      <c r="R766" s="1420"/>
      <c r="S766" s="1420"/>
      <c r="T766" s="1420"/>
      <c r="U766" s="1420"/>
      <c r="V766" s="1420"/>
      <c r="W766" s="1420"/>
      <c r="X766" s="1420"/>
      <c r="Y766" s="1420"/>
      <c r="Z766" s="1420"/>
      <c r="AA766" s="1420"/>
      <c r="AB766" s="1420"/>
      <c r="AC766" s="142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3"/>
      <c r="K767" s="1414"/>
      <c r="L767" s="1414"/>
      <c r="M767" s="1414"/>
      <c r="N767" s="1415"/>
      <c r="O767" s="1420"/>
      <c r="P767" s="1420"/>
      <c r="Q767" s="1420"/>
      <c r="R767" s="1420"/>
      <c r="S767" s="1420"/>
      <c r="T767" s="1420"/>
      <c r="U767" s="1420"/>
      <c r="V767" s="1420"/>
      <c r="W767" s="1420"/>
      <c r="X767" s="1420"/>
      <c r="Y767" s="1420"/>
      <c r="Z767" s="1420"/>
      <c r="AA767" s="1420"/>
      <c r="AB767" s="1420"/>
      <c r="AC767" s="142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89"/>
      <c r="K768" s="1290"/>
      <c r="L768" s="1290"/>
      <c r="M768" s="1290"/>
      <c r="N768" s="1406"/>
      <c r="O768" s="1304"/>
      <c r="P768" s="1304"/>
      <c r="Q768" s="1304"/>
      <c r="R768" s="1304"/>
      <c r="S768" s="1304"/>
      <c r="T768" s="1419"/>
      <c r="U768" s="1419"/>
      <c r="V768" s="1419"/>
      <c r="W768" s="1419"/>
      <c r="X768" s="1419"/>
      <c r="Y768" s="1097">
        <f>T768*O768</f>
        <v>0</v>
      </c>
      <c r="Z768" s="1097"/>
      <c r="AA768" s="1097"/>
      <c r="AB768" s="1097"/>
      <c r="AC768" s="109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89"/>
      <c r="K769" s="1290"/>
      <c r="L769" s="1290"/>
      <c r="M769" s="1290"/>
      <c r="N769" s="1406"/>
      <c r="O769" s="1304"/>
      <c r="P769" s="1304"/>
      <c r="Q769" s="1304"/>
      <c r="R769" s="1304"/>
      <c r="S769" s="1304"/>
      <c r="T769" s="1419"/>
      <c r="U769" s="1419"/>
      <c r="V769" s="1419"/>
      <c r="W769" s="1419"/>
      <c r="X769" s="1419"/>
      <c r="Y769" s="1097">
        <f t="shared" ref="Y769:Y777" si="32">T769*O769</f>
        <v>0</v>
      </c>
      <c r="Z769" s="1097"/>
      <c r="AA769" s="1097"/>
      <c r="AB769" s="1097"/>
      <c r="AC769" s="109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89"/>
      <c r="K770" s="1290"/>
      <c r="L770" s="1290"/>
      <c r="M770" s="1290"/>
      <c r="N770" s="1406"/>
      <c r="O770" s="1304"/>
      <c r="P770" s="1304"/>
      <c r="Q770" s="1304"/>
      <c r="R770" s="1304"/>
      <c r="S770" s="1304"/>
      <c r="T770" s="1419"/>
      <c r="U770" s="1419"/>
      <c r="V770" s="1419"/>
      <c r="W770" s="1419"/>
      <c r="X770" s="1419"/>
      <c r="Y770" s="1097">
        <f t="shared" si="32"/>
        <v>0</v>
      </c>
      <c r="Z770" s="1097"/>
      <c r="AA770" s="1097"/>
      <c r="AB770" s="1097"/>
      <c r="AC770" s="109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89"/>
      <c r="K771" s="1290"/>
      <c r="L771" s="1290"/>
      <c r="M771" s="1290"/>
      <c r="N771" s="1406"/>
      <c r="O771" s="1304"/>
      <c r="P771" s="1304"/>
      <c r="Q771" s="1304"/>
      <c r="R771" s="1304"/>
      <c r="S771" s="1304"/>
      <c r="T771" s="1419"/>
      <c r="U771" s="1419"/>
      <c r="V771" s="1419"/>
      <c r="W771" s="1419"/>
      <c r="X771" s="1419"/>
      <c r="Y771" s="1097">
        <f t="shared" si="32"/>
        <v>0</v>
      </c>
      <c r="Z771" s="1097"/>
      <c r="AA771" s="1097"/>
      <c r="AB771" s="1097"/>
      <c r="AC771" s="109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89"/>
      <c r="K772" s="1290"/>
      <c r="L772" s="1290"/>
      <c r="M772" s="1290"/>
      <c r="N772" s="1406"/>
      <c r="O772" s="1304"/>
      <c r="P772" s="1304"/>
      <c r="Q772" s="1304"/>
      <c r="R772" s="1304"/>
      <c r="S772" s="1304"/>
      <c r="T772" s="1419"/>
      <c r="U772" s="1419"/>
      <c r="V772" s="1419"/>
      <c r="W772" s="1419"/>
      <c r="X772" s="1419"/>
      <c r="Y772" s="1097">
        <f t="shared" si="32"/>
        <v>0</v>
      </c>
      <c r="Z772" s="1097"/>
      <c r="AA772" s="1097"/>
      <c r="AB772" s="1097"/>
      <c r="AC772" s="109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89"/>
      <c r="K773" s="1290"/>
      <c r="L773" s="1290"/>
      <c r="M773" s="1290"/>
      <c r="N773" s="1406"/>
      <c r="O773" s="1304"/>
      <c r="P773" s="1304"/>
      <c r="Q773" s="1304"/>
      <c r="R773" s="1304"/>
      <c r="S773" s="1304"/>
      <c r="T773" s="1419"/>
      <c r="U773" s="1419"/>
      <c r="V773" s="1419"/>
      <c r="W773" s="1419"/>
      <c r="X773" s="1419"/>
      <c r="Y773" s="1097">
        <f t="shared" si="32"/>
        <v>0</v>
      </c>
      <c r="Z773" s="1097"/>
      <c r="AA773" s="1097"/>
      <c r="AB773" s="1097"/>
      <c r="AC773" s="109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89"/>
      <c r="K774" s="1290"/>
      <c r="L774" s="1290"/>
      <c r="M774" s="1290"/>
      <c r="N774" s="1406"/>
      <c r="O774" s="1304"/>
      <c r="P774" s="1304"/>
      <c r="Q774" s="1304"/>
      <c r="R774" s="1304"/>
      <c r="S774" s="1304"/>
      <c r="T774" s="1419"/>
      <c r="U774" s="1419"/>
      <c r="V774" s="1419"/>
      <c r="W774" s="1419"/>
      <c r="X774" s="1419"/>
      <c r="Y774" s="1097">
        <f t="shared" si="32"/>
        <v>0</v>
      </c>
      <c r="Z774" s="1097"/>
      <c r="AA774" s="1097"/>
      <c r="AB774" s="1097"/>
      <c r="AC774" s="109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89"/>
      <c r="K775" s="1290"/>
      <c r="L775" s="1290"/>
      <c r="M775" s="1290"/>
      <c r="N775" s="1406"/>
      <c r="O775" s="1304"/>
      <c r="P775" s="1304"/>
      <c r="Q775" s="1304"/>
      <c r="R775" s="1304"/>
      <c r="S775" s="1304"/>
      <c r="T775" s="1419"/>
      <c r="U775" s="1419"/>
      <c r="V775" s="1419"/>
      <c r="W775" s="1419"/>
      <c r="X775" s="1419"/>
      <c r="Y775" s="1097">
        <f t="shared" si="32"/>
        <v>0</v>
      </c>
      <c r="Z775" s="1097"/>
      <c r="AA775" s="1097"/>
      <c r="AB775" s="1097"/>
      <c r="AC775" s="109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89"/>
      <c r="K776" s="1290"/>
      <c r="L776" s="1290"/>
      <c r="M776" s="1290"/>
      <c r="N776" s="1406"/>
      <c r="O776" s="1304"/>
      <c r="P776" s="1304"/>
      <c r="Q776" s="1304"/>
      <c r="R776" s="1304"/>
      <c r="S776" s="1304"/>
      <c r="T776" s="1419"/>
      <c r="U776" s="1419"/>
      <c r="V776" s="1419"/>
      <c r="W776" s="1419"/>
      <c r="X776" s="1419"/>
      <c r="Y776" s="1097">
        <f t="shared" si="32"/>
        <v>0</v>
      </c>
      <c r="Z776" s="1097"/>
      <c r="AA776" s="1097"/>
      <c r="AB776" s="1097"/>
      <c r="AC776" s="109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89"/>
      <c r="K777" s="1290"/>
      <c r="L777" s="1290"/>
      <c r="M777" s="1290"/>
      <c r="N777" s="1406"/>
      <c r="O777" s="1304"/>
      <c r="P777" s="1304"/>
      <c r="Q777" s="1304"/>
      <c r="R777" s="1304"/>
      <c r="S777" s="1304"/>
      <c r="T777" s="1419"/>
      <c r="U777" s="1419"/>
      <c r="V777" s="1419"/>
      <c r="W777" s="1419"/>
      <c r="X777" s="1419"/>
      <c r="Y777" s="1097">
        <f t="shared" si="32"/>
        <v>0</v>
      </c>
      <c r="Z777" s="1097"/>
      <c r="AA777" s="1097"/>
      <c r="AB777" s="1097"/>
      <c r="AC777" s="109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91" t="s">
        <v>132</v>
      </c>
      <c r="K778" s="1292"/>
      <c r="L778" s="1292"/>
      <c r="M778" s="1292"/>
      <c r="N778" s="1293"/>
      <c r="O778" s="1435">
        <f>SUM(O768:S777)</f>
        <v>0</v>
      </c>
      <c r="P778" s="1435"/>
      <c r="Q778" s="1435"/>
      <c r="R778" s="1435"/>
      <c r="S778" s="1435"/>
      <c r="T778" s="1424" t="s">
        <v>131</v>
      </c>
      <c r="U778" s="1425"/>
      <c r="V778" s="1425"/>
      <c r="W778" s="1425"/>
      <c r="X778" s="1426"/>
      <c r="Y778" s="1400">
        <f>SUM(Y768:AC777)</f>
        <v>0</v>
      </c>
      <c r="Z778" s="1401"/>
      <c r="AA778" s="1401"/>
      <c r="AB778" s="1401"/>
      <c r="AC778" s="140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9" t="s">
        <v>515</v>
      </c>
      <c r="BB779" s="1580"/>
      <c r="BC779" s="58"/>
      <c r="BD779" s="58"/>
      <c r="BE779" s="58"/>
      <c r="BF779" s="51" t="s">
        <v>684</v>
      </c>
      <c r="BG779" s="51"/>
      <c r="BH779" s="51"/>
      <c r="BI779" s="51"/>
      <c r="BJ779" s="51"/>
      <c r="BK779" s="51"/>
      <c r="BL779" s="51"/>
      <c r="BM779" s="51"/>
      <c r="BN779" s="51"/>
      <c r="BO779" s="1576" t="str">
        <f>T191</f>
        <v>San Mateo</v>
      </c>
      <c r="BP779" s="1577"/>
      <c r="BQ779" s="1577"/>
      <c r="BR779" s="1577"/>
      <c r="BS779" s="1577"/>
      <c r="BT779" s="1577"/>
      <c r="BU779" s="157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22">
        <f>P734+Y758+Y778</f>
        <v>103448</v>
      </c>
      <c r="Z780" s="1222"/>
      <c r="AA780" s="1222"/>
      <c r="AB780" s="1222"/>
      <c r="AC780" s="122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22">
        <f>(P734+Y758+Y778)*12</f>
        <v>1241376</v>
      </c>
      <c r="Z781" s="1222"/>
      <c r="AA781" s="1222"/>
      <c r="AB781" s="1222"/>
      <c r="AC781" s="122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77">
        <v>33</v>
      </c>
      <c r="AA786" s="1478"/>
      <c r="AB786" s="1478"/>
      <c r="AC786" s="1478"/>
      <c r="AD786" s="1478"/>
      <c r="AE786" s="147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04">
        <v>20</v>
      </c>
      <c r="AA787" s="1478"/>
      <c r="AB787" s="1478"/>
      <c r="AC787" s="1478"/>
      <c r="AD787" s="1478"/>
      <c r="AE787" s="147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6" t="s">
        <v>1742</v>
      </c>
      <c r="AA788" s="1437"/>
      <c r="AB788" s="1437"/>
      <c r="AC788" s="1437"/>
      <c r="AD788" s="1437"/>
      <c r="AE788" s="143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31">
        <f>'Subsidy Contract Calculation'!I30</f>
        <v>638364</v>
      </c>
      <c r="AA789" s="1232"/>
      <c r="AB789" s="1232"/>
      <c r="AC789" s="1232"/>
      <c r="AD789" s="1232"/>
      <c r="AE789" s="1233"/>
      <c r="AF789" s="12"/>
      <c r="AG789" s="12"/>
      <c r="AH789" s="12"/>
      <c r="AI789" s="12"/>
      <c r="AJ789" s="12"/>
      <c r="AK789" s="12"/>
      <c r="AL789" s="12"/>
      <c r="AR789" s="21"/>
      <c r="AS789" s="21"/>
      <c r="AT789" s="56"/>
      <c r="AU789" s="56"/>
      <c r="AV789" s="56"/>
      <c r="AW789" s="56"/>
      <c r="AX789" s="56"/>
      <c r="AY789" s="56"/>
      <c r="AZ789" s="56"/>
      <c r="BA789" s="56"/>
      <c r="BB789" s="36" t="s">
        <v>686</v>
      </c>
      <c r="BC789" s="533">
        <v>303706</v>
      </c>
      <c r="BD789" s="533">
        <v>350170</v>
      </c>
      <c r="BE789" s="533">
        <v>422400</v>
      </c>
      <c r="BF789" s="533">
        <v>540672</v>
      </c>
      <c r="BG789" s="533">
        <v>602342</v>
      </c>
      <c r="BH789" s="56"/>
      <c r="BI789" s="36" t="s">
        <v>686</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237558</v>
      </c>
      <c r="BD790" s="531">
        <v>273902</v>
      </c>
      <c r="BE790" s="531">
        <v>330400</v>
      </c>
      <c r="BF790" s="531">
        <v>422912</v>
      </c>
      <c r="BG790" s="531">
        <v>471150</v>
      </c>
      <c r="BH790" s="56"/>
      <c r="BI790" s="36" t="s">
        <v>687</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237558</v>
      </c>
      <c r="BD791" s="533">
        <v>273902</v>
      </c>
      <c r="BE791" s="533">
        <v>330400</v>
      </c>
      <c r="BF791" s="533">
        <v>422912</v>
      </c>
      <c r="BG791" s="533">
        <v>471150</v>
      </c>
      <c r="BH791" s="56"/>
      <c r="BI791" s="36" t="s">
        <v>362</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237558</v>
      </c>
      <c r="BD792" s="531">
        <v>273902</v>
      </c>
      <c r="BE792" s="531">
        <v>330400</v>
      </c>
      <c r="BF792" s="531">
        <v>422912</v>
      </c>
      <c r="BG792" s="531">
        <v>471150</v>
      </c>
      <c r="BH792" s="56"/>
      <c r="BI792" s="36" t="s">
        <v>713</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9">
        <v>6336</v>
      </c>
      <c r="AA793" s="1220"/>
      <c r="AB793" s="1220"/>
      <c r="AC793" s="1220"/>
      <c r="AD793" s="1220"/>
      <c r="AE793" s="1221"/>
      <c r="AF793" s="12"/>
      <c r="AG793" s="12"/>
      <c r="AH793" s="12"/>
      <c r="AI793" s="12"/>
      <c r="AJ793" s="12"/>
      <c r="AK793" s="12"/>
      <c r="AL793" s="12"/>
      <c r="AR793" s="21"/>
      <c r="AS793" s="21"/>
      <c r="AT793" s="56"/>
      <c r="AU793" s="56"/>
      <c r="AV793" s="56"/>
      <c r="AW793" s="56"/>
      <c r="AX793" s="56"/>
      <c r="AY793" s="56"/>
      <c r="AZ793" s="56"/>
      <c r="BA793" s="56"/>
      <c r="BB793" s="36" t="s">
        <v>714</v>
      </c>
      <c r="BC793" s="533">
        <v>237558</v>
      </c>
      <c r="BD793" s="533">
        <v>273902</v>
      </c>
      <c r="BE793" s="533">
        <v>330400</v>
      </c>
      <c r="BF793" s="533">
        <v>422912</v>
      </c>
      <c r="BG793" s="533">
        <v>471150</v>
      </c>
      <c r="BH793" s="56"/>
      <c r="BI793" s="36" t="s">
        <v>714</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9"/>
      <c r="AA794" s="1220"/>
      <c r="AB794" s="1220"/>
      <c r="AC794" s="1220"/>
      <c r="AD794" s="1220"/>
      <c r="AE794" s="1221"/>
      <c r="AF794" s="12"/>
      <c r="AG794" s="12"/>
      <c r="AH794" s="12"/>
      <c r="AI794" s="12"/>
      <c r="AJ794" s="12"/>
      <c r="AK794" s="12"/>
      <c r="AL794" s="12"/>
      <c r="AR794" s="21"/>
      <c r="AS794" s="21"/>
      <c r="AT794" s="56"/>
      <c r="AU794" s="56"/>
      <c r="AV794" s="56"/>
      <c r="AW794" s="56"/>
      <c r="AX794" s="56"/>
      <c r="AY794" s="56"/>
      <c r="AZ794" s="56"/>
      <c r="BA794" s="56"/>
      <c r="BB794" s="36" t="s">
        <v>715</v>
      </c>
      <c r="BC794" s="531">
        <v>237558</v>
      </c>
      <c r="BD794" s="531">
        <v>273902</v>
      </c>
      <c r="BE794" s="531">
        <v>330400</v>
      </c>
      <c r="BF794" s="531">
        <v>422912</v>
      </c>
      <c r="BG794" s="531">
        <v>471150</v>
      </c>
      <c r="BH794" s="56"/>
      <c r="BI794" s="36" t="s">
        <v>715</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9"/>
      <c r="AA795" s="1220"/>
      <c r="AB795" s="1220"/>
      <c r="AC795" s="1220"/>
      <c r="AD795" s="1220"/>
      <c r="AE795" s="1221"/>
      <c r="AF795" s="12"/>
      <c r="AG795" s="12"/>
      <c r="AH795" s="12"/>
      <c r="AI795" s="12"/>
      <c r="AJ795" s="12"/>
      <c r="AK795" s="12"/>
      <c r="AL795" s="12"/>
      <c r="AR795" s="21"/>
      <c r="AS795" s="21"/>
      <c r="AT795" s="56"/>
      <c r="AU795" s="56"/>
      <c r="AV795" s="56"/>
      <c r="AW795" s="56"/>
      <c r="AX795" s="56"/>
      <c r="AY795" s="56"/>
      <c r="AZ795" s="56"/>
      <c r="BA795" s="56"/>
      <c r="BB795" s="36" t="s">
        <v>716</v>
      </c>
      <c r="BC795" s="533">
        <v>312909</v>
      </c>
      <c r="BD795" s="533">
        <v>360781</v>
      </c>
      <c r="BE795" s="533">
        <v>435200</v>
      </c>
      <c r="BF795" s="533">
        <v>557056</v>
      </c>
      <c r="BG795" s="533">
        <v>620595</v>
      </c>
      <c r="BH795" s="56"/>
      <c r="BI795" s="36" t="s">
        <v>716</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43" t="s">
        <v>356</v>
      </c>
      <c r="Q796" s="1544"/>
      <c r="R796" s="1544"/>
      <c r="S796" s="1544"/>
      <c r="T796" s="1544"/>
      <c r="U796" s="1544"/>
      <c r="V796" s="1544"/>
      <c r="W796" s="1544"/>
      <c r="X796" s="1544"/>
      <c r="Y796" s="1545"/>
      <c r="Z796" s="1219"/>
      <c r="AA796" s="1220"/>
      <c r="AB796" s="1220"/>
      <c r="AC796" s="1220"/>
      <c r="AD796" s="1220"/>
      <c r="AE796" s="1221"/>
      <c r="AF796" s="12"/>
      <c r="AG796" s="12"/>
      <c r="AH796" s="12"/>
      <c r="AI796" s="12"/>
      <c r="AJ796" s="12"/>
      <c r="AK796" s="12"/>
      <c r="AL796" s="12"/>
      <c r="AS796" s="21"/>
      <c r="AT796" s="56"/>
      <c r="AU796" s="56"/>
      <c r="AV796" s="56"/>
      <c r="AW796" s="56"/>
      <c r="AX796" s="56"/>
      <c r="AY796" s="56"/>
      <c r="AZ796" s="56"/>
      <c r="BA796" s="56"/>
      <c r="BB796" s="36" t="s">
        <v>717</v>
      </c>
      <c r="BC796" s="531">
        <v>237558</v>
      </c>
      <c r="BD796" s="531">
        <v>273902</v>
      </c>
      <c r="BE796" s="531">
        <v>330400</v>
      </c>
      <c r="BF796" s="531">
        <v>422912</v>
      </c>
      <c r="BG796" s="531">
        <v>471150</v>
      </c>
      <c r="BH796" s="56"/>
      <c r="BI796" s="36" t="s">
        <v>717</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31">
        <f>SUM(Z793:AE796)</f>
        <v>6336</v>
      </c>
      <c r="AA797" s="1232"/>
      <c r="AB797" s="1232"/>
      <c r="AC797" s="1232"/>
      <c r="AD797" s="1232"/>
      <c r="AE797" s="123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237558</v>
      </c>
      <c r="BD797" s="533">
        <v>273902</v>
      </c>
      <c r="BE797" s="533">
        <v>330400</v>
      </c>
      <c r="BF797" s="533">
        <v>422912</v>
      </c>
      <c r="BG797" s="533">
        <v>471150</v>
      </c>
      <c r="BH797" s="56"/>
      <c r="BI797" s="36" t="s">
        <v>718</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31">
        <f>Z797+Y781+Z789</f>
        <v>1886076</v>
      </c>
      <c r="AA798" s="1232"/>
      <c r="AB798" s="1232"/>
      <c r="AC798" s="1232"/>
      <c r="AD798" s="1232"/>
      <c r="AE798" s="123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237558</v>
      </c>
      <c r="BD798" s="531">
        <v>273902</v>
      </c>
      <c r="BE798" s="531">
        <v>330400</v>
      </c>
      <c r="BF798" s="531">
        <v>422912</v>
      </c>
      <c r="BG798" s="531">
        <v>471150</v>
      </c>
      <c r="BH798" s="56"/>
      <c r="BI798" s="36" t="s">
        <v>720</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237558</v>
      </c>
      <c r="BD799" s="533">
        <v>273902</v>
      </c>
      <c r="BE799" s="533">
        <v>330400</v>
      </c>
      <c r="BF799" s="533">
        <v>422912</v>
      </c>
      <c r="BG799" s="533">
        <v>471150</v>
      </c>
      <c r="BH799" s="56"/>
      <c r="BI799" s="36" t="s">
        <v>723</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237558</v>
      </c>
      <c r="BD800" s="531">
        <v>273902</v>
      </c>
      <c r="BE800" s="531">
        <v>330400</v>
      </c>
      <c r="BF800" s="531">
        <v>422912</v>
      </c>
      <c r="BG800" s="531">
        <v>471150</v>
      </c>
      <c r="BH800" s="56"/>
      <c r="BI800" s="36" t="s">
        <v>724</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237558</v>
      </c>
      <c r="BD801" s="533">
        <v>273902</v>
      </c>
      <c r="BE801" s="533">
        <v>330400</v>
      </c>
      <c r="BF801" s="533">
        <v>422912</v>
      </c>
      <c r="BG801" s="533">
        <v>471150</v>
      </c>
      <c r="BH801" s="56"/>
      <c r="BI801" s="36" t="s">
        <v>726</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237558</v>
      </c>
      <c r="BD802" s="531">
        <v>273902</v>
      </c>
      <c r="BE802" s="531">
        <v>330400</v>
      </c>
      <c r="BF802" s="531">
        <v>422912</v>
      </c>
      <c r="BG802" s="531">
        <v>471150</v>
      </c>
      <c r="BH802" s="56"/>
      <c r="BI802" s="36" t="s">
        <v>727</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5" t="s">
        <v>133</v>
      </c>
      <c r="N803" s="1595"/>
      <c r="O803" s="1595"/>
      <c r="P803" s="1596"/>
      <c r="Q803" s="1584" t="s">
        <v>308</v>
      </c>
      <c r="R803" s="1584"/>
      <c r="S803" s="1584"/>
      <c r="T803" s="1584"/>
      <c r="U803" s="1584" t="s">
        <v>309</v>
      </c>
      <c r="V803" s="1584"/>
      <c r="W803" s="1584"/>
      <c r="X803" s="1584"/>
      <c r="Y803" s="1584" t="s">
        <v>310</v>
      </c>
      <c r="Z803" s="1584"/>
      <c r="AA803" s="1584"/>
      <c r="AB803" s="1584"/>
      <c r="AC803" s="1584" t="s">
        <v>384</v>
      </c>
      <c r="AD803" s="1584"/>
      <c r="AE803" s="1584"/>
      <c r="AF803" s="1584"/>
      <c r="AG803" s="1499" t="s">
        <v>357</v>
      </c>
      <c r="AH803" s="1499"/>
      <c r="AI803" s="1499"/>
      <c r="AJ803" s="1499"/>
      <c r="AK803" s="12"/>
      <c r="AL803" s="58"/>
      <c r="AM803" s="52"/>
      <c r="AN803" s="52"/>
      <c r="AO803" s="21"/>
      <c r="AP803" s="21"/>
      <c r="AQ803" s="21"/>
      <c r="AR803" s="21"/>
      <c r="AS803" s="21"/>
      <c r="AT803" s="56"/>
      <c r="AU803" s="56"/>
      <c r="AV803" s="56"/>
      <c r="AW803" s="56"/>
      <c r="AX803" s="56"/>
      <c r="AY803" s="56"/>
      <c r="AZ803" s="56"/>
      <c r="BA803" s="56"/>
      <c r="BB803" s="36" t="s">
        <v>225</v>
      </c>
      <c r="BC803" s="533">
        <v>237558</v>
      </c>
      <c r="BD803" s="533">
        <v>273902</v>
      </c>
      <c r="BE803" s="533">
        <v>330400</v>
      </c>
      <c r="BF803" s="533">
        <v>422912</v>
      </c>
      <c r="BG803" s="533">
        <v>471150</v>
      </c>
      <c r="BH803" s="56"/>
      <c r="BI803" s="36" t="s">
        <v>225</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7"/>
      <c r="N804" s="1597"/>
      <c r="O804" s="1597"/>
      <c r="P804" s="1598"/>
      <c r="Q804" s="1584"/>
      <c r="R804" s="1584"/>
      <c r="S804" s="1584"/>
      <c r="T804" s="1584"/>
      <c r="U804" s="1584"/>
      <c r="V804" s="1584"/>
      <c r="W804" s="1584"/>
      <c r="X804" s="1584"/>
      <c r="Y804" s="1584"/>
      <c r="Z804" s="1584"/>
      <c r="AA804" s="1584"/>
      <c r="AB804" s="1584"/>
      <c r="AC804" s="1584"/>
      <c r="AD804" s="1584"/>
      <c r="AE804" s="1584"/>
      <c r="AF804" s="1584"/>
      <c r="AG804" s="1499"/>
      <c r="AH804" s="1499"/>
      <c r="AI804" s="1499"/>
      <c r="AJ804" s="1499"/>
      <c r="AK804" s="12"/>
      <c r="AL804" s="58"/>
      <c r="AM804" s="52"/>
      <c r="AN804" s="52"/>
      <c r="AO804" s="21"/>
      <c r="AP804" s="21"/>
      <c r="AQ804" s="21"/>
      <c r="AR804" s="21"/>
      <c r="AS804" s="21"/>
      <c r="AT804" s="56"/>
      <c r="AU804" s="56"/>
      <c r="AV804" s="56"/>
      <c r="AW804" s="56"/>
      <c r="AX804" s="56"/>
      <c r="AY804" s="56"/>
      <c r="AZ804" s="56"/>
      <c r="BA804" s="56"/>
      <c r="BB804" s="36" t="s">
        <v>227</v>
      </c>
      <c r="BC804" s="531">
        <v>237558</v>
      </c>
      <c r="BD804" s="531">
        <v>273902</v>
      </c>
      <c r="BE804" s="531">
        <v>330400</v>
      </c>
      <c r="BF804" s="531">
        <v>422912</v>
      </c>
      <c r="BG804" s="531">
        <v>471150</v>
      </c>
      <c r="BH804" s="56"/>
      <c r="BI804" s="36" t="s">
        <v>227</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0" t="s">
        <v>45</v>
      </c>
      <c r="D805" s="1441"/>
      <c r="E805" s="1441"/>
      <c r="F805" s="1441"/>
      <c r="G805" s="1441"/>
      <c r="H805" s="1441"/>
      <c r="I805" s="80"/>
      <c r="J805" s="80"/>
      <c r="K805" s="80"/>
      <c r="L805" s="81"/>
      <c r="M805" s="1429">
        <v>14</v>
      </c>
      <c r="N805" s="1429"/>
      <c r="O805" s="1429"/>
      <c r="P805" s="1429"/>
      <c r="Q805" s="1429">
        <v>17</v>
      </c>
      <c r="R805" s="1429"/>
      <c r="S805" s="1429"/>
      <c r="T805" s="1429"/>
      <c r="U805" s="1429">
        <v>21</v>
      </c>
      <c r="V805" s="1429"/>
      <c r="W805" s="1429"/>
      <c r="X805" s="1429"/>
      <c r="Y805" s="1429">
        <v>26</v>
      </c>
      <c r="Z805" s="1429"/>
      <c r="AA805" s="1429"/>
      <c r="AB805" s="1429"/>
      <c r="AC805" s="1182"/>
      <c r="AD805" s="1183"/>
      <c r="AE805" s="1183"/>
      <c r="AF805" s="1184"/>
      <c r="AG805" s="1182"/>
      <c r="AH805" s="1183"/>
      <c r="AI805" s="1183"/>
      <c r="AJ805" s="1184"/>
      <c r="AK805" s="12"/>
      <c r="AL805" s="58"/>
      <c r="AM805" s="52"/>
      <c r="AN805" s="52"/>
      <c r="AO805" s="21"/>
      <c r="AP805" s="21"/>
      <c r="AQ805" s="21"/>
      <c r="AR805" s="21"/>
      <c r="AS805" s="21"/>
      <c r="AT805" s="56"/>
      <c r="AU805" s="56"/>
      <c r="AV805" s="56"/>
      <c r="AW805" s="56"/>
      <c r="AX805" s="56"/>
      <c r="AY805" s="56"/>
      <c r="AZ805" s="56"/>
      <c r="BA805" s="56"/>
      <c r="BB805" s="36" t="s">
        <v>228</v>
      </c>
      <c r="BC805" s="533">
        <v>237558</v>
      </c>
      <c r="BD805" s="533">
        <v>273902</v>
      </c>
      <c r="BE805" s="533">
        <v>330400</v>
      </c>
      <c r="BF805" s="533">
        <v>422912</v>
      </c>
      <c r="BG805" s="533">
        <v>471150</v>
      </c>
      <c r="BH805" s="56"/>
      <c r="BI805" s="36" t="s">
        <v>228</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91" t="s">
        <v>46</v>
      </c>
      <c r="D806" s="1179"/>
      <c r="E806" s="1179"/>
      <c r="F806" s="1179"/>
      <c r="G806" s="1179"/>
      <c r="H806" s="1179"/>
      <c r="I806" s="77"/>
      <c r="J806" s="77"/>
      <c r="K806" s="77"/>
      <c r="L806" s="78"/>
      <c r="M806" s="1429"/>
      <c r="N806" s="1429"/>
      <c r="O806" s="1429"/>
      <c r="P806" s="1429"/>
      <c r="Q806" s="1429"/>
      <c r="R806" s="1429"/>
      <c r="S806" s="1429"/>
      <c r="T806" s="1429"/>
      <c r="U806" s="1429"/>
      <c r="V806" s="1429"/>
      <c r="W806" s="1429"/>
      <c r="X806" s="1429"/>
      <c r="Y806" s="1429"/>
      <c r="Z806" s="1429"/>
      <c r="AA806" s="1429"/>
      <c r="AB806" s="1429"/>
      <c r="AC806" s="1182"/>
      <c r="AD806" s="1183"/>
      <c r="AE806" s="1183"/>
      <c r="AF806" s="1184"/>
      <c r="AG806" s="1182"/>
      <c r="AH806" s="1183"/>
      <c r="AI806" s="1183"/>
      <c r="AJ806" s="1184"/>
      <c r="AK806" s="12"/>
      <c r="AL806" s="58"/>
      <c r="AM806" s="52"/>
      <c r="AN806" s="52"/>
      <c r="AO806" s="21"/>
      <c r="AP806" s="21"/>
      <c r="AQ806" s="21"/>
      <c r="AR806" s="21"/>
      <c r="AS806" s="21"/>
      <c r="AT806" s="56"/>
      <c r="AU806" s="56"/>
      <c r="AV806" s="56"/>
      <c r="AW806" s="56"/>
      <c r="AX806" s="56"/>
      <c r="AY806" s="56"/>
      <c r="AZ806" s="56"/>
      <c r="BA806" s="56"/>
      <c r="BB806" s="36" t="s">
        <v>230</v>
      </c>
      <c r="BC806" s="531">
        <v>237558</v>
      </c>
      <c r="BD806" s="531">
        <v>273902</v>
      </c>
      <c r="BE806" s="531">
        <v>330400</v>
      </c>
      <c r="BF806" s="531">
        <v>422912</v>
      </c>
      <c r="BG806" s="531">
        <v>471150</v>
      </c>
      <c r="BH806" s="56"/>
      <c r="BI806" s="36" t="s">
        <v>230</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91" t="s">
        <v>47</v>
      </c>
      <c r="D807" s="1179"/>
      <c r="E807" s="1179"/>
      <c r="F807" s="1179"/>
      <c r="G807" s="1179"/>
      <c r="H807" s="1179"/>
      <c r="I807" s="96"/>
      <c r="J807" s="96"/>
      <c r="K807" s="96"/>
      <c r="L807" s="97"/>
      <c r="M807" s="1429">
        <v>6</v>
      </c>
      <c r="N807" s="1429"/>
      <c r="O807" s="1429"/>
      <c r="P807" s="1429"/>
      <c r="Q807" s="1429">
        <v>7</v>
      </c>
      <c r="R807" s="1429"/>
      <c r="S807" s="1429"/>
      <c r="T807" s="1429"/>
      <c r="U807" s="1429">
        <v>10</v>
      </c>
      <c r="V807" s="1429"/>
      <c r="W807" s="1429"/>
      <c r="X807" s="1429"/>
      <c r="Y807" s="1429">
        <v>13</v>
      </c>
      <c r="Z807" s="1429"/>
      <c r="AA807" s="1429"/>
      <c r="AB807" s="1429"/>
      <c r="AC807" s="1182"/>
      <c r="AD807" s="1183"/>
      <c r="AE807" s="1183"/>
      <c r="AF807" s="1184"/>
      <c r="AG807" s="1182"/>
      <c r="AH807" s="1183"/>
      <c r="AI807" s="1183"/>
      <c r="AJ807" s="1184"/>
      <c r="AK807" s="12"/>
      <c r="AL807" s="58"/>
      <c r="AM807" s="52"/>
      <c r="AN807" s="52"/>
      <c r="AO807" s="21"/>
      <c r="AP807" s="21"/>
      <c r="AQ807" s="21"/>
      <c r="AR807" s="21"/>
      <c r="AS807" s="21"/>
      <c r="AT807" s="56"/>
      <c r="AU807" s="56"/>
      <c r="AV807" s="56"/>
      <c r="AW807" s="56"/>
      <c r="AX807" s="56"/>
      <c r="AY807" s="56"/>
      <c r="AZ807" s="56"/>
      <c r="BA807" s="56"/>
      <c r="BB807" s="36" t="s">
        <v>231</v>
      </c>
      <c r="BC807" s="533">
        <v>247911</v>
      </c>
      <c r="BD807" s="533">
        <v>285839</v>
      </c>
      <c r="BE807" s="533">
        <v>344800</v>
      </c>
      <c r="BF807" s="533">
        <v>441344</v>
      </c>
      <c r="BG807" s="533">
        <v>491685</v>
      </c>
      <c r="BH807" s="56"/>
      <c r="BI807" s="36" t="s">
        <v>231</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91" t="s">
        <v>840</v>
      </c>
      <c r="D808" s="1179"/>
      <c r="E808" s="1179"/>
      <c r="F808" s="1179"/>
      <c r="G808" s="1179"/>
      <c r="H808" s="1179"/>
      <c r="I808" s="96"/>
      <c r="J808" s="96"/>
      <c r="K808" s="96"/>
      <c r="L808" s="97"/>
      <c r="M808" s="1429"/>
      <c r="N808" s="1429"/>
      <c r="O808" s="1429"/>
      <c r="P808" s="1429"/>
      <c r="Q808" s="1429"/>
      <c r="R808" s="1429"/>
      <c r="S808" s="1429"/>
      <c r="T808" s="1429"/>
      <c r="U808" s="1429"/>
      <c r="V808" s="1429"/>
      <c r="W808" s="1429"/>
      <c r="X808" s="1429"/>
      <c r="Y808" s="1429"/>
      <c r="Z808" s="1429"/>
      <c r="AA808" s="1429"/>
      <c r="AB808" s="1429"/>
      <c r="AC808" s="1182"/>
      <c r="AD808" s="1183"/>
      <c r="AE808" s="1183"/>
      <c r="AF808" s="1184"/>
      <c r="AG808" s="1182"/>
      <c r="AH808" s="1183"/>
      <c r="AI808" s="1183"/>
      <c r="AJ808" s="1184"/>
      <c r="AK808" s="12"/>
      <c r="AL808" s="58"/>
      <c r="AM808" s="52"/>
      <c r="AN808" s="52"/>
      <c r="AO808" s="21"/>
      <c r="AP808" s="21"/>
      <c r="AQ808" s="21"/>
      <c r="AR808" s="21"/>
      <c r="AS808" s="21"/>
      <c r="AT808" s="56"/>
      <c r="AU808" s="56"/>
      <c r="AV808" s="56"/>
      <c r="AW808" s="56"/>
      <c r="AX808" s="56"/>
      <c r="AY808" s="56"/>
      <c r="AZ808" s="56"/>
      <c r="BA808" s="56"/>
      <c r="BB808" s="36" t="s">
        <v>233</v>
      </c>
      <c r="BC808" s="531">
        <v>237558</v>
      </c>
      <c r="BD808" s="531">
        <v>273902</v>
      </c>
      <c r="BE808" s="531">
        <v>330400</v>
      </c>
      <c r="BF808" s="531">
        <v>422912</v>
      </c>
      <c r="BG808" s="531">
        <v>471150</v>
      </c>
      <c r="BH808" s="56"/>
      <c r="BI808" s="36" t="s">
        <v>233</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91" t="s">
        <v>505</v>
      </c>
      <c r="D809" s="1179"/>
      <c r="E809" s="1179"/>
      <c r="F809" s="1179"/>
      <c r="G809" s="1179"/>
      <c r="H809" s="1179"/>
      <c r="I809" s="96"/>
      <c r="J809" s="96"/>
      <c r="K809" s="96"/>
      <c r="L809" s="97"/>
      <c r="M809" s="1429">
        <v>18</v>
      </c>
      <c r="N809" s="1429"/>
      <c r="O809" s="1429"/>
      <c r="P809" s="1429"/>
      <c r="Q809" s="1429">
        <v>22</v>
      </c>
      <c r="R809" s="1429"/>
      <c r="S809" s="1429"/>
      <c r="T809" s="1429"/>
      <c r="U809" s="1429">
        <v>32</v>
      </c>
      <c r="V809" s="1429"/>
      <c r="W809" s="1429"/>
      <c r="X809" s="1429"/>
      <c r="Y809" s="1429">
        <v>45</v>
      </c>
      <c r="Z809" s="1429"/>
      <c r="AA809" s="1429"/>
      <c r="AB809" s="1429"/>
      <c r="AC809" s="1182"/>
      <c r="AD809" s="1183"/>
      <c r="AE809" s="1183"/>
      <c r="AF809" s="1184"/>
      <c r="AG809" s="1182"/>
      <c r="AH809" s="1183"/>
      <c r="AI809" s="1183"/>
      <c r="AJ809" s="1184"/>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9" t="s">
        <v>864</v>
      </c>
      <c r="D810" s="1179"/>
      <c r="E810" s="1179"/>
      <c r="F810" s="1179"/>
      <c r="G810" s="1179"/>
      <c r="H810" s="1179"/>
      <c r="I810" s="96"/>
      <c r="J810" s="96"/>
      <c r="K810" s="96"/>
      <c r="L810" s="97"/>
      <c r="M810" s="1429">
        <v>67</v>
      </c>
      <c r="N810" s="1429"/>
      <c r="O810" s="1429"/>
      <c r="P810" s="1429"/>
      <c r="Q810" s="1429">
        <v>69</v>
      </c>
      <c r="R810" s="1429"/>
      <c r="S810" s="1429"/>
      <c r="T810" s="1429"/>
      <c r="U810" s="1429">
        <v>87</v>
      </c>
      <c r="V810" s="1429"/>
      <c r="W810" s="1429"/>
      <c r="X810" s="1429"/>
      <c r="Y810" s="1429">
        <v>107</v>
      </c>
      <c r="Z810" s="1429"/>
      <c r="AA810" s="1429"/>
      <c r="AB810" s="1429"/>
      <c r="AC810" s="1182"/>
      <c r="AD810" s="1183"/>
      <c r="AE810" s="1183"/>
      <c r="AF810" s="1184"/>
      <c r="AG810" s="1182"/>
      <c r="AH810" s="1183"/>
      <c r="AI810" s="1183"/>
      <c r="AJ810" s="1184"/>
      <c r="AK810" s="12"/>
      <c r="AL810" s="58"/>
      <c r="AM810" s="52"/>
      <c r="AN810" s="52"/>
      <c r="AO810" s="21"/>
      <c r="AP810" s="21"/>
      <c r="AQ810" s="21"/>
      <c r="AR810" s="21"/>
      <c r="AS810" s="21"/>
      <c r="AT810" s="56"/>
      <c r="AU810" s="56"/>
      <c r="AV810" s="56"/>
      <c r="AW810" s="56"/>
      <c r="AX810" s="56"/>
      <c r="AY810" s="56"/>
      <c r="AZ810" s="56"/>
      <c r="BA810" s="56"/>
      <c r="BB810" s="36" t="s">
        <v>235</v>
      </c>
      <c r="BC810" s="531">
        <v>237558</v>
      </c>
      <c r="BD810" s="531">
        <v>273902</v>
      </c>
      <c r="BE810" s="531">
        <v>330400</v>
      </c>
      <c r="BF810" s="531">
        <v>422912</v>
      </c>
      <c r="BG810" s="531">
        <v>471150</v>
      </c>
      <c r="BH810" s="56"/>
      <c r="BI810" s="36" t="s">
        <v>235</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31" t="s">
        <v>356</v>
      </c>
      <c r="G811" s="1211"/>
      <c r="H811" s="1211"/>
      <c r="I811" s="1211"/>
      <c r="J811" s="1211"/>
      <c r="K811" s="1211"/>
      <c r="L811" s="1212"/>
      <c r="M811" s="1429"/>
      <c r="N811" s="1429"/>
      <c r="O811" s="1429"/>
      <c r="P811" s="1429"/>
      <c r="Q811" s="1429"/>
      <c r="R811" s="1429"/>
      <c r="S811" s="1429"/>
      <c r="T811" s="1429"/>
      <c r="U811" s="1429"/>
      <c r="V811" s="1429"/>
      <c r="W811" s="1429"/>
      <c r="X811" s="1429"/>
      <c r="Y811" s="1429"/>
      <c r="Z811" s="1429"/>
      <c r="AA811" s="1429"/>
      <c r="AB811" s="1429"/>
      <c r="AC811" s="1182"/>
      <c r="AD811" s="1183"/>
      <c r="AE811" s="1183"/>
      <c r="AF811" s="1184"/>
      <c r="AG811" s="1182"/>
      <c r="AH811" s="1183"/>
      <c r="AI811" s="1183"/>
      <c r="AJ811" s="1184"/>
      <c r="AK811" s="12"/>
      <c r="AL811" s="58"/>
      <c r="AM811" s="52"/>
      <c r="AN811" s="52"/>
      <c r="AO811" s="21"/>
      <c r="AP811" s="21"/>
      <c r="AQ811" s="21"/>
      <c r="AR811" s="21"/>
      <c r="AS811" s="21"/>
      <c r="AT811" s="56"/>
      <c r="AU811" s="56"/>
      <c r="AV811" s="56"/>
      <c r="AW811" s="56"/>
      <c r="AX811" s="56"/>
      <c r="AY811" s="56"/>
      <c r="AZ811" s="56"/>
      <c r="BA811" s="56"/>
      <c r="BB811" s="36" t="s">
        <v>236</v>
      </c>
      <c r="BC811" s="533">
        <v>237558</v>
      </c>
      <c r="BD811" s="533">
        <v>273902</v>
      </c>
      <c r="BE811" s="533">
        <v>330400</v>
      </c>
      <c r="BF811" s="533">
        <v>422912</v>
      </c>
      <c r="BG811" s="533">
        <v>471150</v>
      </c>
      <c r="BH811" s="56"/>
      <c r="BI811" s="36" t="s">
        <v>236</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91" t="s">
        <v>131</v>
      </c>
      <c r="D812" s="1292"/>
      <c r="E812" s="1292"/>
      <c r="F812" s="1292"/>
      <c r="G812" s="1292"/>
      <c r="H812" s="1292"/>
      <c r="I812" s="1292"/>
      <c r="J812" s="1292"/>
      <c r="K812" s="1292"/>
      <c r="L812" s="1293"/>
      <c r="M812" s="1430">
        <f>SUM(M805:P811)</f>
        <v>105</v>
      </c>
      <c r="N812" s="1430"/>
      <c r="O812" s="1430"/>
      <c r="P812" s="1430"/>
      <c r="Q812" s="1430">
        <f>SUM(Q805:T811)</f>
        <v>115</v>
      </c>
      <c r="R812" s="1430"/>
      <c r="S812" s="1430"/>
      <c r="T812" s="1430"/>
      <c r="U812" s="1430">
        <f>SUM(U805:X811)</f>
        <v>150</v>
      </c>
      <c r="V812" s="1430"/>
      <c r="W812" s="1430"/>
      <c r="X812" s="1430"/>
      <c r="Y812" s="1430">
        <f>SUM(Y805:AB811)</f>
        <v>191</v>
      </c>
      <c r="Z812" s="1430"/>
      <c r="AA812" s="1430"/>
      <c r="AB812" s="1430"/>
      <c r="AC812" s="1430">
        <f>SUM(AC805:AF811)</f>
        <v>0</v>
      </c>
      <c r="AD812" s="1430"/>
      <c r="AE812" s="1430"/>
      <c r="AF812" s="1430"/>
      <c r="AG812" s="1430">
        <f>SUM(AG805:AJ811)</f>
        <v>0</v>
      </c>
      <c r="AH812" s="1430"/>
      <c r="AI812" s="1430"/>
      <c r="AJ812" s="1430"/>
      <c r="AK812" s="12"/>
      <c r="AL812" s="58"/>
      <c r="AM812" s="52"/>
      <c r="AN812" s="52"/>
      <c r="AO812" s="21"/>
      <c r="AP812" s="21"/>
      <c r="AQ812" s="21"/>
      <c r="AR812" s="21"/>
      <c r="AS812" s="21"/>
      <c r="AT812" s="56"/>
      <c r="AU812" s="56"/>
      <c r="AV812" s="56"/>
      <c r="AW812" s="56"/>
      <c r="AX812" s="56"/>
      <c r="AY812" s="56"/>
      <c r="AZ812" s="56"/>
      <c r="BA812" s="56"/>
      <c r="BB812" s="36" t="s">
        <v>238</v>
      </c>
      <c r="BC812" s="531">
        <v>237558</v>
      </c>
      <c r="BD812" s="531">
        <v>273902</v>
      </c>
      <c r="BE812" s="531">
        <v>330400</v>
      </c>
      <c r="BF812" s="531">
        <v>422912</v>
      </c>
      <c r="BG812" s="531">
        <v>471150</v>
      </c>
      <c r="BH812" s="56"/>
      <c r="BI812" s="36" t="s">
        <v>238</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237558</v>
      </c>
      <c r="BD813" s="533">
        <v>273902</v>
      </c>
      <c r="BE813" s="533">
        <v>330400</v>
      </c>
      <c r="BF813" s="533">
        <v>422912</v>
      </c>
      <c r="BG813" s="533">
        <v>471150</v>
      </c>
      <c r="BH813" s="56"/>
      <c r="BI813" s="36" t="s">
        <v>239</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237558</v>
      </c>
      <c r="BD814" s="531">
        <v>273902</v>
      </c>
      <c r="BE814" s="531">
        <v>330400</v>
      </c>
      <c r="BF814" s="531">
        <v>422912</v>
      </c>
      <c r="BG814" s="531">
        <v>471150</v>
      </c>
      <c r="BH814" s="56"/>
      <c r="BI814" s="36" t="s">
        <v>240</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0" t="s">
        <v>1722</v>
      </c>
      <c r="D817" s="1531"/>
      <c r="E817" s="1531"/>
      <c r="F817" s="1531"/>
      <c r="G817" s="1531"/>
      <c r="H817" s="1531"/>
      <c r="I817" s="1531"/>
      <c r="J817" s="1531"/>
      <c r="K817" s="1531"/>
      <c r="L817" s="1531"/>
      <c r="M817" s="1531"/>
      <c r="N817" s="1531"/>
      <c r="O817" s="1531"/>
      <c r="P817" s="1531"/>
      <c r="Q817" s="1531"/>
      <c r="R817" s="1531"/>
      <c r="S817" s="1531"/>
      <c r="T817" s="1531"/>
      <c r="U817" s="1531"/>
      <c r="V817" s="1531"/>
      <c r="W817" s="1531"/>
      <c r="X817" s="1531"/>
      <c r="Y817" s="1531"/>
      <c r="Z817" s="1531"/>
      <c r="AA817" s="1531"/>
      <c r="AB817" s="1531"/>
      <c r="AC817" s="1531"/>
      <c r="AD817" s="1531"/>
      <c r="AE817" s="1531"/>
      <c r="AF817" s="1531"/>
      <c r="AG817" s="1531"/>
      <c r="AH817" s="1531"/>
      <c r="AI817" s="1531"/>
      <c r="AJ817" s="1532"/>
      <c r="AK817" s="12"/>
      <c r="AL817" s="58"/>
      <c r="AM817" s="52"/>
      <c r="AN817" s="52"/>
      <c r="AO817" s="21"/>
      <c r="AP817" s="21"/>
      <c r="AQ817" s="21"/>
      <c r="AR817" s="21"/>
      <c r="AS817" s="21"/>
      <c r="AT817" s="56"/>
      <c r="AU817" s="56"/>
      <c r="AV817" s="56"/>
      <c r="AW817" s="56"/>
      <c r="AX817" s="56"/>
      <c r="AY817" s="56"/>
      <c r="AZ817" s="56"/>
      <c r="BA817" s="56"/>
      <c r="BB817" s="36" t="s">
        <v>245</v>
      </c>
      <c r="BC817" s="533">
        <v>237558</v>
      </c>
      <c r="BD817" s="533">
        <v>273902</v>
      </c>
      <c r="BE817" s="533">
        <v>330400</v>
      </c>
      <c r="BF817" s="533">
        <v>422912</v>
      </c>
      <c r="BG817" s="533">
        <v>471150</v>
      </c>
      <c r="BH817" s="56"/>
      <c r="BI817" s="36" t="s">
        <v>245</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237558</v>
      </c>
      <c r="BD818" s="531">
        <v>273902</v>
      </c>
      <c r="BE818" s="531">
        <v>330400</v>
      </c>
      <c r="BF818" s="531">
        <v>422912</v>
      </c>
      <c r="BG818" s="531">
        <v>471150</v>
      </c>
      <c r="BH818" s="56"/>
      <c r="BI818" s="36" t="s">
        <v>246</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237558</v>
      </c>
      <c r="BD819" s="533">
        <v>273902</v>
      </c>
      <c r="BE819" s="533">
        <v>330400</v>
      </c>
      <c r="BF819" s="533">
        <v>422912</v>
      </c>
      <c r="BG819" s="533">
        <v>471150</v>
      </c>
      <c r="BH819" s="56"/>
      <c r="BI819" s="36" t="s">
        <v>247</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237558</v>
      </c>
      <c r="BD820" s="531">
        <v>273902</v>
      </c>
      <c r="BE820" s="531">
        <v>330400</v>
      </c>
      <c r="BF820" s="531">
        <v>422912</v>
      </c>
      <c r="BG820" s="531">
        <v>471150</v>
      </c>
      <c r="BH820" s="56"/>
      <c r="BI820" s="36" t="s">
        <v>249</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237558</v>
      </c>
      <c r="BD821" s="533">
        <v>273902</v>
      </c>
      <c r="BE821" s="533">
        <v>330400</v>
      </c>
      <c r="BF821" s="533">
        <v>422912</v>
      </c>
      <c r="BG821" s="533">
        <v>471150</v>
      </c>
      <c r="BH821" s="56"/>
      <c r="BI821" s="36" t="s">
        <v>250</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74">
        <v>1683</v>
      </c>
      <c r="X822" s="1174"/>
      <c r="Y822" s="1174"/>
      <c r="Z822" s="1174"/>
      <c r="AA822" s="1174"/>
      <c r="AB822" s="1174"/>
      <c r="AC822" s="1174"/>
      <c r="AD822" s="12"/>
      <c r="AE822" s="12"/>
      <c r="AF822" s="12"/>
      <c r="AG822" s="12"/>
      <c r="AH822" s="12"/>
      <c r="AI822" s="12"/>
      <c r="AJ822" s="12"/>
      <c r="AK822" s="12"/>
      <c r="AL822" s="12"/>
      <c r="AS822" s="21"/>
      <c r="AT822" s="56"/>
      <c r="AU822" s="56"/>
      <c r="AV822" s="56"/>
      <c r="AW822" s="56"/>
      <c r="AX822" s="56"/>
      <c r="AY822" s="56"/>
      <c r="AZ822" s="56"/>
      <c r="BA822" s="56"/>
      <c r="BB822" s="36" t="s">
        <v>685</v>
      </c>
      <c r="BC822" s="531">
        <v>237558</v>
      </c>
      <c r="BD822" s="531">
        <v>273902</v>
      </c>
      <c r="BE822" s="531">
        <v>330400</v>
      </c>
      <c r="BF822" s="531">
        <v>422912</v>
      </c>
      <c r="BG822" s="531">
        <v>471150</v>
      </c>
      <c r="BH822" s="56"/>
      <c r="BI822" s="36" t="s">
        <v>685</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74">
        <v>1509</v>
      </c>
      <c r="X823" s="1174"/>
      <c r="Y823" s="1174"/>
      <c r="Z823" s="1174"/>
      <c r="AA823" s="1174"/>
      <c r="AB823" s="1174"/>
      <c r="AC823" s="1174"/>
      <c r="AD823" s="12"/>
      <c r="AE823" s="12"/>
      <c r="AF823" s="12"/>
      <c r="AG823" s="12"/>
      <c r="AH823" s="12"/>
      <c r="AI823" s="12"/>
      <c r="AJ823" s="12"/>
      <c r="AK823" s="12"/>
      <c r="AL823" s="12"/>
      <c r="AS823" s="21"/>
      <c r="AT823" s="56"/>
      <c r="AZ823" s="56"/>
      <c r="BA823" s="56"/>
      <c r="BB823" s="36" t="s">
        <v>742</v>
      </c>
      <c r="BC823" s="533">
        <v>237558</v>
      </c>
      <c r="BD823" s="533">
        <v>273902</v>
      </c>
      <c r="BE823" s="533">
        <v>330400</v>
      </c>
      <c r="BF823" s="533">
        <v>422912</v>
      </c>
      <c r="BG823" s="533">
        <v>471150</v>
      </c>
      <c r="BH823" s="56"/>
      <c r="BI823" s="36" t="s">
        <v>742</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74">
        <v>11800</v>
      </c>
      <c r="X824" s="1174"/>
      <c r="Y824" s="1174"/>
      <c r="Z824" s="1174"/>
      <c r="AA824" s="1174"/>
      <c r="AB824" s="1174"/>
      <c r="AC824" s="1174"/>
      <c r="AD824" s="12"/>
      <c r="AE824" s="12"/>
      <c r="AF824" s="12"/>
      <c r="AG824" s="12"/>
      <c r="AH824" s="12"/>
      <c r="AI824" s="12"/>
      <c r="AJ824" s="12"/>
      <c r="AK824" s="12"/>
      <c r="AL824" s="12"/>
      <c r="AS824" s="21"/>
      <c r="AT824" s="56"/>
      <c r="AV824" s="1605">
        <f>ROUNDDOWN(AP908*2,2)</f>
        <v>0</v>
      </c>
      <c r="AW824" s="1605"/>
      <c r="AX824" s="1605"/>
      <c r="AY824" s="1605"/>
      <c r="AZ824" s="56"/>
      <c r="BA824" s="56"/>
      <c r="BB824" s="36" t="s">
        <v>743</v>
      </c>
      <c r="BC824" s="531">
        <v>237558</v>
      </c>
      <c r="BD824" s="531">
        <v>273902</v>
      </c>
      <c r="BE824" s="531">
        <v>330400</v>
      </c>
      <c r="BF824" s="531">
        <v>422912</v>
      </c>
      <c r="BG824" s="531">
        <v>471150</v>
      </c>
      <c r="BH824" s="56"/>
      <c r="BI824" s="36" t="s">
        <v>743</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74">
        <v>2208</v>
      </c>
      <c r="X825" s="1174"/>
      <c r="Y825" s="1174"/>
      <c r="Z825" s="1174"/>
      <c r="AA825" s="1174"/>
      <c r="AB825" s="1174"/>
      <c r="AC825" s="117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237558</v>
      </c>
      <c r="BD825" s="533">
        <v>273902</v>
      </c>
      <c r="BE825" s="533">
        <v>330400</v>
      </c>
      <c r="BF825" s="533">
        <v>422912</v>
      </c>
      <c r="BG825" s="533">
        <v>471150</v>
      </c>
      <c r="BH825" s="56"/>
      <c r="BI825" s="36" t="s">
        <v>744</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210" t="s">
        <v>1743</v>
      </c>
      <c r="N826" s="1211"/>
      <c r="O826" s="1211"/>
      <c r="P826" s="1211"/>
      <c r="Q826" s="1211"/>
      <c r="R826" s="1211"/>
      <c r="S826" s="1211"/>
      <c r="T826" s="1211"/>
      <c r="U826" s="1211"/>
      <c r="V826" s="1212"/>
      <c r="W826" s="1174">
        <v>20500</v>
      </c>
      <c r="X826" s="1174"/>
      <c r="Y826" s="1174"/>
      <c r="Z826" s="1174"/>
      <c r="AA826" s="1174"/>
      <c r="AB826" s="1174"/>
      <c r="AC826" s="117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412418</v>
      </c>
      <c r="BD826" s="531">
        <v>475514</v>
      </c>
      <c r="BE826" s="531">
        <v>573600</v>
      </c>
      <c r="BF826" s="531">
        <v>734208</v>
      </c>
      <c r="BG826" s="531">
        <v>817954</v>
      </c>
      <c r="BH826" s="56"/>
      <c r="BI826" s="36" t="s">
        <v>745</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31">
        <f>SUM(W822:AC826)</f>
        <v>37700</v>
      </c>
      <c r="X827" s="1232"/>
      <c r="Y827" s="1232"/>
      <c r="Z827" s="1232"/>
      <c r="AA827" s="1232"/>
      <c r="AB827" s="1232"/>
      <c r="AC827" s="123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237558</v>
      </c>
      <c r="BD827" s="533">
        <v>273902</v>
      </c>
      <c r="BE827" s="533">
        <v>330400</v>
      </c>
      <c r="BF827" s="533">
        <v>422912</v>
      </c>
      <c r="BG827" s="533">
        <v>471150</v>
      </c>
      <c r="BH827" s="56"/>
      <c r="BI827" s="36" t="s">
        <v>256</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253663</v>
      </c>
      <c r="BD828" s="531">
        <v>292471</v>
      </c>
      <c r="BE828" s="531">
        <v>352800</v>
      </c>
      <c r="BF828" s="531">
        <v>451584</v>
      </c>
      <c r="BG828" s="531">
        <v>503093</v>
      </c>
      <c r="BH828" s="56"/>
      <c r="BI828" s="36" t="s">
        <v>257</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91" t="s">
        <v>368</v>
      </c>
      <c r="K829" s="1292"/>
      <c r="L829" s="1292"/>
      <c r="M829" s="1292"/>
      <c r="N829" s="1292"/>
      <c r="O829" s="1292"/>
      <c r="P829" s="1292"/>
      <c r="Q829" s="1292"/>
      <c r="R829" s="1292"/>
      <c r="S829" s="1292"/>
      <c r="T829" s="1292"/>
      <c r="U829" s="1292"/>
      <c r="V829" s="1293"/>
      <c r="W829" s="1219">
        <v>55044</v>
      </c>
      <c r="X829" s="1220"/>
      <c r="Y829" s="1220"/>
      <c r="Z829" s="1220"/>
      <c r="AA829" s="1220"/>
      <c r="AB829" s="1220"/>
      <c r="AC829" s="122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330740</v>
      </c>
      <c r="BD829" s="532">
        <v>381340</v>
      </c>
      <c r="BE829" s="533">
        <v>460000</v>
      </c>
      <c r="BF829" s="532">
        <v>588800</v>
      </c>
      <c r="BG829" s="532">
        <v>655960</v>
      </c>
      <c r="BH829" s="56"/>
      <c r="BI829" s="36" t="s">
        <v>258</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253663</v>
      </c>
      <c r="BD830" s="531">
        <v>292471</v>
      </c>
      <c r="BE830" s="531">
        <v>352800</v>
      </c>
      <c r="BF830" s="531">
        <v>451584</v>
      </c>
      <c r="BG830" s="531">
        <v>503093</v>
      </c>
      <c r="BH830" s="56"/>
      <c r="BI830" s="36" t="s">
        <v>756</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43"/>
      <c r="X831" s="1443"/>
      <c r="Y831" s="1443"/>
      <c r="Z831" s="1443"/>
      <c r="AA831" s="1443"/>
      <c r="AB831" s="1443"/>
      <c r="AC831" s="1443"/>
      <c r="AD831" s="12"/>
      <c r="AE831" s="12"/>
      <c r="AF831" s="12"/>
      <c r="AG831" s="12"/>
      <c r="AH831" s="12"/>
      <c r="AI831" s="12"/>
      <c r="AJ831" s="12"/>
      <c r="AK831" s="12"/>
      <c r="AL831" s="12"/>
      <c r="AM831" s="130"/>
      <c r="AN831" s="130"/>
      <c r="AO831" s="21"/>
      <c r="AP831" s="21"/>
      <c r="AQ831" s="21"/>
      <c r="AR831" s="21"/>
      <c r="AS831" s="21"/>
      <c r="AT831" s="1494"/>
      <c r="AU831" s="1494"/>
      <c r="AV831" s="1494"/>
      <c r="AW831" s="1494"/>
      <c r="AX831" s="1494"/>
      <c r="AY831" s="1494"/>
      <c r="AZ831" s="56"/>
      <c r="BA831" s="56"/>
      <c r="BB831" s="36" t="s">
        <v>757</v>
      </c>
      <c r="BC831" s="532">
        <v>282423</v>
      </c>
      <c r="BD831" s="532">
        <v>325631</v>
      </c>
      <c r="BE831" s="532">
        <v>392800</v>
      </c>
      <c r="BF831" s="532">
        <v>502784</v>
      </c>
      <c r="BG831" s="532">
        <v>560133</v>
      </c>
      <c r="BH831" s="56"/>
      <c r="BI831" s="36" t="s">
        <v>757</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3">
        <v>11765</v>
      </c>
      <c r="X832" s="1443"/>
      <c r="Y832" s="1443"/>
      <c r="Z832" s="1443"/>
      <c r="AA832" s="1443"/>
      <c r="AB832" s="1443"/>
      <c r="AC832" s="144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253663</v>
      </c>
      <c r="BD832" s="531">
        <v>292471</v>
      </c>
      <c r="BE832" s="531">
        <v>352800</v>
      </c>
      <c r="BF832" s="531">
        <v>451584</v>
      </c>
      <c r="BG832" s="531">
        <v>503093</v>
      </c>
      <c r="BH832" s="56"/>
      <c r="BI832" s="36" t="s">
        <v>758</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3">
        <v>20655</v>
      </c>
      <c r="X833" s="1443"/>
      <c r="Y833" s="1443"/>
      <c r="Z833" s="1443"/>
      <c r="AA833" s="1443"/>
      <c r="AB833" s="1443"/>
      <c r="AC833" s="144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237558</v>
      </c>
      <c r="BD833" s="533">
        <v>273902</v>
      </c>
      <c r="BE833" s="533">
        <v>330400</v>
      </c>
      <c r="BF833" s="533">
        <v>422912</v>
      </c>
      <c r="BG833" s="533">
        <v>471150</v>
      </c>
      <c r="BH833" s="56"/>
      <c r="BI833" s="36" t="s">
        <v>759</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3">
        <v>89232</v>
      </c>
      <c r="X834" s="1443"/>
      <c r="Y834" s="1443"/>
      <c r="Z834" s="1443"/>
      <c r="AA834" s="1443"/>
      <c r="AB834" s="1443"/>
      <c r="AC834" s="1443"/>
      <c r="AD834" s="12"/>
      <c r="AE834" s="12"/>
      <c r="AF834" s="12"/>
      <c r="AG834" s="12"/>
      <c r="AH834" s="12"/>
      <c r="AI834" s="12"/>
      <c r="AJ834" s="12"/>
      <c r="AK834" s="12"/>
      <c r="AL834" s="12"/>
      <c r="AM834" s="1445">
        <f>SUM(AM801:AM829)</f>
        <v>7.5000000000000011E-2</v>
      </c>
      <c r="AN834" s="1445"/>
      <c r="AO834" s="21"/>
      <c r="AP834" s="21"/>
      <c r="AQ834" s="21"/>
      <c r="BB834" s="36" t="s">
        <v>760</v>
      </c>
      <c r="BC834" s="531">
        <v>237558</v>
      </c>
      <c r="BD834" s="531">
        <v>273902</v>
      </c>
      <c r="BE834" s="531">
        <v>330400</v>
      </c>
      <c r="BF834" s="531">
        <v>422912</v>
      </c>
      <c r="BG834" s="531">
        <v>471150</v>
      </c>
      <c r="BH834" s="56"/>
      <c r="BI834" s="36" t="s">
        <v>760</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4">
        <f>SUM(W831:AC834)</f>
        <v>121652</v>
      </c>
      <c r="X835" s="1444"/>
      <c r="Y835" s="1444"/>
      <c r="Z835" s="1444"/>
      <c r="AA835" s="1444"/>
      <c r="AB835" s="1444"/>
      <c r="AC835" s="1444"/>
      <c r="AD835" s="12"/>
      <c r="AE835" s="12"/>
      <c r="AF835" s="12"/>
      <c r="AG835" s="12"/>
      <c r="AH835" s="12"/>
      <c r="AI835" s="12"/>
      <c r="AJ835" s="12"/>
      <c r="AK835" s="12"/>
      <c r="AL835" s="12"/>
      <c r="AM835" s="52"/>
      <c r="AN835" s="52"/>
      <c r="AO835" s="21"/>
      <c r="AP835" s="21"/>
      <c r="AQ835" s="21"/>
      <c r="BB835" s="36" t="s">
        <v>761</v>
      </c>
      <c r="BC835" s="533">
        <v>237558</v>
      </c>
      <c r="BD835" s="533">
        <v>273902</v>
      </c>
      <c r="BE835" s="533">
        <v>330400</v>
      </c>
      <c r="BF835" s="533">
        <v>422912</v>
      </c>
      <c r="BG835" s="533">
        <v>471150</v>
      </c>
      <c r="BH835" s="56"/>
      <c r="BI835" s="36" t="s">
        <v>761</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34">
        <v>52998</v>
      </c>
      <c r="X837" s="1235"/>
      <c r="Y837" s="1235"/>
      <c r="Z837" s="1235"/>
      <c r="AA837" s="1235"/>
      <c r="AB837" s="1235"/>
      <c r="AC837" s="1236"/>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34">
        <v>34812</v>
      </c>
      <c r="X838" s="1235"/>
      <c r="Y838" s="1235"/>
      <c r="Z838" s="1235"/>
      <c r="AA838" s="1235"/>
      <c r="AB838" s="1235"/>
      <c r="AC838" s="1236"/>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210" t="s">
        <v>1744</v>
      </c>
      <c r="N839" s="1211"/>
      <c r="O839" s="1211"/>
      <c r="P839" s="1211"/>
      <c r="Q839" s="1211"/>
      <c r="R839" s="1211"/>
      <c r="S839" s="1211"/>
      <c r="T839" s="1211"/>
      <c r="U839" s="1211"/>
      <c r="V839" s="1212"/>
      <c r="W839" s="1234">
        <v>46230</v>
      </c>
      <c r="X839" s="1235"/>
      <c r="Y839" s="1235"/>
      <c r="Z839" s="1235"/>
      <c r="AA839" s="1235"/>
      <c r="AB839" s="1235"/>
      <c r="AC839" s="1236"/>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509">
        <f>SUM(W837:AC839)</f>
        <v>134040</v>
      </c>
      <c r="X840" s="1510"/>
      <c r="Y840" s="1510"/>
      <c r="Z840" s="1510"/>
      <c r="AA840" s="1510"/>
      <c r="AB840" s="1510"/>
      <c r="AC840" s="1511"/>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34">
        <v>47300</v>
      </c>
      <c r="X841" s="1235"/>
      <c r="Y841" s="1235"/>
      <c r="Z841" s="1235"/>
      <c r="AA841" s="1235"/>
      <c r="AB841" s="1235"/>
      <c r="AC841" s="1236"/>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174"/>
      <c r="X843" s="1174"/>
      <c r="Y843" s="1174"/>
      <c r="Z843" s="1174"/>
      <c r="AA843" s="1174"/>
      <c r="AB843" s="1174"/>
      <c r="AC843" s="1174"/>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74">
        <v>5918</v>
      </c>
      <c r="X844" s="1174"/>
      <c r="Y844" s="1174"/>
      <c r="Z844" s="1174"/>
      <c r="AA844" s="1174"/>
      <c r="AB844" s="1174"/>
      <c r="AC844" s="1174"/>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74">
        <v>23430</v>
      </c>
      <c r="X845" s="1174"/>
      <c r="Y845" s="1174"/>
      <c r="Z845" s="1174"/>
      <c r="AA845" s="1174"/>
      <c r="AB845" s="1174"/>
      <c r="AC845" s="1174"/>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74">
        <v>5000</v>
      </c>
      <c r="X846" s="1174"/>
      <c r="Y846" s="1174"/>
      <c r="Z846" s="1174"/>
      <c r="AA846" s="1174"/>
      <c r="AB846" s="1174"/>
      <c r="AC846" s="1174"/>
      <c r="AM846" s="61"/>
      <c r="AN846" s="61"/>
      <c r="AO846" s="61"/>
      <c r="AP846" s="61"/>
      <c r="AQ846" s="61"/>
      <c r="AR846" s="61"/>
      <c r="AS846" s="61"/>
      <c r="AT846" s="61"/>
      <c r="AU846" s="61"/>
      <c r="AV846" s="61"/>
      <c r="AW846" s="61"/>
      <c r="AX846" s="61"/>
      <c r="AY846" s="61"/>
      <c r="AZ846" s="61"/>
      <c r="BA846" s="61"/>
      <c r="BB846" s="36" t="s">
        <v>348</v>
      </c>
      <c r="BC846" s="531">
        <v>237558</v>
      </c>
      <c r="BD846" s="531">
        <v>273902</v>
      </c>
      <c r="BE846" s="531">
        <v>330400</v>
      </c>
      <c r="BF846" s="531">
        <v>422912</v>
      </c>
      <c r="BG846" s="531">
        <v>471150</v>
      </c>
      <c r="BH846" s="56"/>
      <c r="BI846" s="36" t="s">
        <v>348</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74">
        <v>9087</v>
      </c>
      <c r="X847" s="1174"/>
      <c r="Y847" s="1174"/>
      <c r="Z847" s="1174"/>
      <c r="AA847" s="1174"/>
      <c r="AB847" s="1174"/>
      <c r="AC847" s="117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74">
        <v>11000</v>
      </c>
      <c r="X848" s="1174"/>
      <c r="Y848" s="1174"/>
      <c r="Z848" s="1174"/>
      <c r="AA848" s="1174"/>
      <c r="AB848" s="1174"/>
      <c r="AC848" s="117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210" t="s">
        <v>1745</v>
      </c>
      <c r="N849" s="1211"/>
      <c r="O849" s="1211"/>
      <c r="P849" s="1211"/>
      <c r="Q849" s="1211"/>
      <c r="R849" s="1211"/>
      <c r="S849" s="1211"/>
      <c r="T849" s="1211"/>
      <c r="U849" s="1211"/>
      <c r="V849" s="1212"/>
      <c r="W849" s="1174">
        <f>20460+11589</f>
        <v>32049</v>
      </c>
      <c r="X849" s="1174"/>
      <c r="Y849" s="1174"/>
      <c r="Z849" s="1174"/>
      <c r="AA849" s="1174"/>
      <c r="AB849" s="1174"/>
      <c r="AC849" s="117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22">
        <f>SUM(W843:AC849)</f>
        <v>86484</v>
      </c>
      <c r="X850" s="1222"/>
      <c r="Y850" s="1222"/>
      <c r="Z850" s="1222"/>
      <c r="AA850" s="1222"/>
      <c r="AB850" s="1222"/>
      <c r="AC850" s="122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31" t="s">
        <v>356</v>
      </c>
      <c r="N852" s="1211"/>
      <c r="O852" s="1211"/>
      <c r="P852" s="1211"/>
      <c r="Q852" s="1211"/>
      <c r="R852" s="1211"/>
      <c r="S852" s="1211"/>
      <c r="T852" s="1211"/>
      <c r="U852" s="1211"/>
      <c r="V852" s="1212"/>
      <c r="W852" s="1219"/>
      <c r="X852" s="1220"/>
      <c r="Y852" s="1220"/>
      <c r="Z852" s="1220"/>
      <c r="AA852" s="1220"/>
      <c r="AB852" s="1220"/>
      <c r="AC852" s="122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31" t="s">
        <v>356</v>
      </c>
      <c r="N853" s="1211"/>
      <c r="O853" s="1211"/>
      <c r="P853" s="1211"/>
      <c r="Q853" s="1211"/>
      <c r="R853" s="1211"/>
      <c r="S853" s="1211"/>
      <c r="T853" s="1211"/>
      <c r="U853" s="1211"/>
      <c r="V853" s="1212"/>
      <c r="W853" s="1219"/>
      <c r="X853" s="1220"/>
      <c r="Y853" s="1220"/>
      <c r="Z853" s="1220"/>
      <c r="AA853" s="1220"/>
      <c r="AB853" s="1220"/>
      <c r="AC853" s="122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31" t="s">
        <v>356</v>
      </c>
      <c r="N854" s="1211"/>
      <c r="O854" s="1211"/>
      <c r="P854" s="1211"/>
      <c r="Q854" s="1211"/>
      <c r="R854" s="1211"/>
      <c r="S854" s="1211"/>
      <c r="T854" s="1211"/>
      <c r="U854" s="1211"/>
      <c r="V854" s="1212"/>
      <c r="W854" s="1219"/>
      <c r="X854" s="1220"/>
      <c r="Y854" s="1220"/>
      <c r="Z854" s="1220"/>
      <c r="AA854" s="1220"/>
      <c r="AB854" s="1220"/>
      <c r="AC854" s="122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31" t="s">
        <v>356</v>
      </c>
      <c r="N855" s="1211"/>
      <c r="O855" s="1211"/>
      <c r="P855" s="1211"/>
      <c r="Q855" s="1211"/>
      <c r="R855" s="1211"/>
      <c r="S855" s="1211"/>
      <c r="T855" s="1211"/>
      <c r="U855" s="1211"/>
      <c r="V855" s="1212"/>
      <c r="W855" s="1219"/>
      <c r="X855" s="1220"/>
      <c r="Y855" s="1220"/>
      <c r="Z855" s="1220"/>
      <c r="AA855" s="1220"/>
      <c r="AB855" s="1220"/>
      <c r="AC855" s="122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1" t="s">
        <v>356</v>
      </c>
      <c r="N856" s="1211"/>
      <c r="O856" s="1211"/>
      <c r="P856" s="1211"/>
      <c r="Q856" s="1211"/>
      <c r="R856" s="1211"/>
      <c r="S856" s="1211"/>
      <c r="T856" s="1211"/>
      <c r="U856" s="1211"/>
      <c r="V856" s="1212"/>
      <c r="W856" s="1219"/>
      <c r="X856" s="1220"/>
      <c r="Y856" s="1220"/>
      <c r="Z856" s="1220"/>
      <c r="AA856" s="1220"/>
      <c r="AB856" s="1220"/>
      <c r="AC856" s="122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31">
        <f>SUM(W852:AC856)</f>
        <v>0</v>
      </c>
      <c r="X857" s="1232"/>
      <c r="Y857" s="1232"/>
      <c r="Z857" s="1232"/>
      <c r="AA857" s="1232"/>
      <c r="AB857" s="1232"/>
      <c r="AC857" s="123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31">
        <f>W827+W835+W840+W841+W850+W857+W829</f>
        <v>482220</v>
      </c>
      <c r="AD861" s="1232"/>
      <c r="AE861" s="1232"/>
      <c r="AF861" s="1232"/>
      <c r="AG861" s="1232"/>
      <c r="AH861" s="123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23">
        <f>O778+O758+G734</f>
        <v>66</v>
      </c>
      <c r="AD862" s="1224"/>
      <c r="AE862" s="1224"/>
      <c r="AF862" s="1224"/>
      <c r="AG862" s="1224"/>
      <c r="AH862" s="122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3" t="s">
        <v>35</v>
      </c>
      <c r="F863" s="1534"/>
      <c r="G863" s="1534"/>
      <c r="H863" s="1534"/>
      <c r="I863" s="1534"/>
      <c r="J863" s="1534"/>
      <c r="K863" s="1534"/>
      <c r="L863" s="1534"/>
      <c r="M863" s="1534"/>
      <c r="N863" s="1534"/>
      <c r="O863" s="1534"/>
      <c r="P863" s="1534"/>
      <c r="Q863" s="1534"/>
      <c r="R863" s="1534"/>
      <c r="S863" s="1534"/>
      <c r="T863" s="1534"/>
      <c r="U863" s="1534"/>
      <c r="V863" s="1534"/>
      <c r="W863" s="1534"/>
      <c r="X863" s="1534"/>
      <c r="Y863" s="1534"/>
      <c r="Z863" s="1534"/>
      <c r="AA863" s="1534"/>
      <c r="AB863" s="1535"/>
      <c r="AC863" s="1229">
        <f>IF(ISERROR((ROUNDDOWN(AC861/AC862,0))),0,(ROUNDDOWN(AC861/AC862,0)))</f>
        <v>7306</v>
      </c>
      <c r="AD863" s="1230"/>
      <c r="AE863" s="1230"/>
      <c r="AF863" s="1230"/>
      <c r="AG863" s="1230"/>
      <c r="AH863" s="123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9">
        <v>409693</v>
      </c>
      <c r="AD864" s="1486"/>
      <c r="AE864" s="1486"/>
      <c r="AF864" s="1486"/>
      <c r="AG864" s="1486"/>
      <c r="AH864" s="148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21"/>
      <c r="AD865" s="1174"/>
      <c r="AE865" s="1174"/>
      <c r="AF865" s="1174"/>
      <c r="AG865" s="1174"/>
      <c r="AH865" s="117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9">
        <v>66000</v>
      </c>
      <c r="AD866" s="1220"/>
      <c r="AE866" s="1220"/>
      <c r="AF866" s="1220"/>
      <c r="AG866" s="1220"/>
      <c r="AH866" s="122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9">
        <v>29700</v>
      </c>
      <c r="AD867" s="1220"/>
      <c r="AE867" s="1220"/>
      <c r="AF867" s="1220"/>
      <c r="AG867" s="1220"/>
      <c r="AH867" s="122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9">
        <v>25979</v>
      </c>
      <c r="AD868" s="1220"/>
      <c r="AE868" s="1220"/>
      <c r="AF868" s="1220"/>
      <c r="AG868" s="1220"/>
      <c r="AH868" s="122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2" t="s">
        <v>1731</v>
      </c>
      <c r="F869" s="1433"/>
      <c r="G869" s="1433"/>
      <c r="H869" s="1433"/>
      <c r="I869" s="1433"/>
      <c r="J869" s="1433"/>
      <c r="K869" s="1433"/>
      <c r="L869" s="1433"/>
      <c r="M869" s="1433"/>
      <c r="N869" s="1433"/>
      <c r="O869" s="1433"/>
      <c r="P869" s="1433"/>
      <c r="Q869" s="1433"/>
      <c r="R869" s="1433"/>
      <c r="S869" s="1433"/>
      <c r="T869" s="1433"/>
      <c r="U869" s="1433"/>
      <c r="V869" s="1433"/>
      <c r="W869" s="1433"/>
      <c r="X869" s="1433"/>
      <c r="Y869" s="1433"/>
      <c r="Z869" s="1433"/>
      <c r="AA869" s="1433"/>
      <c r="AB869" s="1434"/>
      <c r="AC869" s="1174">
        <v>10062</v>
      </c>
      <c r="AD869" s="1174"/>
      <c r="AE869" s="1174"/>
      <c r="AF869" s="1174"/>
      <c r="AG869" s="1174"/>
      <c r="AH869" s="117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2" t="s">
        <v>1732</v>
      </c>
      <c r="F870" s="1433"/>
      <c r="G870" s="1433"/>
      <c r="H870" s="1433"/>
      <c r="I870" s="1433"/>
      <c r="J870" s="1433"/>
      <c r="K870" s="1433"/>
      <c r="L870" s="1433"/>
      <c r="M870" s="1433"/>
      <c r="N870" s="1433"/>
      <c r="O870" s="1433"/>
      <c r="P870" s="1433"/>
      <c r="Q870" s="1433"/>
      <c r="R870" s="1433"/>
      <c r="S870" s="1433"/>
      <c r="T870" s="1433"/>
      <c r="U870" s="1433"/>
      <c r="V870" s="1433"/>
      <c r="W870" s="1433"/>
      <c r="X870" s="1433"/>
      <c r="Y870" s="1433"/>
      <c r="Z870" s="1433"/>
      <c r="AA870" s="1433"/>
      <c r="AB870" s="1434"/>
      <c r="AC870" s="1174">
        <v>5000</v>
      </c>
      <c r="AD870" s="1174"/>
      <c r="AE870" s="1174"/>
      <c r="AF870" s="1174"/>
      <c r="AG870" s="1174"/>
      <c r="AH870" s="117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9">
        <v>0</v>
      </c>
      <c r="AA874" s="1220"/>
      <c r="AB874" s="1220"/>
      <c r="AC874" s="1220"/>
      <c r="AD874" s="1220"/>
      <c r="AE874" s="122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9">
        <v>0</v>
      </c>
      <c r="AA875" s="1220"/>
      <c r="AB875" s="1220"/>
      <c r="AC875" s="1220"/>
      <c r="AD875" s="1220"/>
      <c r="AE875" s="122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9"/>
      <c r="AA876" s="1220"/>
      <c r="AB876" s="1220"/>
      <c r="AC876" s="1220"/>
      <c r="AD876" s="1220"/>
      <c r="AE876" s="122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31">
        <f>Z874-(Z875+Z876)</f>
        <v>0</v>
      </c>
      <c r="AA877" s="1232"/>
      <c r="AB877" s="1232"/>
      <c r="AC877" s="1232"/>
      <c r="AD877" s="1232"/>
      <c r="AE877" s="1233"/>
      <c r="AM877" s="61"/>
      <c r="AO877" s="52" t="s">
        <v>179</v>
      </c>
      <c r="AP877" s="177">
        <v>20</v>
      </c>
      <c r="AQ877" s="1498">
        <f>IF(AD955&gt;0,0.2,0)</f>
        <v>0.2</v>
      </c>
      <c r="AR877" s="149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2">
        <f>IF(AD958&gt;0,0.05,0)</f>
        <v>0</v>
      </c>
      <c r="AR878" s="144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73">
        <f>IF(AD965&gt;0,0.07,0)</f>
        <v>7.0000000000000007E-2</v>
      </c>
      <c r="AR879" s="147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73">
        <f>IF(AD969&gt;0,0.02,0)</f>
        <v>0</v>
      </c>
      <c r="AR880" s="147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73">
        <f>IF(AD971&gt;0,0.02,0)</f>
        <v>0</v>
      </c>
      <c r="AR881" s="147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98">
        <f>AN891</f>
        <v>0.04</v>
      </c>
      <c r="AR882" s="147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06"/>
      <c r="AR883" s="1606"/>
      <c r="AS883" s="160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80"/>
      <c r="AR884" s="1480"/>
      <c r="AS884" s="148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23" t="s">
        <v>103</v>
      </c>
      <c r="B885" s="1123"/>
      <c r="C885" s="1123"/>
      <c r="D885" s="1123"/>
      <c r="E885" s="1123"/>
      <c r="F885" s="1123"/>
      <c r="G885" s="1123"/>
      <c r="H885" s="1123"/>
      <c r="I885" s="1123"/>
      <c r="J885" s="1123"/>
      <c r="K885" s="1123"/>
      <c r="L885" s="1123"/>
      <c r="M885" s="1123"/>
      <c r="N885" s="1123"/>
      <c r="O885" s="1123"/>
      <c r="P885" s="1123"/>
      <c r="Q885" s="1123"/>
      <c r="R885" s="1123"/>
      <c r="S885" s="1123"/>
      <c r="T885" s="1123"/>
      <c r="U885" s="1123"/>
      <c r="V885" s="1123"/>
      <c r="W885" s="1123"/>
      <c r="X885" s="1123"/>
      <c r="Y885" s="1123"/>
      <c r="Z885" s="1123"/>
      <c r="AA885" s="1123"/>
      <c r="AB885" s="1123"/>
      <c r="AC885" s="1123"/>
      <c r="AD885" s="1123"/>
      <c r="AE885" s="1123"/>
      <c r="AF885" s="1123"/>
      <c r="AG885" s="1123"/>
      <c r="AH885" s="1123"/>
      <c r="AI885" s="1123"/>
      <c r="AJ885" s="1123"/>
      <c r="AK885" s="1123"/>
      <c r="AL885" s="1123"/>
      <c r="AM885" s="61"/>
      <c r="AO885" s="52" t="s">
        <v>322</v>
      </c>
      <c r="AP885" s="177">
        <v>10</v>
      </c>
      <c r="AQ885" s="1473">
        <f>IF(AD988&gt;0,0.1,0)</f>
        <v>0.1</v>
      </c>
      <c r="AR885" s="147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24"/>
      <c r="B886" s="1124"/>
      <c r="C886" s="1124"/>
      <c r="D886" s="1124"/>
      <c r="E886" s="1124"/>
      <c r="F886" s="1124"/>
      <c r="G886" s="1124"/>
      <c r="H886" s="1124"/>
      <c r="I886" s="1124"/>
      <c r="J886" s="1124"/>
      <c r="K886" s="1124"/>
      <c r="L886" s="1124"/>
      <c r="M886" s="1124"/>
      <c r="N886" s="1124"/>
      <c r="O886" s="1124"/>
      <c r="P886" s="1124"/>
      <c r="Q886" s="1124"/>
      <c r="R886" s="1124"/>
      <c r="S886" s="1124"/>
      <c r="T886" s="1124"/>
      <c r="U886" s="1124"/>
      <c r="V886" s="1124"/>
      <c r="W886" s="1124"/>
      <c r="X886" s="1124"/>
      <c r="Y886" s="1124"/>
      <c r="Z886" s="1124"/>
      <c r="AA886" s="1124"/>
      <c r="AB886" s="1124"/>
      <c r="AC886" s="1124"/>
      <c r="AD886" s="1124"/>
      <c r="AE886" s="1124"/>
      <c r="AF886" s="1124"/>
      <c r="AG886" s="1124"/>
      <c r="AH886" s="1124"/>
      <c r="AI886" s="1124"/>
      <c r="AJ886" s="1124"/>
      <c r="AK886" s="1124"/>
      <c r="AL886" s="1124"/>
      <c r="AM886" s="61"/>
      <c r="AO886" s="52"/>
      <c r="AP886" s="177"/>
      <c r="AQ886" s="1498">
        <f>SUM(AQ877:AQ885)</f>
        <v>0.41000000000000003</v>
      </c>
      <c r="AR886" s="147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98">
        <f>SUM(AQ877:AR881)+AQ885</f>
        <v>0.37</v>
      </c>
      <c r="AR888" s="147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12" t="s">
        <v>873</v>
      </c>
      <c r="G890" s="1513"/>
      <c r="H890" s="1513"/>
      <c r="I890" s="1513"/>
      <c r="J890" s="1513"/>
      <c r="K890" s="1513"/>
      <c r="L890" s="1513"/>
      <c r="M890" s="1513"/>
      <c r="N890" s="1513"/>
      <c r="O890" s="1513"/>
      <c r="P890" s="1513"/>
      <c r="Q890" s="1513"/>
      <c r="R890" s="1513"/>
      <c r="S890" s="1513"/>
      <c r="T890" s="1514"/>
      <c r="U890" s="1538" t="s">
        <v>34</v>
      </c>
      <c r="V890" s="1539"/>
      <c r="W890" s="1539"/>
      <c r="X890" s="1539"/>
      <c r="Y890" s="1539"/>
      <c r="Z890" s="153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13" t="s">
        <v>902</v>
      </c>
      <c r="G891" s="1214"/>
      <c r="H891" s="1214"/>
      <c r="I891" s="1214"/>
      <c r="J891" s="1214"/>
      <c r="K891" s="1214"/>
      <c r="L891" s="1214"/>
      <c r="M891" s="1214"/>
      <c r="N891" s="1214"/>
      <c r="O891" s="1214"/>
      <c r="P891" s="1214"/>
      <c r="Q891" s="1214"/>
      <c r="R891" s="1214"/>
      <c r="S891" s="1214"/>
      <c r="T891" s="1215"/>
      <c r="U891" s="1213"/>
      <c r="V891" s="1214"/>
      <c r="W891" s="1214"/>
      <c r="X891" s="1214"/>
      <c r="Y891" s="1214"/>
      <c r="Z891" s="1214"/>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6"/>
      <c r="G892" s="1217"/>
      <c r="H892" s="1217"/>
      <c r="I892" s="1217"/>
      <c r="J892" s="1217"/>
      <c r="K892" s="1217"/>
      <c r="L892" s="1217"/>
      <c r="M892" s="1217"/>
      <c r="N892" s="1217"/>
      <c r="O892" s="1217"/>
      <c r="P892" s="1217"/>
      <c r="Q892" s="1217"/>
      <c r="R892" s="1217"/>
      <c r="S892" s="1217"/>
      <c r="T892" s="1218"/>
      <c r="U892" s="1216"/>
      <c r="V892" s="1217"/>
      <c r="W892" s="1217"/>
      <c r="X892" s="1217"/>
      <c r="Y892" s="1217"/>
      <c r="Z892" s="1217"/>
      <c r="AA892" s="168"/>
      <c r="AB892" s="1591" t="s">
        <v>423</v>
      </c>
      <c r="AC892" s="1591"/>
      <c r="AD892" s="1591"/>
      <c r="AE892" s="159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098" t="s">
        <v>591</v>
      </c>
      <c r="V893" s="1099"/>
      <c r="W893" s="1099"/>
      <c r="X893" s="1099"/>
      <c r="Y893" s="1099"/>
      <c r="Z893" s="1100"/>
      <c r="AA893" s="1208">
        <v>29160000</v>
      </c>
      <c r="AB893" s="1178"/>
      <c r="AC893" s="1178"/>
      <c r="AD893" s="1178"/>
      <c r="AE893" s="1178"/>
      <c r="AF893" s="120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098" t="s">
        <v>641</v>
      </c>
      <c r="V894" s="1099"/>
      <c r="W894" s="1099"/>
      <c r="X894" s="1099"/>
      <c r="Y894" s="1099"/>
      <c r="Z894" s="1100"/>
      <c r="AA894" s="1208"/>
      <c r="AB894" s="1178"/>
      <c r="AC894" s="1178"/>
      <c r="AD894" s="1178"/>
      <c r="AE894" s="1178"/>
      <c r="AF894" s="120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098" t="s">
        <v>641</v>
      </c>
      <c r="V895" s="1099"/>
      <c r="W895" s="1099"/>
      <c r="X895" s="1099"/>
      <c r="Y895" s="1099"/>
      <c r="Z895" s="1100"/>
      <c r="AA895" s="1208"/>
      <c r="AB895" s="1178"/>
      <c r="AC895" s="1178"/>
      <c r="AD895" s="1178"/>
      <c r="AE895" s="1178"/>
      <c r="AF895" s="120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098" t="s">
        <v>641</v>
      </c>
      <c r="V896" s="1099"/>
      <c r="W896" s="1099"/>
      <c r="X896" s="1099"/>
      <c r="Y896" s="1099"/>
      <c r="Z896" s="1100"/>
      <c r="AA896" s="1208"/>
      <c r="AB896" s="1178"/>
      <c r="AC896" s="1178"/>
      <c r="AD896" s="1178"/>
      <c r="AE896" s="1178"/>
      <c r="AF896" s="120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098" t="s">
        <v>641</v>
      </c>
      <c r="V897" s="1099"/>
      <c r="W897" s="1099"/>
      <c r="X897" s="1099"/>
      <c r="Y897" s="1099"/>
      <c r="Z897" s="1100"/>
      <c r="AA897" s="1208"/>
      <c r="AB897" s="1178"/>
      <c r="AC897" s="1178"/>
      <c r="AD897" s="1178"/>
      <c r="AE897" s="1178"/>
      <c r="AF897" s="120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098" t="s">
        <v>641</v>
      </c>
      <c r="V898" s="1099"/>
      <c r="W898" s="1099"/>
      <c r="X898" s="1099"/>
      <c r="Y898" s="1099"/>
      <c r="Z898" s="1100"/>
      <c r="AA898" s="1208"/>
      <c r="AB898" s="1178"/>
      <c r="AC898" s="1178"/>
      <c r="AD898" s="1178"/>
      <c r="AE898" s="1178"/>
      <c r="AF898" s="120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098" t="s">
        <v>641</v>
      </c>
      <c r="V899" s="1099"/>
      <c r="W899" s="1099"/>
      <c r="X899" s="1099"/>
      <c r="Y899" s="1099"/>
      <c r="Z899" s="1100"/>
      <c r="AA899" s="1208"/>
      <c r="AB899" s="1178"/>
      <c r="AC899" s="1178"/>
      <c r="AD899" s="1178"/>
      <c r="AE899" s="1178"/>
      <c r="AF899" s="120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098" t="s">
        <v>641</v>
      </c>
      <c r="V900" s="1099"/>
      <c r="W900" s="1099"/>
      <c r="X900" s="1099"/>
      <c r="Y900" s="1099"/>
      <c r="Z900" s="1100"/>
      <c r="AA900" s="1208"/>
      <c r="AB900" s="1178"/>
      <c r="AC900" s="1178"/>
      <c r="AD900" s="1178"/>
      <c r="AE900" s="1178"/>
      <c r="AF900" s="120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098" t="s">
        <v>641</v>
      </c>
      <c r="V901" s="1099"/>
      <c r="W901" s="1099"/>
      <c r="X901" s="1099"/>
      <c r="Y901" s="1099"/>
      <c r="Z901" s="1100"/>
      <c r="AA901" s="1208"/>
      <c r="AB901" s="1178"/>
      <c r="AC901" s="1178"/>
      <c r="AD901" s="1178"/>
      <c r="AE901" s="1178"/>
      <c r="AF901" s="120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098" t="s">
        <v>641</v>
      </c>
      <c r="V902" s="1099"/>
      <c r="W902" s="1099"/>
      <c r="X902" s="1099"/>
      <c r="Y902" s="1099"/>
      <c r="Z902" s="1100"/>
      <c r="AA902" s="1208"/>
      <c r="AB902" s="1178"/>
      <c r="AC902" s="1178"/>
      <c r="AD902" s="1178"/>
      <c r="AE902" s="1178"/>
      <c r="AF902" s="120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098" t="s">
        <v>641</v>
      </c>
      <c r="V903" s="1099"/>
      <c r="W903" s="1099"/>
      <c r="X903" s="1099"/>
      <c r="Y903" s="1099"/>
      <c r="Z903" s="1100"/>
      <c r="AA903" s="1208"/>
      <c r="AB903" s="1178"/>
      <c r="AC903" s="1178"/>
      <c r="AD903" s="1178"/>
      <c r="AE903" s="1178"/>
      <c r="AF903" s="120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098" t="s">
        <v>641</v>
      </c>
      <c r="V904" s="1099"/>
      <c r="W904" s="1099"/>
      <c r="X904" s="1099"/>
      <c r="Y904" s="1099"/>
      <c r="Z904" s="1100"/>
      <c r="AA904" s="1208"/>
      <c r="AB904" s="1178"/>
      <c r="AC904" s="1178"/>
      <c r="AD904" s="1178"/>
      <c r="AE904" s="1178"/>
      <c r="AF904" s="120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098" t="s">
        <v>641</v>
      </c>
      <c r="V905" s="1099"/>
      <c r="W905" s="1099"/>
      <c r="X905" s="1099"/>
      <c r="Y905" s="1099"/>
      <c r="Z905" s="1100"/>
      <c r="AA905" s="1208"/>
      <c r="AB905" s="1178"/>
      <c r="AC905" s="1178"/>
      <c r="AD905" s="1178"/>
      <c r="AE905" s="1178"/>
      <c r="AF905" s="1209"/>
      <c r="AM905" s="1481">
        <f>G734+O778</f>
        <v>65</v>
      </c>
      <c r="AN905" s="148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098" t="s">
        <v>641</v>
      </c>
      <c r="V906" s="1099"/>
      <c r="W906" s="1099"/>
      <c r="X906" s="1099"/>
      <c r="Y906" s="1099"/>
      <c r="Z906" s="1100"/>
      <c r="AA906" s="1208"/>
      <c r="AB906" s="1178"/>
      <c r="AC906" s="1178"/>
      <c r="AD906" s="1178"/>
      <c r="AE906" s="1178"/>
      <c r="AF906" s="1209"/>
      <c r="AM906" s="52"/>
      <c r="AN906" s="21"/>
      <c r="AO906" s="1500">
        <f>ROUNDDOWN(X999/I999,2)</f>
        <v>0.5</v>
      </c>
      <c r="AP906" s="1501"/>
      <c r="AQ906" s="1501"/>
      <c r="AR906" s="150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098" t="s">
        <v>641</v>
      </c>
      <c r="V907" s="1099"/>
      <c r="W907" s="1099"/>
      <c r="X907" s="1099"/>
      <c r="Y907" s="1099"/>
      <c r="Z907" s="1100"/>
      <c r="AA907" s="1208"/>
      <c r="AB907" s="1178"/>
      <c r="AC907" s="1178"/>
      <c r="AD907" s="1178"/>
      <c r="AE907" s="1178"/>
      <c r="AF907" s="1209"/>
      <c r="AM907" s="52"/>
      <c r="AN907" s="52"/>
      <c r="AO907" s="1487">
        <f>ROUNDDOWN(X1003/I1003,2)</f>
        <v>0.16</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098" t="s">
        <v>722</v>
      </c>
      <c r="Q908" s="1099"/>
      <c r="R908" s="1099"/>
      <c r="S908" s="1099"/>
      <c r="T908" s="1100"/>
      <c r="U908" s="1098" t="s">
        <v>641</v>
      </c>
      <c r="V908" s="1099"/>
      <c r="W908" s="1099"/>
      <c r="X908" s="1099"/>
      <c r="Y908" s="1099"/>
      <c r="Z908" s="1100"/>
      <c r="AA908" s="1208"/>
      <c r="AB908" s="1178"/>
      <c r="AC908" s="1178"/>
      <c r="AD908" s="1178"/>
      <c r="AE908" s="1178"/>
      <c r="AF908" s="120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506" t="s">
        <v>356</v>
      </c>
      <c r="J909" s="1507"/>
      <c r="K909" s="1507"/>
      <c r="L909" s="1507"/>
      <c r="M909" s="1507"/>
      <c r="N909" s="1507"/>
      <c r="O909" s="1507"/>
      <c r="P909" s="1507"/>
      <c r="Q909" s="1507"/>
      <c r="R909" s="1507"/>
      <c r="S909" s="1507"/>
      <c r="T909" s="1508"/>
      <c r="U909" s="1098" t="s">
        <v>641</v>
      </c>
      <c r="V909" s="1099"/>
      <c r="W909" s="1099"/>
      <c r="X909" s="1099"/>
      <c r="Y909" s="1099"/>
      <c r="Z909" s="1100"/>
      <c r="AA909" s="1208"/>
      <c r="AB909" s="1178"/>
      <c r="AC909" s="1178"/>
      <c r="AD909" s="1178"/>
      <c r="AE909" s="1178"/>
      <c r="AF909" s="120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06" t="s">
        <v>1718</v>
      </c>
      <c r="J910" s="1544"/>
      <c r="K910" s="1544"/>
      <c r="L910" s="1544"/>
      <c r="M910" s="1544"/>
      <c r="N910" s="1544"/>
      <c r="O910" s="1544"/>
      <c r="P910" s="1544"/>
      <c r="Q910" s="1544"/>
      <c r="R910" s="1544"/>
      <c r="S910" s="1544"/>
      <c r="T910" s="1545"/>
      <c r="U910" s="1098" t="s">
        <v>591</v>
      </c>
      <c r="V910" s="1099"/>
      <c r="W910" s="1099"/>
      <c r="X910" s="1099"/>
      <c r="Y910" s="1099"/>
      <c r="Z910" s="1100"/>
      <c r="AA910" s="1208">
        <v>6650000</v>
      </c>
      <c r="AB910" s="1178"/>
      <c r="AC910" s="1178"/>
      <c r="AD910" s="1178"/>
      <c r="AE910" s="1178"/>
      <c r="AF910" s="120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06" t="s">
        <v>1719</v>
      </c>
      <c r="J911" s="1544"/>
      <c r="K911" s="1544"/>
      <c r="L911" s="1544"/>
      <c r="M911" s="1544"/>
      <c r="N911" s="1544"/>
      <c r="O911" s="1544"/>
      <c r="P911" s="1544"/>
      <c r="Q911" s="1544"/>
      <c r="R911" s="1544"/>
      <c r="S911" s="1544"/>
      <c r="T911" s="1545"/>
      <c r="U911" s="1098" t="s">
        <v>591</v>
      </c>
      <c r="V911" s="1099"/>
      <c r="W911" s="1099"/>
      <c r="X911" s="1099"/>
      <c r="Y911" s="1099"/>
      <c r="Z911" s="1100"/>
      <c r="AA911" s="1208">
        <v>3000000</v>
      </c>
      <c r="AB911" s="1178"/>
      <c r="AC911" s="1178"/>
      <c r="AD911" s="1178"/>
      <c r="AE911" s="1178"/>
      <c r="AF911" s="120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43" t="s">
        <v>356</v>
      </c>
      <c r="J912" s="1544"/>
      <c r="K912" s="1544"/>
      <c r="L912" s="1544"/>
      <c r="M912" s="1544"/>
      <c r="N912" s="1544"/>
      <c r="O912" s="1544"/>
      <c r="P912" s="1544"/>
      <c r="Q912" s="1544"/>
      <c r="R912" s="1544"/>
      <c r="S912" s="1544"/>
      <c r="T912" s="1545"/>
      <c r="U912" s="1098" t="s">
        <v>641</v>
      </c>
      <c r="V912" s="1099"/>
      <c r="W912" s="1099"/>
      <c r="X912" s="1099"/>
      <c r="Y912" s="1099"/>
      <c r="Z912" s="1100"/>
      <c r="AA912" s="1208"/>
      <c r="AB912" s="1178"/>
      <c r="AC912" s="1178"/>
      <c r="AD912" s="1178"/>
      <c r="AE912" s="1178"/>
      <c r="AF912" s="120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3">
        <v>43773</v>
      </c>
      <c r="N917" s="1437"/>
      <c r="O917" s="1437"/>
      <c r="P917" s="1437"/>
      <c r="Q917" s="1437"/>
      <c r="R917" s="1437"/>
      <c r="S917" s="1438"/>
      <c r="U917" s="103" t="s">
        <v>11</v>
      </c>
      <c r="V917" s="77"/>
      <c r="W917" s="77"/>
      <c r="X917" s="77"/>
      <c r="Y917" s="77"/>
      <c r="Z917" s="77"/>
      <c r="AA917" s="77"/>
      <c r="AB917" s="77"/>
      <c r="AC917" s="77"/>
      <c r="AD917" s="78"/>
      <c r="AE917" s="1493"/>
      <c r="AF917" s="1437"/>
      <c r="AG917" s="1437"/>
      <c r="AH917" s="1437"/>
      <c r="AI917" s="1437"/>
      <c r="AJ917" s="1437"/>
      <c r="AK917" s="143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515" t="s">
        <v>1720</v>
      </c>
      <c r="N918" s="1496"/>
      <c r="O918" s="1496"/>
      <c r="P918" s="1496"/>
      <c r="Q918" s="1496"/>
      <c r="R918" s="1496"/>
      <c r="S918" s="1497"/>
      <c r="U918" s="103" t="s">
        <v>12</v>
      </c>
      <c r="V918" s="77"/>
      <c r="W918" s="77"/>
      <c r="X918" s="77"/>
      <c r="Y918" s="77"/>
      <c r="Z918" s="77"/>
      <c r="AA918" s="77"/>
      <c r="AB918" s="77"/>
      <c r="AC918" s="77"/>
      <c r="AD918" s="78"/>
      <c r="AE918" s="1495"/>
      <c r="AF918" s="1496"/>
      <c r="AG918" s="1496"/>
      <c r="AH918" s="1496"/>
      <c r="AI918" s="1496"/>
      <c r="AJ918" s="1496"/>
      <c r="AK918" s="149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4" t="s">
        <v>1721</v>
      </c>
      <c r="K919" s="1525"/>
      <c r="L919" s="1525"/>
      <c r="M919" s="1525"/>
      <c r="N919" s="1525"/>
      <c r="O919" s="1525"/>
      <c r="P919" s="1525"/>
      <c r="Q919" s="1525"/>
      <c r="R919" s="1525"/>
      <c r="S919" s="1526"/>
      <c r="U919" s="103" t="s">
        <v>974</v>
      </c>
      <c r="V919" s="77"/>
      <c r="W919" s="77"/>
      <c r="AB919" s="1524" t="s">
        <v>328</v>
      </c>
      <c r="AC919" s="1525"/>
      <c r="AD919" s="1525"/>
      <c r="AE919" s="1525"/>
      <c r="AF919" s="1525"/>
      <c r="AG919" s="1525"/>
      <c r="AH919" s="1525"/>
      <c r="AI919" s="1525"/>
      <c r="AJ919" s="1525"/>
      <c r="AK919" s="152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8">
        <f>33/66</f>
        <v>0.5</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7">
        <v>33</v>
      </c>
      <c r="N921" s="1478"/>
      <c r="O921" s="1478"/>
      <c r="P921" s="1478"/>
      <c r="Q921" s="1478"/>
      <c r="R921" s="1478"/>
      <c r="S921" s="1479"/>
      <c r="U921" s="103" t="s">
        <v>14</v>
      </c>
      <c r="V921" s="77"/>
      <c r="W921" s="77"/>
      <c r="X921" s="77"/>
      <c r="Y921" s="77"/>
      <c r="Z921" s="77"/>
      <c r="AA921" s="77"/>
      <c r="AB921" s="77"/>
      <c r="AC921" s="77"/>
      <c r="AD921" s="78"/>
      <c r="AE921" s="1477"/>
      <c r="AF921" s="1478"/>
      <c r="AG921" s="1478"/>
      <c r="AH921" s="1478"/>
      <c r="AI921" s="1478"/>
      <c r="AJ921" s="1478"/>
      <c r="AK921" s="147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8">
        <f>Z789</f>
        <v>638364</v>
      </c>
      <c r="N922" s="1178"/>
      <c r="O922" s="1178"/>
      <c r="P922" s="1178"/>
      <c r="Q922" s="1178"/>
      <c r="R922" s="1178"/>
      <c r="S922" s="1209"/>
      <c r="U922" s="103" t="s">
        <v>15</v>
      </c>
      <c r="V922" s="77"/>
      <c r="W922" s="77"/>
      <c r="X922" s="77"/>
      <c r="Y922" s="77"/>
      <c r="Z922" s="77"/>
      <c r="AA922" s="77"/>
      <c r="AB922" s="77"/>
      <c r="AC922" s="77"/>
      <c r="AD922" s="78"/>
      <c r="AE922" s="1208"/>
      <c r="AF922" s="1178"/>
      <c r="AG922" s="1178"/>
      <c r="AH922" s="1178"/>
      <c r="AI922" s="1178"/>
      <c r="AJ922" s="1178"/>
      <c r="AK922" s="120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8">
        <f>M922*M924</f>
        <v>25534560</v>
      </c>
      <c r="N923" s="1178"/>
      <c r="O923" s="1178"/>
      <c r="P923" s="1178"/>
      <c r="Q923" s="1178"/>
      <c r="R923" s="1178"/>
      <c r="S923" s="1209"/>
      <c r="U923" s="103" t="s">
        <v>16</v>
      </c>
      <c r="V923" s="77"/>
      <c r="W923" s="77"/>
      <c r="X923" s="77"/>
      <c r="Y923" s="77"/>
      <c r="Z923" s="77"/>
      <c r="AA923" s="77"/>
      <c r="AB923" s="77"/>
      <c r="AC923" s="77"/>
      <c r="AD923" s="78"/>
      <c r="AE923" s="1208"/>
      <c r="AF923" s="1178"/>
      <c r="AG923" s="1178"/>
      <c r="AH923" s="1178"/>
      <c r="AI923" s="1178"/>
      <c r="AJ923" s="1178"/>
      <c r="AK923" s="120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83">
        <v>40</v>
      </c>
      <c r="N924" s="1484"/>
      <c r="O924" s="1484"/>
      <c r="P924" s="1484"/>
      <c r="Q924" s="1484"/>
      <c r="R924" s="1484"/>
      <c r="S924" s="1485"/>
      <c r="U924" s="103" t="s">
        <v>620</v>
      </c>
      <c r="V924" s="77"/>
      <c r="W924" s="77"/>
      <c r="X924" s="77"/>
      <c r="Y924" s="77"/>
      <c r="Z924" s="77"/>
      <c r="AA924" s="77"/>
      <c r="AB924" s="77"/>
      <c r="AC924" s="77"/>
      <c r="AD924" s="78"/>
      <c r="AE924" s="1483"/>
      <c r="AF924" s="1484"/>
      <c r="AG924" s="1484"/>
      <c r="AH924" s="1484"/>
      <c r="AI924" s="1484"/>
      <c r="AJ924" s="1484"/>
      <c r="AK924" s="148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8"/>
      <c r="N929" s="1175"/>
      <c r="O929" s="1175"/>
      <c r="P929" s="1175"/>
      <c r="Q929" s="1175"/>
      <c r="R929" s="1175"/>
      <c r="S929" s="1449"/>
      <c r="T929" s="103" t="s">
        <v>871</v>
      </c>
      <c r="U929" s="77"/>
      <c r="V929" s="77"/>
      <c r="W929" s="77"/>
      <c r="X929" s="77"/>
      <c r="Y929" s="77"/>
      <c r="Z929" s="78"/>
      <c r="AA929" s="1448"/>
      <c r="AB929" s="1175"/>
      <c r="AC929" s="1175"/>
      <c r="AD929" s="1175"/>
      <c r="AE929" s="1175"/>
      <c r="AF929" s="1175"/>
      <c r="AG929" s="144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8"/>
      <c r="N930" s="1175"/>
      <c r="O930" s="1175"/>
      <c r="P930" s="1175"/>
      <c r="Q930" s="1175"/>
      <c r="R930" s="1175"/>
      <c r="S930" s="1449"/>
      <c r="T930" s="103" t="s">
        <v>870</v>
      </c>
      <c r="U930" s="77"/>
      <c r="V930" s="77"/>
      <c r="W930" s="77"/>
      <c r="X930" s="77"/>
      <c r="Y930" s="77"/>
      <c r="Z930" s="78"/>
      <c r="AA930" s="1448"/>
      <c r="AB930" s="1175"/>
      <c r="AC930" s="1175"/>
      <c r="AD930" s="1175"/>
      <c r="AE930" s="1175"/>
      <c r="AF930" s="1175"/>
      <c r="AG930" s="144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9" t="s">
        <v>641</v>
      </c>
      <c r="N931" s="1520"/>
      <c r="O931" s="1520"/>
      <c r="P931" s="1520"/>
      <c r="Q931" s="1520"/>
      <c r="R931" s="1520"/>
      <c r="S931" s="1521"/>
      <c r="T931" s="76" t="s">
        <v>359</v>
      </c>
      <c r="U931" s="77"/>
      <c r="V931" s="77"/>
      <c r="W931" s="77"/>
      <c r="X931" s="77"/>
      <c r="Y931" s="77"/>
      <c r="Z931" s="78"/>
      <c r="AA931" s="1448"/>
      <c r="AB931" s="1175"/>
      <c r="AC931" s="1175"/>
      <c r="AD931" s="1175"/>
      <c r="AE931" s="1175"/>
      <c r="AF931" s="1175"/>
      <c r="AG931" s="144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8"/>
      <c r="N932" s="1175"/>
      <c r="O932" s="1175"/>
      <c r="P932" s="1175"/>
      <c r="Q932" s="1175"/>
      <c r="R932" s="1175"/>
      <c r="S932" s="1449"/>
      <c r="T932" s="76" t="s">
        <v>360</v>
      </c>
      <c r="U932" s="77"/>
      <c r="V932" s="77"/>
      <c r="W932" s="77"/>
      <c r="X932" s="77"/>
      <c r="Y932" s="77"/>
      <c r="Z932" s="78"/>
      <c r="AA932" s="1448"/>
      <c r="AB932" s="1175"/>
      <c r="AC932" s="1175"/>
      <c r="AD932" s="1175"/>
      <c r="AE932" s="1175"/>
      <c r="AF932" s="1175"/>
      <c r="AG932" s="144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8"/>
      <c r="N933" s="1175"/>
      <c r="O933" s="1175"/>
      <c r="P933" s="1175"/>
      <c r="Q933" s="1175"/>
      <c r="R933" s="1175"/>
      <c r="S933" s="1449"/>
      <c r="T933" s="76" t="s">
        <v>407</v>
      </c>
      <c r="U933" s="77"/>
      <c r="V933" s="77"/>
      <c r="W933" s="77"/>
      <c r="X933" s="77"/>
      <c r="Y933" s="77"/>
      <c r="Z933" s="78"/>
      <c r="AA933" s="1448"/>
      <c r="AB933" s="1175"/>
      <c r="AC933" s="1175"/>
      <c r="AD933" s="1175"/>
      <c r="AE933" s="1175"/>
      <c r="AF933" s="1175"/>
      <c r="AG933" s="144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67" t="s">
        <v>328</v>
      </c>
      <c r="N934" s="1468"/>
      <c r="O934" s="1468"/>
      <c r="P934" s="1468"/>
      <c r="Q934" s="1468"/>
      <c r="R934" s="1468"/>
      <c r="S934" s="1469"/>
      <c r="T934" s="1503"/>
      <c r="U934" s="1504"/>
      <c r="V934" s="1504"/>
      <c r="W934" s="1504"/>
      <c r="X934" s="1504"/>
      <c r="Y934" s="1504"/>
      <c r="Z934" s="1505"/>
      <c r="AA934" s="1448"/>
      <c r="AB934" s="1175"/>
      <c r="AC934" s="1175"/>
      <c r="AD934" s="1175"/>
      <c r="AE934" s="1175"/>
      <c r="AF934" s="1175"/>
      <c r="AG934" s="144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8"/>
      <c r="N935" s="1175"/>
      <c r="O935" s="1175"/>
      <c r="P935" s="1175"/>
      <c r="Q935" s="1175"/>
      <c r="R935" s="1175"/>
      <c r="S935" s="1449"/>
      <c r="T935" s="1503"/>
      <c r="U935" s="1504"/>
      <c r="V935" s="1504"/>
      <c r="W935" s="1504"/>
      <c r="X935" s="1504"/>
      <c r="Y935" s="1504"/>
      <c r="Z935" s="1505"/>
      <c r="AA935" s="1448"/>
      <c r="AB935" s="1175"/>
      <c r="AC935" s="1175"/>
      <c r="AD935" s="1175"/>
      <c r="AE935" s="1175"/>
      <c r="AF935" s="1175"/>
      <c r="AG935" s="144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89" t="s">
        <v>722</v>
      </c>
      <c r="P936" s="1190"/>
      <c r="Q936" s="142"/>
      <c r="R936" s="142"/>
      <c r="S936" s="143"/>
      <c r="T936" s="71" t="s">
        <v>176</v>
      </c>
      <c r="U936" s="72"/>
      <c r="V936" s="72"/>
      <c r="W936" s="1431" t="s">
        <v>356</v>
      </c>
      <c r="X936" s="1211"/>
      <c r="Y936" s="1211"/>
      <c r="Z936" s="1211"/>
      <c r="AA936" s="1211"/>
      <c r="AB936" s="1211"/>
      <c r="AC936" s="1211"/>
      <c r="AD936" s="1211"/>
      <c r="AE936" s="1211"/>
      <c r="AF936" s="1211"/>
      <c r="AG936" s="121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0" t="s">
        <v>36</v>
      </c>
      <c r="G937" s="1441"/>
      <c r="H937" s="1441"/>
      <c r="I937" s="1441"/>
      <c r="J937" s="1441"/>
      <c r="K937" s="1441"/>
      <c r="L937" s="1441"/>
      <c r="M937" s="1448"/>
      <c r="N937" s="1175"/>
      <c r="O937" s="1175"/>
      <c r="P937" s="1175"/>
      <c r="Q937" s="1175"/>
      <c r="R937" s="1175"/>
      <c r="S937" s="1449"/>
      <c r="T937" s="79"/>
      <c r="U937" s="80"/>
      <c r="V937" s="80"/>
      <c r="W937" s="80"/>
      <c r="X937" s="80"/>
      <c r="Y937" s="80"/>
      <c r="Z937" s="196" t="s">
        <v>141</v>
      </c>
      <c r="AA937" s="1474"/>
      <c r="AB937" s="1475"/>
      <c r="AC937" s="1475"/>
      <c r="AD937" s="1475"/>
      <c r="AE937" s="1475"/>
      <c r="AF937" s="1475"/>
      <c r="AG937" s="147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23" t="s">
        <v>594</v>
      </c>
      <c r="B941" s="1123"/>
      <c r="C941" s="1123"/>
      <c r="D941" s="1123"/>
      <c r="E941" s="1123"/>
      <c r="F941" s="1123"/>
      <c r="G941" s="1123"/>
      <c r="H941" s="1123"/>
      <c r="I941" s="1123"/>
      <c r="J941" s="1123"/>
      <c r="K941" s="1123"/>
      <c r="L941" s="1123"/>
      <c r="M941" s="1123"/>
      <c r="N941" s="1123"/>
      <c r="O941" s="1123"/>
      <c r="P941" s="1123"/>
      <c r="Q941" s="1123"/>
      <c r="R941" s="1123"/>
      <c r="S941" s="1123"/>
      <c r="T941" s="1123"/>
      <c r="U941" s="1123"/>
      <c r="V941" s="1123"/>
      <c r="W941" s="1123"/>
      <c r="X941" s="1123"/>
      <c r="Y941" s="1123"/>
      <c r="Z941" s="1123"/>
      <c r="AA941" s="1123"/>
      <c r="AB941" s="1123"/>
      <c r="AC941" s="1123"/>
      <c r="AD941" s="1123"/>
      <c r="AE941" s="1123"/>
      <c r="AF941" s="1123"/>
      <c r="AG941" s="1123"/>
      <c r="AH941" s="1123"/>
      <c r="AI941" s="1123"/>
      <c r="AJ941" s="1123"/>
      <c r="AK941" s="1123"/>
      <c r="AL941" s="1123"/>
      <c r="AM941" s="52"/>
      <c r="AN941" s="52"/>
      <c r="AO941" s="21"/>
      <c r="AP941" s="21"/>
      <c r="AQ941" s="21"/>
      <c r="AR941" s="21"/>
      <c r="AS941" s="21"/>
      <c r="AT941" s="1494"/>
      <c r="AU941" s="1494"/>
      <c r="AV941" s="1494"/>
      <c r="AW941" s="1494"/>
      <c r="AX941" s="1494"/>
      <c r="AY941" s="149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24"/>
      <c r="B942" s="1124"/>
      <c r="C942" s="1124"/>
      <c r="D942" s="1124"/>
      <c r="E942" s="1124"/>
      <c r="F942" s="1124"/>
      <c r="G942" s="1124"/>
      <c r="H942" s="1124"/>
      <c r="I942" s="1124"/>
      <c r="J942" s="1124"/>
      <c r="K942" s="1124"/>
      <c r="L942" s="1124"/>
      <c r="M942" s="1124"/>
      <c r="N942" s="1124"/>
      <c r="O942" s="1124"/>
      <c r="P942" s="1124"/>
      <c r="Q942" s="1124"/>
      <c r="R942" s="1124"/>
      <c r="S942" s="1124"/>
      <c r="T942" s="1124"/>
      <c r="U942" s="1124"/>
      <c r="V942" s="1124"/>
      <c r="W942" s="1124"/>
      <c r="X942" s="1124"/>
      <c r="Y942" s="1124"/>
      <c r="Z942" s="1124"/>
      <c r="AA942" s="1124"/>
      <c r="AB942" s="1124"/>
      <c r="AC942" s="1124"/>
      <c r="AD942" s="1124"/>
      <c r="AE942" s="1124"/>
      <c r="AF942" s="1124"/>
      <c r="AG942" s="1124"/>
      <c r="AH942" s="1124"/>
      <c r="AI942" s="1124"/>
      <c r="AJ942" s="1124"/>
      <c r="AK942" s="1124"/>
      <c r="AL942" s="112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0" t="s">
        <v>688</v>
      </c>
      <c r="C946" s="1460"/>
      <c r="D946" s="1460"/>
      <c r="E946" s="1460"/>
      <c r="F946" s="1460"/>
      <c r="G946" s="1460"/>
      <c r="H946" s="1460"/>
      <c r="I946" s="1460"/>
      <c r="J946" s="1460"/>
      <c r="K946" s="1460"/>
      <c r="L946" s="1460" t="s">
        <v>689</v>
      </c>
      <c r="M946" s="1460"/>
      <c r="N946" s="1460"/>
      <c r="O946" s="1460"/>
      <c r="P946" s="1460"/>
      <c r="Q946" s="1460"/>
      <c r="R946" s="1460"/>
      <c r="S946" s="1460"/>
      <c r="T946" s="1460"/>
      <c r="U946" s="1460"/>
      <c r="V946" s="1460" t="s">
        <v>690</v>
      </c>
      <c r="W946" s="1460"/>
      <c r="X946" s="1460"/>
      <c r="Y946" s="1460"/>
      <c r="Z946" s="1460"/>
      <c r="AA946" s="1460"/>
      <c r="AB946" s="1460"/>
      <c r="AC946" s="1460"/>
      <c r="AD946" s="1527" t="s">
        <v>691</v>
      </c>
      <c r="AE946" s="1528"/>
      <c r="AF946" s="1528"/>
      <c r="AG946" s="1528"/>
      <c r="AH946" s="1528"/>
      <c r="AI946" s="1528"/>
      <c r="AJ946" s="1528"/>
      <c r="AK946" s="152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21" t="s">
        <v>683</v>
      </c>
      <c r="C947" s="1594"/>
      <c r="D947" s="1594"/>
      <c r="E947" s="1594"/>
      <c r="F947" s="1594"/>
      <c r="G947" s="1594"/>
      <c r="H947" s="1594"/>
      <c r="I947" s="1594"/>
      <c r="J947" s="1594"/>
      <c r="K947" s="1594"/>
      <c r="L947" s="1461">
        <f>IF(ISNA(IF($BA$779="4%",(INDEX($BC$789:$BG$846,MATCH($BO$779,$BB$789:$BB$846,0),MATCH(B947,$BC$788:$BG$788,0))),(INDEX($BJ$789:$BN$846,MATCH($BO$779,$BI$789:$BI$846,0),MATCH(B947,$BJ$788:$BN$788,0))))),0,IF($BA$779="4%",(INDEX($BC$789:$BG$846,MATCH($BO$779,$BB$789:$BB$846,0),MATCH(B947,$BC$788:$BG$788,0))),(INDEX($BJ$789:$BN$846,MATCH($BO$779,$BI$789:$BI$846,0),MATCH(B947,$BJ$788:$BN$788,0)))))</f>
        <v>330740</v>
      </c>
      <c r="M947" s="1462"/>
      <c r="N947" s="1462"/>
      <c r="O947" s="1462"/>
      <c r="P947" s="1462"/>
      <c r="Q947" s="1462"/>
      <c r="R947" s="1462"/>
      <c r="S947" s="1462"/>
      <c r="T947" s="1462"/>
      <c r="U947" s="1463"/>
      <c r="V947" s="1264">
        <f>BA635</f>
        <v>18</v>
      </c>
      <c r="W947" s="1264"/>
      <c r="X947" s="1264"/>
      <c r="Y947" s="1264"/>
      <c r="Z947" s="1264"/>
      <c r="AA947" s="1264"/>
      <c r="AB947" s="1264"/>
      <c r="AC947" s="1264"/>
      <c r="AD947" s="1226">
        <f>IF(ISERROR((L947*V947)),0,(L947*V947))</f>
        <v>5953320</v>
      </c>
      <c r="AE947" s="1227"/>
      <c r="AF947" s="1227"/>
      <c r="AG947" s="1227"/>
      <c r="AH947" s="1227"/>
      <c r="AI947" s="1227"/>
      <c r="AJ947" s="1227"/>
      <c r="AK947" s="122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21" t="s">
        <v>347</v>
      </c>
      <c r="C948" s="1321"/>
      <c r="D948" s="1321"/>
      <c r="E948" s="1321"/>
      <c r="F948" s="1321"/>
      <c r="G948" s="1321"/>
      <c r="H948" s="1321"/>
      <c r="I948" s="1321"/>
      <c r="J948" s="1321"/>
      <c r="K948" s="1321"/>
      <c r="L948" s="1461">
        <f>IF(ISNA(IF($BA$779="4%",(INDEX($BC$789:$BG$846,MATCH($BO$779,$BB$789:$BB$846,0),MATCH(B948,$BC$788:$BG$788,0))),(INDEX($BJ$789:$BN$846,MATCH($BO$779,$BI$789:$BI$846,0),MATCH(B948,$BJ$788:$BN$788,0))))),0,IF($BA$779="4%",(INDEX($BC$789:$BG$846,MATCH($BO$779,$BB$789:$BB$846,0),MATCH(B948,$BC$788:$BG$788,0))),(INDEX($BJ$789:$BN$846,MATCH($BO$779,$BI$789:$BI$846,0),MATCH(B948,$BJ$788:$BN$788,0)))))</f>
        <v>381340</v>
      </c>
      <c r="M948" s="1462"/>
      <c r="N948" s="1462"/>
      <c r="O948" s="1462"/>
      <c r="P948" s="1462"/>
      <c r="Q948" s="1462"/>
      <c r="R948" s="1462"/>
      <c r="S948" s="1462"/>
      <c r="T948" s="1462"/>
      <c r="U948" s="1463"/>
      <c r="V948" s="1264">
        <f>BF635</f>
        <v>12</v>
      </c>
      <c r="W948" s="1264"/>
      <c r="X948" s="1264"/>
      <c r="Y948" s="1264"/>
      <c r="Z948" s="1264"/>
      <c r="AA948" s="1264"/>
      <c r="AB948" s="1264"/>
      <c r="AC948" s="1264"/>
      <c r="AD948" s="1226">
        <f>IF(ISERROR((L948*V948)),0,(L948*V948))</f>
        <v>4576080</v>
      </c>
      <c r="AE948" s="1227"/>
      <c r="AF948" s="1227"/>
      <c r="AG948" s="1227"/>
      <c r="AH948" s="1227"/>
      <c r="AI948" s="1227"/>
      <c r="AJ948" s="1227"/>
      <c r="AK948" s="122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21" t="s">
        <v>170</v>
      </c>
      <c r="C949" s="1321"/>
      <c r="D949" s="1321"/>
      <c r="E949" s="1321"/>
      <c r="F949" s="1321"/>
      <c r="G949" s="1321"/>
      <c r="H949" s="1321"/>
      <c r="I949" s="1321"/>
      <c r="J949" s="1321"/>
      <c r="K949" s="1321"/>
      <c r="L949" s="1461">
        <f>IF(ISNA(IF($BA$779="4%",(INDEX($BC$789:$BG$846,MATCH($BO$779,$BB$789:$BB$846,0),MATCH(B949,$BC$788:$BG$788,0))),(INDEX($BJ$789:$BN$846,MATCH($BO$779,$BI$789:$BI$846,0),MATCH(B949,$BJ$788:$BN$788,0))))),0,IF($BA$779="4%",(INDEX($BC$789:$BG$846,MATCH($BO$779,$BB$789:$BB$846,0),MATCH(B949,$BC$788:$BG$788,0))),(INDEX($BJ$789:$BN$846,MATCH($BO$779,$BI$789:$BI$846,0),MATCH(B949,$BJ$788:$BN$788,0)))))</f>
        <v>460000</v>
      </c>
      <c r="M949" s="1462"/>
      <c r="N949" s="1462"/>
      <c r="O949" s="1462"/>
      <c r="P949" s="1462"/>
      <c r="Q949" s="1462"/>
      <c r="R949" s="1462"/>
      <c r="S949" s="1462"/>
      <c r="T949" s="1462"/>
      <c r="U949" s="1463"/>
      <c r="V949" s="1264">
        <f>BK635</f>
        <v>19</v>
      </c>
      <c r="W949" s="1264"/>
      <c r="X949" s="1264"/>
      <c r="Y949" s="1264"/>
      <c r="Z949" s="1264"/>
      <c r="AA949" s="1264"/>
      <c r="AB949" s="1264"/>
      <c r="AC949" s="1264"/>
      <c r="AD949" s="1226">
        <f>IF(ISERROR((L949*V949)),0,(L949*V949))</f>
        <v>8740000</v>
      </c>
      <c r="AE949" s="1227"/>
      <c r="AF949" s="1227"/>
      <c r="AG949" s="1227"/>
      <c r="AH949" s="1227"/>
      <c r="AI949" s="1227"/>
      <c r="AJ949" s="1227"/>
      <c r="AK949" s="122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21" t="s">
        <v>171</v>
      </c>
      <c r="C950" s="1321"/>
      <c r="D950" s="1321"/>
      <c r="E950" s="1321"/>
      <c r="F950" s="1321"/>
      <c r="G950" s="1321"/>
      <c r="H950" s="1321"/>
      <c r="I950" s="1321"/>
      <c r="J950" s="1321"/>
      <c r="K950" s="1321"/>
      <c r="L950" s="1461">
        <f>IF(ISNA(IF($BA$779="4%",(INDEX($BC$789:$BG$846,MATCH($BO$779,$BB$789:$BB$846,0),MATCH(B950,$BC$788:$BG$788,0))),(INDEX($BJ$789:$BN$846,MATCH($BO$779,$BI$789:$BI$846,0),MATCH(B950,$BJ$788:$BN$788,0))))),0,IF($BA$779="4%",(INDEX($BC$789:$BG$846,MATCH($BO$779,$BB$789:$BB$846,0),MATCH(B950,$BC$788:$BG$788,0))),(INDEX($BJ$789:$BN$846,MATCH($BO$779,$BI$789:$BI$846,0),MATCH(B950,$BJ$788:$BN$788,0)))))</f>
        <v>588800</v>
      </c>
      <c r="M950" s="1462"/>
      <c r="N950" s="1462"/>
      <c r="O950" s="1462"/>
      <c r="P950" s="1462"/>
      <c r="Q950" s="1462"/>
      <c r="R950" s="1462"/>
      <c r="S950" s="1462"/>
      <c r="T950" s="1462"/>
      <c r="U950" s="1463"/>
      <c r="V950" s="1264">
        <f>BP635</f>
        <v>17</v>
      </c>
      <c r="W950" s="1264"/>
      <c r="X950" s="1264"/>
      <c r="Y950" s="1264"/>
      <c r="Z950" s="1264"/>
      <c r="AA950" s="1264"/>
      <c r="AB950" s="1264"/>
      <c r="AC950" s="1264"/>
      <c r="AD950" s="1226">
        <f>IF(ISERROR((L950*V950)),0,(L950*V950))</f>
        <v>10009600</v>
      </c>
      <c r="AE950" s="1227"/>
      <c r="AF950" s="1227"/>
      <c r="AG950" s="1227"/>
      <c r="AH950" s="1227"/>
      <c r="AI950" s="1227"/>
      <c r="AJ950" s="1227"/>
      <c r="AK950" s="122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21" t="s">
        <v>506</v>
      </c>
      <c r="C951" s="1321"/>
      <c r="D951" s="1321"/>
      <c r="E951" s="1321"/>
      <c r="F951" s="1321"/>
      <c r="G951" s="1321"/>
      <c r="H951" s="1321"/>
      <c r="I951" s="1321"/>
      <c r="J951" s="1321"/>
      <c r="K951" s="1321"/>
      <c r="L951" s="1461">
        <f>IF(ISNA(IF($BA$779="4%",(INDEX($BC$789:$BG$846,MATCH($BO$779,$BB$789:$BB$846,0),MATCH(B951,$BC$788:$BG$788,0))),(INDEX($BJ$789:$BN$846,MATCH($BO$779,$BI$789:$BI$846,0),MATCH(B951,$BJ$788:$BN$788,0))))),0,IF($BA$779="4%",(INDEX($BC$789:$BG$846,MATCH($BO$779,$BB$789:$BB$846,0),MATCH(B951,$BC$788:$BG$788,0))),(INDEX($BJ$789:$BN$846,MATCH($BO$779,$BI$789:$BI$846,0),MATCH(B951,$BJ$788:$BN$788,0)))))</f>
        <v>655960</v>
      </c>
      <c r="M951" s="1462"/>
      <c r="N951" s="1462"/>
      <c r="O951" s="1462"/>
      <c r="P951" s="1462"/>
      <c r="Q951" s="1462"/>
      <c r="R951" s="1462"/>
      <c r="S951" s="1462"/>
      <c r="T951" s="1462"/>
      <c r="U951" s="1463"/>
      <c r="V951" s="1264">
        <f>BZ635+BU635</f>
        <v>0</v>
      </c>
      <c r="W951" s="1264"/>
      <c r="X951" s="1264"/>
      <c r="Y951" s="1264"/>
      <c r="Z951" s="1264"/>
      <c r="AA951" s="1264"/>
      <c r="AB951" s="1264"/>
      <c r="AC951" s="1264"/>
      <c r="AD951" s="1226">
        <f>IF(ISERROR((L951*V951)),0,(L951*V951))</f>
        <v>0</v>
      </c>
      <c r="AE951" s="1227"/>
      <c r="AF951" s="1227"/>
      <c r="AG951" s="1227"/>
      <c r="AH951" s="1227"/>
      <c r="AI951" s="1227"/>
      <c r="AJ951" s="1227"/>
      <c r="AK951" s="122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9" t="s">
        <v>872</v>
      </c>
      <c r="C952" s="1600"/>
      <c r="D952" s="1600"/>
      <c r="E952" s="1600"/>
      <c r="F952" s="1600"/>
      <c r="G952" s="1600"/>
      <c r="H952" s="1600"/>
      <c r="I952" s="1600"/>
      <c r="J952" s="1600"/>
      <c r="K952" s="1600"/>
      <c r="L952" s="1600"/>
      <c r="M952" s="1600"/>
      <c r="N952" s="1600"/>
      <c r="O952" s="1600"/>
      <c r="P952" s="1600"/>
      <c r="Q952" s="1600"/>
      <c r="R952" s="1600"/>
      <c r="S952" s="1600"/>
      <c r="T952" s="1600"/>
      <c r="U952" s="1601"/>
      <c r="V952" s="1452">
        <f>SUM(V947:AC951)</f>
        <v>66</v>
      </c>
      <c r="W952" s="1453"/>
      <c r="X952" s="1453"/>
      <c r="Y952" s="1453"/>
      <c r="Z952" s="1453"/>
      <c r="AA952" s="1453"/>
      <c r="AB952" s="1453"/>
      <c r="AC952" s="1454"/>
      <c r="AD952" s="1226"/>
      <c r="AE952" s="1227"/>
      <c r="AF952" s="1227"/>
      <c r="AG952" s="1227"/>
      <c r="AH952" s="1227"/>
      <c r="AI952" s="1227"/>
      <c r="AJ952" s="1227"/>
      <c r="AK952" s="122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0" t="s">
        <v>558</v>
      </c>
      <c r="C953" s="1541"/>
      <c r="D953" s="1541"/>
      <c r="E953" s="1541"/>
      <c r="F953" s="1541"/>
      <c r="G953" s="1541"/>
      <c r="H953" s="1541"/>
      <c r="I953" s="1541"/>
      <c r="J953" s="1541"/>
      <c r="K953" s="1541"/>
      <c r="L953" s="1541"/>
      <c r="M953" s="1541"/>
      <c r="N953" s="1541"/>
      <c r="O953" s="1541"/>
      <c r="P953" s="1541"/>
      <c r="Q953" s="1541"/>
      <c r="R953" s="1541"/>
      <c r="S953" s="1541"/>
      <c r="T953" s="1541"/>
      <c r="U953" s="1541"/>
      <c r="V953" s="1541"/>
      <c r="W953" s="1541"/>
      <c r="X953" s="1541"/>
      <c r="Y953" s="1541"/>
      <c r="Z953" s="1541"/>
      <c r="AA953" s="1541"/>
      <c r="AB953" s="1541"/>
      <c r="AC953" s="1542"/>
      <c r="AD953" s="1455">
        <f>SUM(AD947:AK951)</f>
        <v>29279000</v>
      </c>
      <c r="AE953" s="1456"/>
      <c r="AF953" s="1456"/>
      <c r="AG953" s="1456"/>
      <c r="AH953" s="1456"/>
      <c r="AI953" s="1456"/>
      <c r="AJ953" s="1456"/>
      <c r="AK953" s="145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61" t="s">
        <v>719</v>
      </c>
      <c r="AA954" s="1262"/>
      <c r="AB954" s="1262"/>
      <c r="AC954" s="126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112" t="s">
        <v>1481</v>
      </c>
      <c r="E955" s="1113"/>
      <c r="F955" s="1113"/>
      <c r="G955" s="1113"/>
      <c r="H955" s="1113"/>
      <c r="I955" s="1113"/>
      <c r="J955" s="1113"/>
      <c r="K955" s="1113"/>
      <c r="L955" s="1113"/>
      <c r="M955" s="1113"/>
      <c r="N955" s="1113"/>
      <c r="O955" s="1113"/>
      <c r="P955" s="1113"/>
      <c r="Q955" s="1113"/>
      <c r="R955" s="1113"/>
      <c r="S955" s="1113"/>
      <c r="T955" s="1113"/>
      <c r="U955" s="1113"/>
      <c r="V955" s="1113"/>
      <c r="W955" s="1113"/>
      <c r="X955" s="1113"/>
      <c r="Y955" s="1114"/>
      <c r="Z955" s="115"/>
      <c r="AA955" s="1522" t="s">
        <v>591</v>
      </c>
      <c r="AB955" s="1523"/>
      <c r="AC955" s="128"/>
      <c r="AD955" s="1204">
        <f>ROUND(IF(AND(AA955="yes",D957&gt;0),AD953*0.2,0),0)</f>
        <v>5855800</v>
      </c>
      <c r="AE955" s="1204"/>
      <c r="AF955" s="1204"/>
      <c r="AG955" s="1204"/>
      <c r="AH955" s="1204"/>
      <c r="AI955" s="1204"/>
      <c r="AJ955" s="1204"/>
      <c r="AK955" s="120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38" t="s">
        <v>1482</v>
      </c>
      <c r="E956" s="1156"/>
      <c r="F956" s="1156"/>
      <c r="G956" s="1156"/>
      <c r="H956" s="1156"/>
      <c r="I956" s="1156"/>
      <c r="J956" s="1156"/>
      <c r="K956" s="1156"/>
      <c r="L956" s="1156"/>
      <c r="M956" s="1156"/>
      <c r="N956" s="1156"/>
      <c r="O956" s="1156"/>
      <c r="P956" s="1156"/>
      <c r="Q956" s="1156"/>
      <c r="R956" s="1156"/>
      <c r="S956" s="1156"/>
      <c r="T956" s="1156"/>
      <c r="U956" s="1156"/>
      <c r="V956" s="1156"/>
      <c r="W956" s="1156"/>
      <c r="X956" s="1156"/>
      <c r="Y956" s="1157"/>
      <c r="Z956" s="115"/>
      <c r="AA956" s="115"/>
      <c r="AB956" s="115"/>
      <c r="AC956" s="124"/>
      <c r="AD956" s="1206"/>
      <c r="AE956" s="1206"/>
      <c r="AF956" s="1206"/>
      <c r="AG956" s="1206"/>
      <c r="AH956" s="1206"/>
      <c r="AI956" s="1206"/>
      <c r="AJ956" s="1206"/>
      <c r="AK956" s="1207"/>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64" t="s">
        <v>1644</v>
      </c>
      <c r="E957" s="1465"/>
      <c r="F957" s="1465"/>
      <c r="G957" s="1465"/>
      <c r="H957" s="1465"/>
      <c r="I957" s="1465"/>
      <c r="J957" s="1465"/>
      <c r="K957" s="1465"/>
      <c r="L957" s="1465"/>
      <c r="M957" s="1465"/>
      <c r="N957" s="1465"/>
      <c r="O957" s="1465"/>
      <c r="P957" s="1465"/>
      <c r="Q957" s="1465"/>
      <c r="R957" s="1465"/>
      <c r="S957" s="1465"/>
      <c r="T957" s="1465"/>
      <c r="U957" s="1465"/>
      <c r="V957" s="1465"/>
      <c r="W957" s="1465"/>
      <c r="X957" s="1465"/>
      <c r="Y957" s="1466"/>
      <c r="Z957" s="115"/>
      <c r="AA957" s="115"/>
      <c r="AB957" s="115"/>
      <c r="AC957" s="124"/>
      <c r="AD957" s="1206"/>
      <c r="AE957" s="1206"/>
      <c r="AF957" s="1206"/>
      <c r="AG957" s="1206"/>
      <c r="AH957" s="1206"/>
      <c r="AI957" s="1206"/>
      <c r="AJ957" s="1206"/>
      <c r="AK957" s="120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12" t="s">
        <v>1608</v>
      </c>
      <c r="E958" s="1113"/>
      <c r="F958" s="1113"/>
      <c r="G958" s="1113"/>
      <c r="H958" s="1113"/>
      <c r="I958" s="1113"/>
      <c r="J958" s="1113"/>
      <c r="K958" s="1113"/>
      <c r="L958" s="1113"/>
      <c r="M958" s="1113"/>
      <c r="N958" s="1113"/>
      <c r="O958" s="1113"/>
      <c r="P958" s="1113"/>
      <c r="Q958" s="1113"/>
      <c r="R958" s="1113"/>
      <c r="S958" s="1113"/>
      <c r="T958" s="1113"/>
      <c r="U958" s="1113"/>
      <c r="V958" s="1113"/>
      <c r="W958" s="1113"/>
      <c r="X958" s="1113"/>
      <c r="Y958" s="1114"/>
      <c r="Z958" s="127"/>
      <c r="AA958" s="1450" t="s">
        <v>722</v>
      </c>
      <c r="AB958" s="1451"/>
      <c r="AC958" s="128"/>
      <c r="AD958" s="1458">
        <f>ROUND(IF(AA958="yes",AD953*0.05,0),0)</f>
        <v>0</v>
      </c>
      <c r="AE958" s="1204"/>
      <c r="AF958" s="1204"/>
      <c r="AG958" s="1204"/>
      <c r="AH958" s="1204"/>
      <c r="AI958" s="1204"/>
      <c r="AJ958" s="1204"/>
      <c r="AK958" s="120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35" t="s">
        <v>1605</v>
      </c>
      <c r="E959" s="1136"/>
      <c r="F959" s="1136"/>
      <c r="G959" s="1136"/>
      <c r="H959" s="1136"/>
      <c r="I959" s="1136"/>
      <c r="J959" s="1136"/>
      <c r="K959" s="1136"/>
      <c r="L959" s="1136"/>
      <c r="M959" s="1136"/>
      <c r="N959" s="1136"/>
      <c r="O959" s="1136"/>
      <c r="P959" s="1136"/>
      <c r="Q959" s="1136"/>
      <c r="R959" s="1136"/>
      <c r="S959" s="1136"/>
      <c r="T959" s="1136"/>
      <c r="U959" s="1136"/>
      <c r="V959" s="1136"/>
      <c r="W959" s="1136"/>
      <c r="X959" s="1136"/>
      <c r="Y959" s="1137"/>
      <c r="Z959" s="115"/>
      <c r="AA959" s="115"/>
      <c r="AB959" s="115"/>
      <c r="AC959" s="124"/>
      <c r="AD959" s="1459"/>
      <c r="AE959" s="1206"/>
      <c r="AF959" s="1206"/>
      <c r="AG959" s="1206"/>
      <c r="AH959" s="1206"/>
      <c r="AI959" s="1206"/>
      <c r="AJ959" s="1206"/>
      <c r="AK959" s="120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35"/>
      <c r="E960" s="1136"/>
      <c r="F960" s="1136"/>
      <c r="G960" s="1136"/>
      <c r="H960" s="1136"/>
      <c r="I960" s="1136"/>
      <c r="J960" s="1136"/>
      <c r="K960" s="1136"/>
      <c r="L960" s="1136"/>
      <c r="M960" s="1136"/>
      <c r="N960" s="1136"/>
      <c r="O960" s="1136"/>
      <c r="P960" s="1136"/>
      <c r="Q960" s="1136"/>
      <c r="R960" s="1136"/>
      <c r="S960" s="1136"/>
      <c r="T960" s="1136"/>
      <c r="U960" s="1136"/>
      <c r="V960" s="1136"/>
      <c r="W960" s="1136"/>
      <c r="X960" s="1136"/>
      <c r="Y960" s="1137"/>
      <c r="Z960" s="115"/>
      <c r="AA960" s="115"/>
      <c r="AB960" s="115"/>
      <c r="AC960" s="124"/>
      <c r="AD960" s="1459"/>
      <c r="AE960" s="1206"/>
      <c r="AF960" s="1206"/>
      <c r="AG960" s="1206"/>
      <c r="AH960" s="1206"/>
      <c r="AI960" s="1206"/>
      <c r="AJ960" s="1206"/>
      <c r="AK960" s="120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35"/>
      <c r="E961" s="1136"/>
      <c r="F961" s="1136"/>
      <c r="G961" s="1136"/>
      <c r="H961" s="1136"/>
      <c r="I961" s="1136"/>
      <c r="J961" s="1136"/>
      <c r="K961" s="1136"/>
      <c r="L961" s="1136"/>
      <c r="M961" s="1136"/>
      <c r="N961" s="1136"/>
      <c r="O961" s="1136"/>
      <c r="P961" s="1136"/>
      <c r="Q961" s="1136"/>
      <c r="R961" s="1136"/>
      <c r="S961" s="1136"/>
      <c r="T961" s="1136"/>
      <c r="U961" s="1136"/>
      <c r="V961" s="1136"/>
      <c r="W961" s="1136"/>
      <c r="X961" s="1136"/>
      <c r="Y961" s="1137"/>
      <c r="Z961" s="115"/>
      <c r="AA961" s="115"/>
      <c r="AB961" s="115"/>
      <c r="AC961" s="124"/>
      <c r="AD961" s="1459"/>
      <c r="AE961" s="1206"/>
      <c r="AF961" s="1206"/>
      <c r="AG961" s="1206"/>
      <c r="AH961" s="1206"/>
      <c r="AI961" s="1206"/>
      <c r="AJ961" s="1206"/>
      <c r="AK961" s="120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35"/>
      <c r="E962" s="1136"/>
      <c r="F962" s="1136"/>
      <c r="G962" s="1136"/>
      <c r="H962" s="1136"/>
      <c r="I962" s="1136"/>
      <c r="J962" s="1136"/>
      <c r="K962" s="1136"/>
      <c r="L962" s="1136"/>
      <c r="M962" s="1136"/>
      <c r="N962" s="1136"/>
      <c r="O962" s="1136"/>
      <c r="P962" s="1136"/>
      <c r="Q962" s="1136"/>
      <c r="R962" s="1136"/>
      <c r="S962" s="1136"/>
      <c r="T962" s="1136"/>
      <c r="U962" s="1136"/>
      <c r="V962" s="1136"/>
      <c r="W962" s="1136"/>
      <c r="X962" s="1136"/>
      <c r="Y962" s="1137"/>
      <c r="Z962" s="115"/>
      <c r="AA962" s="115"/>
      <c r="AB962" s="115"/>
      <c r="AC962" s="124"/>
      <c r="AD962" s="1459"/>
      <c r="AE962" s="1206"/>
      <c r="AF962" s="1206"/>
      <c r="AG962" s="1206"/>
      <c r="AH962" s="1206"/>
      <c r="AI962" s="1206"/>
      <c r="AJ962" s="1206"/>
      <c r="AK962" s="120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35"/>
      <c r="E963" s="1136"/>
      <c r="F963" s="1136"/>
      <c r="G963" s="1136"/>
      <c r="H963" s="1136"/>
      <c r="I963" s="1136"/>
      <c r="J963" s="1136"/>
      <c r="K963" s="1136"/>
      <c r="L963" s="1136"/>
      <c r="M963" s="1136"/>
      <c r="N963" s="1136"/>
      <c r="O963" s="1136"/>
      <c r="P963" s="1136"/>
      <c r="Q963" s="1136"/>
      <c r="R963" s="1136"/>
      <c r="S963" s="1136"/>
      <c r="T963" s="1136"/>
      <c r="U963" s="1136"/>
      <c r="V963" s="1136"/>
      <c r="W963" s="1136"/>
      <c r="X963" s="1136"/>
      <c r="Y963" s="1137"/>
      <c r="Z963" s="115"/>
      <c r="AA963" s="115"/>
      <c r="AB963" s="115"/>
      <c r="AC963" s="124"/>
      <c r="AD963" s="1459"/>
      <c r="AE963" s="1206"/>
      <c r="AF963" s="1206"/>
      <c r="AG963" s="1206"/>
      <c r="AH963" s="1206"/>
      <c r="AI963" s="1206"/>
      <c r="AJ963" s="1206"/>
      <c r="AK963" s="120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38"/>
      <c r="E964" s="1139"/>
      <c r="F964" s="1139"/>
      <c r="G964" s="1139"/>
      <c r="H964" s="1139"/>
      <c r="I964" s="1139"/>
      <c r="J964" s="1139"/>
      <c r="K964" s="1139"/>
      <c r="L964" s="1139"/>
      <c r="M964" s="1139"/>
      <c r="N964" s="1139"/>
      <c r="O964" s="1139"/>
      <c r="P964" s="1139"/>
      <c r="Q964" s="1139"/>
      <c r="R964" s="1139"/>
      <c r="S964" s="1139"/>
      <c r="T964" s="1139"/>
      <c r="U964" s="1139"/>
      <c r="V964" s="1139"/>
      <c r="W964" s="1139"/>
      <c r="X964" s="1139"/>
      <c r="Y964" s="1140"/>
      <c r="Z964" s="11"/>
      <c r="AA964" s="11"/>
      <c r="AB964" s="11"/>
      <c r="AC964" s="119"/>
      <c r="AD964" s="1470"/>
      <c r="AE964" s="1471"/>
      <c r="AF964" s="1471"/>
      <c r="AG964" s="1471"/>
      <c r="AH964" s="1471"/>
      <c r="AI964" s="1471"/>
      <c r="AJ964" s="1471"/>
      <c r="AK964" s="147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12" t="s">
        <v>1607</v>
      </c>
      <c r="E965" s="1113"/>
      <c r="F965" s="1113"/>
      <c r="G965" s="1113"/>
      <c r="H965" s="1113"/>
      <c r="I965" s="1113"/>
      <c r="J965" s="1113"/>
      <c r="K965" s="1113"/>
      <c r="L965" s="1113"/>
      <c r="M965" s="1113"/>
      <c r="N965" s="1113"/>
      <c r="O965" s="1113"/>
      <c r="P965" s="1113"/>
      <c r="Q965" s="1113"/>
      <c r="R965" s="1113"/>
      <c r="S965" s="1113"/>
      <c r="T965" s="1113"/>
      <c r="U965" s="1113"/>
      <c r="V965" s="1113"/>
      <c r="W965" s="1113"/>
      <c r="X965" s="1113"/>
      <c r="Y965" s="1114"/>
      <c r="Z965" s="127"/>
      <c r="AA965" s="1450" t="s">
        <v>591</v>
      </c>
      <c r="AB965" s="1451"/>
      <c r="AC965" s="128"/>
      <c r="AD965" s="1204">
        <f>ROUND(IF(AA965="yes",AD953*0.07,0),0)</f>
        <v>2049530</v>
      </c>
      <c r="AE965" s="1204"/>
      <c r="AF965" s="1204"/>
      <c r="AG965" s="1204"/>
      <c r="AH965" s="1204"/>
      <c r="AI965" s="1204"/>
      <c r="AJ965" s="1204"/>
      <c r="AK965" s="120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15" t="s">
        <v>1606</v>
      </c>
      <c r="E966" s="1116"/>
      <c r="F966" s="1116"/>
      <c r="G966" s="1116"/>
      <c r="H966" s="1116"/>
      <c r="I966" s="1116"/>
      <c r="J966" s="1116"/>
      <c r="K966" s="1116"/>
      <c r="L966" s="1116"/>
      <c r="M966" s="1116"/>
      <c r="N966" s="1116"/>
      <c r="O966" s="1116"/>
      <c r="P966" s="1116"/>
      <c r="Q966" s="1116"/>
      <c r="R966" s="1116"/>
      <c r="S966" s="1116"/>
      <c r="T966" s="1116"/>
      <c r="U966" s="1116"/>
      <c r="V966" s="1116"/>
      <c r="W966" s="1116"/>
      <c r="X966" s="1116"/>
      <c r="Y966" s="1117"/>
      <c r="Z966" s="115"/>
      <c r="AA966" s="25"/>
      <c r="AB966" s="25"/>
      <c r="AC966" s="124"/>
      <c r="AD966" s="1206"/>
      <c r="AE966" s="1206"/>
      <c r="AF966" s="1206"/>
      <c r="AG966" s="1206"/>
      <c r="AH966" s="1206"/>
      <c r="AI966" s="1206"/>
      <c r="AJ966" s="1206"/>
      <c r="AK966" s="120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15"/>
      <c r="E967" s="1116"/>
      <c r="F967" s="1116"/>
      <c r="G967" s="1116"/>
      <c r="H967" s="1116"/>
      <c r="I967" s="1116"/>
      <c r="J967" s="1116"/>
      <c r="K967" s="1116"/>
      <c r="L967" s="1116"/>
      <c r="M967" s="1116"/>
      <c r="N967" s="1116"/>
      <c r="O967" s="1116"/>
      <c r="P967" s="1116"/>
      <c r="Q967" s="1116"/>
      <c r="R967" s="1116"/>
      <c r="S967" s="1116"/>
      <c r="T967" s="1116"/>
      <c r="U967" s="1116"/>
      <c r="V967" s="1116"/>
      <c r="W967" s="1116"/>
      <c r="X967" s="1116"/>
      <c r="Y967" s="1117"/>
      <c r="Z967" s="115"/>
      <c r="AA967" s="115"/>
      <c r="AB967" s="115"/>
      <c r="AC967" s="124"/>
      <c r="AD967" s="1206"/>
      <c r="AE967" s="1206"/>
      <c r="AF967" s="1206"/>
      <c r="AG967" s="1206"/>
      <c r="AH967" s="1206"/>
      <c r="AI967" s="1206"/>
      <c r="AJ967" s="1206"/>
      <c r="AK967" s="120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8"/>
      <c r="E968" s="1119"/>
      <c r="F968" s="1119"/>
      <c r="G968" s="1119"/>
      <c r="H968" s="1119"/>
      <c r="I968" s="1119"/>
      <c r="J968" s="1119"/>
      <c r="K968" s="1119"/>
      <c r="L968" s="1119"/>
      <c r="M968" s="1119"/>
      <c r="N968" s="1119"/>
      <c r="O968" s="1119"/>
      <c r="P968" s="1119"/>
      <c r="Q968" s="1119"/>
      <c r="R968" s="1119"/>
      <c r="S968" s="1119"/>
      <c r="T968" s="1119"/>
      <c r="U968" s="1119"/>
      <c r="V968" s="1119"/>
      <c r="W968" s="1119"/>
      <c r="X968" s="1119"/>
      <c r="Y968" s="1120"/>
      <c r="Z968" s="11"/>
      <c r="AA968" s="11"/>
      <c r="AB968" s="11"/>
      <c r="AC968" s="119"/>
      <c r="AD968" s="1471"/>
      <c r="AE968" s="1471"/>
      <c r="AF968" s="1471"/>
      <c r="AG968" s="1471"/>
      <c r="AH968" s="1471"/>
      <c r="AI968" s="1471"/>
      <c r="AJ968" s="1471"/>
      <c r="AK968" s="1472"/>
      <c r="AL968" s="105"/>
      <c r="AO968" s="61"/>
      <c r="AP968" s="61"/>
      <c r="AQ968" s="61"/>
      <c r="AR968" s="61"/>
      <c r="AS968" s="61"/>
    </row>
    <row r="969" spans="1:96" ht="12.75" customHeight="1">
      <c r="A969" s="51"/>
      <c r="B969" s="120"/>
      <c r="C969" s="121" t="s">
        <v>226</v>
      </c>
      <c r="D969" s="1112" t="s">
        <v>1609</v>
      </c>
      <c r="E969" s="1113"/>
      <c r="F969" s="1113"/>
      <c r="G969" s="1113"/>
      <c r="H969" s="1113"/>
      <c r="I969" s="1113"/>
      <c r="J969" s="1113"/>
      <c r="K969" s="1113"/>
      <c r="L969" s="1113"/>
      <c r="M969" s="1113"/>
      <c r="N969" s="1113"/>
      <c r="O969" s="1113"/>
      <c r="P969" s="1113"/>
      <c r="Q969" s="1113"/>
      <c r="R969" s="1113"/>
      <c r="S969" s="1113"/>
      <c r="T969" s="1113"/>
      <c r="U969" s="1113"/>
      <c r="V969" s="1113"/>
      <c r="W969" s="1113"/>
      <c r="X969" s="1113"/>
      <c r="Y969" s="1114"/>
      <c r="Z969" s="113"/>
      <c r="AA969" s="1516" t="s">
        <v>722</v>
      </c>
      <c r="AB969" s="1517"/>
      <c r="AC969" s="51"/>
      <c r="AD969" s="1458">
        <f>ROUND(IF(AA969="yes",AD953*0.02,0),0)</f>
        <v>0</v>
      </c>
      <c r="AE969" s="1204"/>
      <c r="AF969" s="1204"/>
      <c r="AG969" s="1204"/>
      <c r="AH969" s="1204"/>
      <c r="AI969" s="1204"/>
      <c r="AJ969" s="1204"/>
      <c r="AK969" s="1205"/>
      <c r="AL969" s="105"/>
      <c r="AO969" s="32"/>
      <c r="AP969" s="32"/>
      <c r="AQ969" s="32"/>
      <c r="AR969" s="32"/>
      <c r="AS969" s="32"/>
    </row>
    <row r="970" spans="1:96" s="743" customFormat="1" ht="12.75" customHeight="1">
      <c r="A970" s="51"/>
      <c r="B970" s="113"/>
      <c r="C970" s="114"/>
      <c r="D970" s="1118" t="s">
        <v>1610</v>
      </c>
      <c r="E970" s="1119"/>
      <c r="F970" s="1119"/>
      <c r="G970" s="1119"/>
      <c r="H970" s="1119"/>
      <c r="I970" s="1119"/>
      <c r="J970" s="1119"/>
      <c r="K970" s="1119"/>
      <c r="L970" s="1119"/>
      <c r="M970" s="1119"/>
      <c r="N970" s="1119"/>
      <c r="O970" s="1119"/>
      <c r="P970" s="1119"/>
      <c r="Q970" s="1119"/>
      <c r="R970" s="1119"/>
      <c r="S970" s="1119"/>
      <c r="T970" s="1119"/>
      <c r="U970" s="1119"/>
      <c r="V970" s="1119"/>
      <c r="W970" s="1119"/>
      <c r="X970" s="1119"/>
      <c r="Y970" s="1120"/>
      <c r="Z970" s="113"/>
      <c r="AA970" s="51"/>
      <c r="AB970" s="51"/>
      <c r="AC970" s="51"/>
      <c r="AD970" s="1459"/>
      <c r="AE970" s="1206"/>
      <c r="AF970" s="1206"/>
      <c r="AG970" s="1206"/>
      <c r="AH970" s="1206"/>
      <c r="AI970" s="1206"/>
      <c r="AJ970" s="1206"/>
      <c r="AK970" s="1207"/>
      <c r="AL970" s="105"/>
      <c r="AO970" s="945"/>
      <c r="AP970" s="945"/>
      <c r="AQ970" s="945"/>
      <c r="AR970" s="945"/>
      <c r="AS970" s="945"/>
    </row>
    <row r="971" spans="1:96" ht="12.75" customHeight="1">
      <c r="A971" s="51"/>
      <c r="B971" s="120"/>
      <c r="C971" s="121" t="s">
        <v>229</v>
      </c>
      <c r="D971" s="1112" t="s">
        <v>1611</v>
      </c>
      <c r="E971" s="1113"/>
      <c r="F971" s="1113"/>
      <c r="G971" s="1113"/>
      <c r="H971" s="1113"/>
      <c r="I971" s="1113"/>
      <c r="J971" s="1113"/>
      <c r="K971" s="1113"/>
      <c r="L971" s="1113"/>
      <c r="M971" s="1113"/>
      <c r="N971" s="1113"/>
      <c r="O971" s="1113"/>
      <c r="P971" s="1113"/>
      <c r="Q971" s="1113"/>
      <c r="R971" s="1113"/>
      <c r="S971" s="1113"/>
      <c r="T971" s="1113"/>
      <c r="U971" s="1113"/>
      <c r="V971" s="1113"/>
      <c r="W971" s="1113"/>
      <c r="X971" s="1113"/>
      <c r="Y971" s="1114"/>
      <c r="Z971" s="120"/>
      <c r="AA971" s="1450" t="s">
        <v>722</v>
      </c>
      <c r="AB971" s="1451"/>
      <c r="AC971" s="120"/>
      <c r="AD971" s="1458">
        <f>ROUND(IF(AA971="yes",AD953*0.02,0),0)</f>
        <v>0</v>
      </c>
      <c r="AE971" s="1204"/>
      <c r="AF971" s="1204"/>
      <c r="AG971" s="1204"/>
      <c r="AH971" s="1204"/>
      <c r="AI971" s="1204"/>
      <c r="AJ971" s="1204"/>
      <c r="AK971" s="1205"/>
      <c r="AL971" s="105"/>
    </row>
    <row r="972" spans="1:96" s="743" customFormat="1" ht="12.75" customHeight="1">
      <c r="A972" s="51"/>
      <c r="B972" s="113"/>
      <c r="C972" s="114"/>
      <c r="D972" s="1115" t="s">
        <v>1612</v>
      </c>
      <c r="E972" s="1116"/>
      <c r="F972" s="1116"/>
      <c r="G972" s="1116"/>
      <c r="H972" s="1116"/>
      <c r="I972" s="1116"/>
      <c r="J972" s="1116"/>
      <c r="K972" s="1116"/>
      <c r="L972" s="1116"/>
      <c r="M972" s="1116"/>
      <c r="N972" s="1116"/>
      <c r="O972" s="1116"/>
      <c r="P972" s="1116"/>
      <c r="Q972" s="1116"/>
      <c r="R972" s="1116"/>
      <c r="S972" s="1116"/>
      <c r="T972" s="1116"/>
      <c r="U972" s="1116"/>
      <c r="V972" s="1116"/>
      <c r="W972" s="1116"/>
      <c r="X972" s="1116"/>
      <c r="Y972" s="1117"/>
      <c r="Z972" s="113"/>
      <c r="AA972" s="25"/>
      <c r="AB972" s="25"/>
      <c r="AC972" s="115"/>
      <c r="AD972" s="1459"/>
      <c r="AE972" s="1206"/>
      <c r="AF972" s="1206"/>
      <c r="AG972" s="1206"/>
      <c r="AH972" s="1206"/>
      <c r="AI972" s="1206"/>
      <c r="AJ972" s="1206"/>
      <c r="AK972" s="1207"/>
      <c r="AL972" s="105"/>
    </row>
    <row r="973" spans="1:96" ht="12.75" customHeight="1">
      <c r="A973" s="51"/>
      <c r="B973" s="116"/>
      <c r="C973" s="117"/>
      <c r="D973" s="1118"/>
      <c r="E973" s="1119"/>
      <c r="F973" s="1119"/>
      <c r="G973" s="1119"/>
      <c r="H973" s="1119"/>
      <c r="I973" s="1119"/>
      <c r="J973" s="1119"/>
      <c r="K973" s="1119"/>
      <c r="L973" s="1119"/>
      <c r="M973" s="1119"/>
      <c r="N973" s="1119"/>
      <c r="O973" s="1119"/>
      <c r="P973" s="1119"/>
      <c r="Q973" s="1119"/>
      <c r="R973" s="1119"/>
      <c r="S973" s="1119"/>
      <c r="T973" s="1119"/>
      <c r="U973" s="1119"/>
      <c r="V973" s="1119"/>
      <c r="W973" s="1119"/>
      <c r="X973" s="1119"/>
      <c r="Y973" s="1120"/>
      <c r="Z973" s="118"/>
      <c r="AA973" s="11"/>
      <c r="AB973" s="11"/>
      <c r="AC973" s="119"/>
      <c r="AD973" s="1470"/>
      <c r="AE973" s="1471"/>
      <c r="AF973" s="1471"/>
      <c r="AG973" s="1471"/>
      <c r="AH973" s="1471"/>
      <c r="AI973" s="1471"/>
      <c r="AJ973" s="1471"/>
      <c r="AK973" s="1472"/>
      <c r="AL973" s="105"/>
    </row>
    <row r="974" spans="1:96" ht="12.75" customHeight="1">
      <c r="A974" s="51"/>
      <c r="B974" s="120"/>
      <c r="C974" s="121" t="s">
        <v>232</v>
      </c>
      <c r="D974" s="1112" t="s">
        <v>1613</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4"/>
      <c r="Z974" s="120"/>
      <c r="AA974" s="1450" t="s">
        <v>591</v>
      </c>
      <c r="AB974" s="1451"/>
      <c r="AC974" s="128"/>
      <c r="AD974" s="1458">
        <f>IF(AA974="yes",AD953*AN891,0)</f>
        <v>1171160</v>
      </c>
      <c r="AE974" s="1204"/>
      <c r="AF974" s="1204"/>
      <c r="AG974" s="1204"/>
      <c r="AH974" s="1204"/>
      <c r="AI974" s="1204"/>
      <c r="AJ974" s="1204"/>
      <c r="AK974" s="1205"/>
      <c r="AL974" s="105"/>
    </row>
    <row r="975" spans="1:96" ht="15" customHeight="1">
      <c r="A975" s="51"/>
      <c r="B975" s="113"/>
      <c r="C975" s="114"/>
      <c r="D975" s="1115" t="s">
        <v>1614</v>
      </c>
      <c r="E975" s="1116"/>
      <c r="F975" s="1116"/>
      <c r="G975" s="1116"/>
      <c r="H975" s="1116"/>
      <c r="I975" s="1116"/>
      <c r="J975" s="1116"/>
      <c r="K975" s="1116"/>
      <c r="L975" s="1116"/>
      <c r="M975" s="1116"/>
      <c r="N975" s="1116"/>
      <c r="O975" s="1116"/>
      <c r="P975" s="1116"/>
      <c r="Q975" s="1116"/>
      <c r="R975" s="1116"/>
      <c r="S975" s="1116"/>
      <c r="T975" s="1116"/>
      <c r="U975" s="1116"/>
      <c r="V975" s="1116"/>
      <c r="W975" s="1116"/>
      <c r="X975" s="1116"/>
      <c r="Y975" s="1117"/>
      <c r="Z975" s="113"/>
      <c r="AA975" s="115"/>
      <c r="AB975" s="115"/>
      <c r="AC975" s="124"/>
      <c r="AD975" s="1459"/>
      <c r="AE975" s="1206"/>
      <c r="AF975" s="1206"/>
      <c r="AG975" s="1206"/>
      <c r="AH975" s="1206"/>
      <c r="AI975" s="1206"/>
      <c r="AJ975" s="1206"/>
      <c r="AK975" s="1207"/>
      <c r="AL975" s="105"/>
    </row>
    <row r="976" spans="1:96" s="743" customFormat="1" ht="15" customHeight="1">
      <c r="A976" s="51"/>
      <c r="B976" s="113"/>
      <c r="C976" s="114"/>
      <c r="D976" s="1115"/>
      <c r="E976" s="1116"/>
      <c r="F976" s="1116"/>
      <c r="G976" s="1116"/>
      <c r="H976" s="1116"/>
      <c r="I976" s="1116"/>
      <c r="J976" s="1116"/>
      <c r="K976" s="1116"/>
      <c r="L976" s="1116"/>
      <c r="M976" s="1116"/>
      <c r="N976" s="1116"/>
      <c r="O976" s="1116"/>
      <c r="P976" s="1116"/>
      <c r="Q976" s="1116"/>
      <c r="R976" s="1116"/>
      <c r="S976" s="1116"/>
      <c r="T976" s="1116"/>
      <c r="U976" s="1116"/>
      <c r="V976" s="1116"/>
      <c r="W976" s="1116"/>
      <c r="X976" s="1116"/>
      <c r="Y976" s="1117"/>
      <c r="Z976" s="113"/>
      <c r="AA976" s="115"/>
      <c r="AB976" s="115"/>
      <c r="AC976" s="124"/>
      <c r="AD976" s="1459"/>
      <c r="AE976" s="1206"/>
      <c r="AF976" s="1206"/>
      <c r="AG976" s="1206"/>
      <c r="AH976" s="1206"/>
      <c r="AI976" s="1206"/>
      <c r="AJ976" s="1206"/>
      <c r="AK976" s="1207"/>
      <c r="AL976" s="105"/>
    </row>
    <row r="977" spans="1:38" ht="12.75">
      <c r="A977" s="51"/>
      <c r="B977" s="122"/>
      <c r="C977" s="123"/>
      <c r="D977" s="1115"/>
      <c r="E977" s="1116"/>
      <c r="F977" s="1116"/>
      <c r="G977" s="1116"/>
      <c r="H977" s="1116"/>
      <c r="I977" s="1116"/>
      <c r="J977" s="1116"/>
      <c r="K977" s="1116"/>
      <c r="L977" s="1116"/>
      <c r="M977" s="1116"/>
      <c r="N977" s="1116"/>
      <c r="O977" s="1116"/>
      <c r="P977" s="1116"/>
      <c r="Q977" s="1116"/>
      <c r="R977" s="1116"/>
      <c r="S977" s="1116"/>
      <c r="T977" s="1116"/>
      <c r="U977" s="1116"/>
      <c r="V977" s="1116"/>
      <c r="W977" s="1116"/>
      <c r="X977" s="1116"/>
      <c r="Y977" s="1117"/>
      <c r="Z977" s="118"/>
      <c r="AA977" s="11"/>
      <c r="AB977" s="11"/>
      <c r="AC977" s="119"/>
      <c r="AD977" s="1470"/>
      <c r="AE977" s="1471"/>
      <c r="AF977" s="1471"/>
      <c r="AG977" s="1471"/>
      <c r="AH977" s="1471"/>
      <c r="AI977" s="1471"/>
      <c r="AJ977" s="1471"/>
      <c r="AK977" s="1472"/>
      <c r="AL977" s="105"/>
    </row>
    <row r="978" spans="1:38" ht="12.75" customHeight="1">
      <c r="A978" s="51"/>
      <c r="B978" s="120"/>
      <c r="C978" s="121" t="s">
        <v>237</v>
      </c>
      <c r="D978" s="1141" t="s">
        <v>1615</v>
      </c>
      <c r="E978" s="1142"/>
      <c r="F978" s="1142"/>
      <c r="G978" s="1142"/>
      <c r="H978" s="1142"/>
      <c r="I978" s="1142"/>
      <c r="J978" s="1142"/>
      <c r="K978" s="1142"/>
      <c r="L978" s="1142"/>
      <c r="M978" s="1142"/>
      <c r="N978" s="1142"/>
      <c r="O978" s="1142"/>
      <c r="P978" s="1142"/>
      <c r="Q978" s="1142"/>
      <c r="R978" s="1142"/>
      <c r="S978" s="1142"/>
      <c r="T978" s="1142"/>
      <c r="U978" s="1142"/>
      <c r="V978" s="1142"/>
      <c r="W978" s="1142"/>
      <c r="X978" s="1142"/>
      <c r="Y978" s="1143"/>
      <c r="Z978" s="115"/>
      <c r="AA978" s="1516" t="s">
        <v>722</v>
      </c>
      <c r="AB978" s="1517"/>
      <c r="AC978" s="51"/>
      <c r="AD978" s="1550"/>
      <c r="AE978" s="1551"/>
      <c r="AF978" s="1551"/>
      <c r="AG978" s="1551"/>
      <c r="AH978" s="1551"/>
      <c r="AI978" s="1551"/>
      <c r="AJ978" s="1551"/>
      <c r="AK978" s="1552"/>
      <c r="AL978" s="105"/>
    </row>
    <row r="979" spans="1:38" ht="12.75" customHeight="1">
      <c r="A979" s="51"/>
      <c r="B979" s="122"/>
      <c r="C979" s="125"/>
      <c r="D979" s="1144"/>
      <c r="E979" s="1145"/>
      <c r="F979" s="1145"/>
      <c r="G979" s="1145"/>
      <c r="H979" s="1145"/>
      <c r="I979" s="1145"/>
      <c r="J979" s="1145"/>
      <c r="K979" s="1145"/>
      <c r="L979" s="1145"/>
      <c r="M979" s="1145"/>
      <c r="N979" s="1145"/>
      <c r="O979" s="1145"/>
      <c r="P979" s="1145"/>
      <c r="Q979" s="1145"/>
      <c r="R979" s="1145"/>
      <c r="S979" s="1145"/>
      <c r="T979" s="1145"/>
      <c r="U979" s="1145"/>
      <c r="V979" s="1145"/>
      <c r="W979" s="1145"/>
      <c r="X979" s="1145"/>
      <c r="Y979" s="1146"/>
      <c r="Z979" s="1238">
        <f>IF(AA978="yes","Please Select Type and Enter Amount:",0)</f>
        <v>0</v>
      </c>
      <c r="AA979" s="1238"/>
      <c r="AB979" s="1238"/>
      <c r="AC979" s="1239"/>
      <c r="AD979" s="1553"/>
      <c r="AE979" s="1554"/>
      <c r="AF979" s="1554"/>
      <c r="AG979" s="1554"/>
      <c r="AH979" s="1554"/>
      <c r="AI979" s="1554"/>
      <c r="AJ979" s="1554"/>
      <c r="AK979" s="1555"/>
      <c r="AL979" s="105"/>
    </row>
    <row r="980" spans="1:38" ht="12.75" customHeight="1">
      <c r="A980" s="51"/>
      <c r="B980" s="122"/>
      <c r="C980" s="125"/>
      <c r="D980" s="1115" t="s">
        <v>1616</v>
      </c>
      <c r="E980" s="1116"/>
      <c r="F980" s="1116"/>
      <c r="G980" s="1116"/>
      <c r="H980" s="1116"/>
      <c r="I980" s="1116"/>
      <c r="J980" s="1116"/>
      <c r="K980" s="1116"/>
      <c r="L980" s="1116"/>
      <c r="M980" s="1116"/>
      <c r="N980" s="1116"/>
      <c r="O980" s="1116"/>
      <c r="P980" s="1116"/>
      <c r="Q980" s="1116"/>
      <c r="R980" s="1116"/>
      <c r="S980" s="1116"/>
      <c r="T980" s="1116"/>
      <c r="U980" s="1116"/>
      <c r="V980" s="1116"/>
      <c r="W980" s="1116"/>
      <c r="X980" s="1116"/>
      <c r="Y980" s="1117"/>
      <c r="Z980" s="1237"/>
      <c r="AA980" s="1238"/>
      <c r="AB980" s="1238"/>
      <c r="AC980" s="1239"/>
      <c r="AD980" s="1553"/>
      <c r="AE980" s="1554"/>
      <c r="AF980" s="1554"/>
      <c r="AG980" s="1554"/>
      <c r="AH980" s="1554"/>
      <c r="AI980" s="1554"/>
      <c r="AJ980" s="1554"/>
      <c r="AK980" s="1555"/>
      <c r="AL980" s="105"/>
    </row>
    <row r="981" spans="1:38" s="743" customFormat="1" ht="12.75">
      <c r="A981" s="51"/>
      <c r="B981" s="122"/>
      <c r="C981" s="125"/>
      <c r="D981" s="1115"/>
      <c r="E981" s="1116"/>
      <c r="F981" s="1116"/>
      <c r="G981" s="1116"/>
      <c r="H981" s="1116"/>
      <c r="I981" s="1116"/>
      <c r="J981" s="1116"/>
      <c r="K981" s="1116"/>
      <c r="L981" s="1116"/>
      <c r="M981" s="1116"/>
      <c r="N981" s="1116"/>
      <c r="O981" s="1116"/>
      <c r="P981" s="1116"/>
      <c r="Q981" s="1116"/>
      <c r="R981" s="1116"/>
      <c r="S981" s="1116"/>
      <c r="T981" s="1116"/>
      <c r="U981" s="1116"/>
      <c r="V981" s="1116"/>
      <c r="W981" s="1116"/>
      <c r="X981" s="1116"/>
      <c r="Y981" s="1117"/>
      <c r="Z981" s="1237"/>
      <c r="AA981" s="1238"/>
      <c r="AB981" s="1238"/>
      <c r="AC981" s="1239"/>
      <c r="AD981" s="1553"/>
      <c r="AE981" s="1554"/>
      <c r="AF981" s="1554"/>
      <c r="AG981" s="1554"/>
      <c r="AH981" s="1554"/>
      <c r="AI981" s="1554"/>
      <c r="AJ981" s="1554"/>
      <c r="AK981" s="1555"/>
      <c r="AL981" s="105"/>
    </row>
    <row r="982" spans="1:38" ht="12.75" customHeight="1">
      <c r="A982" s="51"/>
      <c r="B982" s="122"/>
      <c r="C982" s="125"/>
      <c r="D982" s="1115"/>
      <c r="E982" s="1116"/>
      <c r="F982" s="1116"/>
      <c r="G982" s="1116"/>
      <c r="H982" s="1116"/>
      <c r="I982" s="1116"/>
      <c r="J982" s="1116"/>
      <c r="K982" s="1116"/>
      <c r="L982" s="1116"/>
      <c r="M982" s="1116"/>
      <c r="N982" s="1116"/>
      <c r="O982" s="1116"/>
      <c r="P982" s="1116"/>
      <c r="Q982" s="1116"/>
      <c r="R982" s="1116"/>
      <c r="S982" s="1116"/>
      <c r="T982" s="1116"/>
      <c r="U982" s="1116"/>
      <c r="V982" s="1116"/>
      <c r="W982" s="1116"/>
      <c r="X982" s="1116"/>
      <c r="Y982" s="1117"/>
      <c r="Z982" s="1237"/>
      <c r="AA982" s="1238"/>
      <c r="AB982" s="1238"/>
      <c r="AC982" s="1239"/>
      <c r="AD982" s="1553"/>
      <c r="AE982" s="1554"/>
      <c r="AF982" s="1554"/>
      <c r="AG982" s="1554"/>
      <c r="AH982" s="1554"/>
      <c r="AI982" s="1554"/>
      <c r="AJ982" s="1554"/>
      <c r="AK982" s="1555"/>
      <c r="AL982" s="105"/>
    </row>
    <row r="983" spans="1:38" ht="12.75" customHeight="1">
      <c r="A983" s="51"/>
      <c r="B983" s="122"/>
      <c r="C983" s="125"/>
      <c r="D983" s="949" t="s">
        <v>382</v>
      </c>
      <c r="E983" s="136"/>
      <c r="F983" s="136"/>
      <c r="G983" s="163"/>
      <c r="H983" s="7"/>
      <c r="J983" s="1559" t="s">
        <v>641</v>
      </c>
      <c r="K983" s="1560"/>
      <c r="L983" s="1560"/>
      <c r="M983" s="1560"/>
      <c r="N983" s="1560"/>
      <c r="O983" s="1560"/>
      <c r="P983" s="1560"/>
      <c r="Q983" s="1561"/>
      <c r="R983" s="7"/>
      <c r="S983" s="7"/>
      <c r="T983" s="164"/>
      <c r="U983" s="7"/>
      <c r="V983" s="1546" t="str">
        <f>IF(AA978="yes",(AD953*0.15),"")</f>
        <v/>
      </c>
      <c r="W983" s="1546"/>
      <c r="X983" s="1546"/>
      <c r="Y983" s="1547"/>
      <c r="Z983" s="1240"/>
      <c r="AA983" s="1241"/>
      <c r="AB983" s="1241"/>
      <c r="AC983" s="1242"/>
      <c r="AD983" s="1556"/>
      <c r="AE983" s="1557"/>
      <c r="AF983" s="1557"/>
      <c r="AG983" s="1557"/>
      <c r="AH983" s="1557"/>
      <c r="AI983" s="1557"/>
      <c r="AJ983" s="1557"/>
      <c r="AK983" s="1558"/>
      <c r="AL983" s="105"/>
    </row>
    <row r="984" spans="1:38" ht="12.75" customHeight="1">
      <c r="A984" s="51"/>
      <c r="B984" s="120"/>
      <c r="C984" s="121" t="s">
        <v>243</v>
      </c>
      <c r="D984" s="1112" t="s">
        <v>1617</v>
      </c>
      <c r="E984" s="1113"/>
      <c r="F984" s="1113"/>
      <c r="G984" s="1113"/>
      <c r="H984" s="1113"/>
      <c r="I984" s="1113"/>
      <c r="J984" s="1113"/>
      <c r="K984" s="1113"/>
      <c r="L984" s="1113"/>
      <c r="M984" s="1113"/>
      <c r="N984" s="1113"/>
      <c r="O984" s="1113"/>
      <c r="P984" s="1113"/>
      <c r="Q984" s="1113"/>
      <c r="R984" s="1113"/>
      <c r="S984" s="1113"/>
      <c r="T984" s="1113"/>
      <c r="U984" s="1113"/>
      <c r="V984" s="1113"/>
      <c r="W984" s="1113"/>
      <c r="X984" s="1113"/>
      <c r="Y984" s="1114"/>
      <c r="Z984" s="113"/>
      <c r="AA984" s="1516" t="s">
        <v>591</v>
      </c>
      <c r="AB984" s="1517"/>
      <c r="AC984" s="51"/>
      <c r="AD984" s="1550">
        <f>'Sources and Uses Budget'!C82</f>
        <v>1526866</v>
      </c>
      <c r="AE984" s="1551"/>
      <c r="AF984" s="1551"/>
      <c r="AG984" s="1551"/>
      <c r="AH984" s="1551"/>
      <c r="AI984" s="1551"/>
      <c r="AJ984" s="1551"/>
      <c r="AK984" s="1552"/>
      <c r="AL984" s="105"/>
    </row>
    <row r="985" spans="1:38" ht="12.75" customHeight="1">
      <c r="A985" s="51"/>
      <c r="B985" s="113"/>
      <c r="C985" s="114"/>
      <c r="D985" s="1115" t="s">
        <v>1618</v>
      </c>
      <c r="E985" s="1116"/>
      <c r="F985" s="1116"/>
      <c r="G985" s="1116"/>
      <c r="H985" s="1116"/>
      <c r="I985" s="1116"/>
      <c r="J985" s="1116"/>
      <c r="K985" s="1116"/>
      <c r="L985" s="1116"/>
      <c r="M985" s="1116"/>
      <c r="N985" s="1116"/>
      <c r="O985" s="1116"/>
      <c r="P985" s="1116"/>
      <c r="Q985" s="1116"/>
      <c r="R985" s="1116"/>
      <c r="S985" s="1116"/>
      <c r="T985" s="1116"/>
      <c r="U985" s="1116"/>
      <c r="V985" s="1116"/>
      <c r="W985" s="1116"/>
      <c r="X985" s="1116"/>
      <c r="Y985" s="1117"/>
      <c r="Z985" s="1548" t="str">
        <f>IF(AA984="yes","Please Enter Amount:",0)</f>
        <v>Please Enter Amount:</v>
      </c>
      <c r="AA985" s="1549"/>
      <c r="AB985" s="1549"/>
      <c r="AC985" s="1549"/>
      <c r="AD985" s="1553"/>
      <c r="AE985" s="1554"/>
      <c r="AF985" s="1554"/>
      <c r="AG985" s="1554"/>
      <c r="AH985" s="1554"/>
      <c r="AI985" s="1554"/>
      <c r="AJ985" s="1554"/>
      <c r="AK985" s="1555"/>
      <c r="AL985" s="105"/>
    </row>
    <row r="986" spans="1:38" s="743" customFormat="1" ht="12.75" customHeight="1">
      <c r="A986" s="51"/>
      <c r="B986" s="113"/>
      <c r="C986" s="114"/>
      <c r="D986" s="1115"/>
      <c r="E986" s="1116"/>
      <c r="F986" s="1116"/>
      <c r="G986" s="1116"/>
      <c r="H986" s="1116"/>
      <c r="I986" s="1116"/>
      <c r="J986" s="1116"/>
      <c r="K986" s="1116"/>
      <c r="L986" s="1116"/>
      <c r="M986" s="1116"/>
      <c r="N986" s="1116"/>
      <c r="O986" s="1116"/>
      <c r="P986" s="1116"/>
      <c r="Q986" s="1116"/>
      <c r="R986" s="1116"/>
      <c r="S986" s="1116"/>
      <c r="T986" s="1116"/>
      <c r="U986" s="1116"/>
      <c r="V986" s="1116"/>
      <c r="W986" s="1116"/>
      <c r="X986" s="1116"/>
      <c r="Y986" s="1117"/>
      <c r="Z986" s="1548"/>
      <c r="AA986" s="1549"/>
      <c r="AB986" s="1549"/>
      <c r="AC986" s="1549"/>
      <c r="AD986" s="1553"/>
      <c r="AE986" s="1554"/>
      <c r="AF986" s="1554"/>
      <c r="AG986" s="1554"/>
      <c r="AH986" s="1554"/>
      <c r="AI986" s="1554"/>
      <c r="AJ986" s="1554"/>
      <c r="AK986" s="1555"/>
      <c r="AL986" s="105"/>
    </row>
    <row r="987" spans="1:38" ht="12.75" customHeight="1">
      <c r="A987" s="51"/>
      <c r="B987" s="126"/>
      <c r="C987" s="125"/>
      <c r="D987" s="1118"/>
      <c r="E987" s="1119"/>
      <c r="F987" s="1119"/>
      <c r="G987" s="1119"/>
      <c r="H987" s="1119"/>
      <c r="I987" s="1119"/>
      <c r="J987" s="1119"/>
      <c r="K987" s="1119"/>
      <c r="L987" s="1119"/>
      <c r="M987" s="1119"/>
      <c r="N987" s="1119"/>
      <c r="O987" s="1119"/>
      <c r="P987" s="1119"/>
      <c r="Q987" s="1119"/>
      <c r="R987" s="1119"/>
      <c r="S987" s="1119"/>
      <c r="T987" s="1119"/>
      <c r="U987" s="1119"/>
      <c r="V987" s="1119"/>
      <c r="W987" s="1119"/>
      <c r="X987" s="1119"/>
      <c r="Y987" s="1120"/>
      <c r="Z987" s="1548"/>
      <c r="AA987" s="1549"/>
      <c r="AB987" s="1549"/>
      <c r="AC987" s="1549"/>
      <c r="AD987" s="1556"/>
      <c r="AE987" s="1557"/>
      <c r="AF987" s="1557"/>
      <c r="AG987" s="1557"/>
      <c r="AH987" s="1557"/>
      <c r="AI987" s="1557"/>
      <c r="AJ987" s="1557"/>
      <c r="AK987" s="1558"/>
      <c r="AL987" s="105"/>
    </row>
    <row r="988" spans="1:38" ht="12.75" customHeight="1">
      <c r="A988" s="51"/>
      <c r="B988" s="120"/>
      <c r="C988" s="121" t="s">
        <v>248</v>
      </c>
      <c r="D988" s="1112" t="s">
        <v>1619</v>
      </c>
      <c r="E988" s="1113"/>
      <c r="F988" s="1113"/>
      <c r="G988" s="1113"/>
      <c r="H988" s="1113"/>
      <c r="I988" s="1113"/>
      <c r="J988" s="1113"/>
      <c r="K988" s="1113"/>
      <c r="L988" s="1113"/>
      <c r="M988" s="1113"/>
      <c r="N988" s="1113"/>
      <c r="O988" s="1113"/>
      <c r="P988" s="1113"/>
      <c r="Q988" s="1113"/>
      <c r="R988" s="1113"/>
      <c r="S988" s="1113"/>
      <c r="T988" s="1113"/>
      <c r="U988" s="1113"/>
      <c r="V988" s="1113"/>
      <c r="W988" s="1113"/>
      <c r="X988" s="1113"/>
      <c r="Y988" s="1114"/>
      <c r="Z988" s="120"/>
      <c r="AA988" s="1450" t="s">
        <v>591</v>
      </c>
      <c r="AB988" s="1451"/>
      <c r="AC988" s="127"/>
      <c r="AD988" s="1458">
        <f>ROUND(IF(AA988="yes",(AD953*0.1),0),0)</f>
        <v>2927900</v>
      </c>
      <c r="AE988" s="1204"/>
      <c r="AF988" s="1204"/>
      <c r="AG988" s="1204"/>
      <c r="AH988" s="1204"/>
      <c r="AI988" s="1204"/>
      <c r="AJ988" s="1204"/>
      <c r="AK988" s="1205"/>
      <c r="AL988" s="105"/>
    </row>
    <row r="989" spans="1:38" s="743" customFormat="1" ht="12.75" customHeight="1">
      <c r="A989" s="51"/>
      <c r="B989" s="113"/>
      <c r="C989" s="114"/>
      <c r="D989" s="1115" t="s">
        <v>1620</v>
      </c>
      <c r="E989" s="1116"/>
      <c r="F989" s="1116"/>
      <c r="G989" s="1116"/>
      <c r="H989" s="1116"/>
      <c r="I989" s="1116"/>
      <c r="J989" s="1116"/>
      <c r="K989" s="1116"/>
      <c r="L989" s="1116"/>
      <c r="M989" s="1116"/>
      <c r="N989" s="1116"/>
      <c r="O989" s="1116"/>
      <c r="P989" s="1116"/>
      <c r="Q989" s="1116"/>
      <c r="R989" s="1116"/>
      <c r="S989" s="1116"/>
      <c r="T989" s="1116"/>
      <c r="U989" s="1116"/>
      <c r="V989" s="1116"/>
      <c r="W989" s="1116"/>
      <c r="X989" s="1116"/>
      <c r="Y989" s="1117"/>
      <c r="Z989" s="113"/>
      <c r="AA989" s="115"/>
      <c r="AB989" s="115"/>
      <c r="AC989" s="115"/>
      <c r="AD989" s="1459"/>
      <c r="AE989" s="1206"/>
      <c r="AF989" s="1206"/>
      <c r="AG989" s="1206"/>
      <c r="AH989" s="1206"/>
      <c r="AI989" s="1206"/>
      <c r="AJ989" s="1206"/>
      <c r="AK989" s="1207"/>
      <c r="AL989" s="105"/>
    </row>
    <row r="990" spans="1:38" ht="12.75">
      <c r="A990" s="51"/>
      <c r="B990" s="113"/>
      <c r="C990" s="114"/>
      <c r="D990" s="1118"/>
      <c r="E990" s="1119"/>
      <c r="F990" s="1119"/>
      <c r="G990" s="1119"/>
      <c r="H990" s="1119"/>
      <c r="I990" s="1119"/>
      <c r="J990" s="1119"/>
      <c r="K990" s="1119"/>
      <c r="L990" s="1119"/>
      <c r="M990" s="1119"/>
      <c r="N990" s="1119"/>
      <c r="O990" s="1119"/>
      <c r="P990" s="1119"/>
      <c r="Q990" s="1119"/>
      <c r="R990" s="1119"/>
      <c r="S990" s="1119"/>
      <c r="T990" s="1119"/>
      <c r="U990" s="1119"/>
      <c r="V990" s="1119"/>
      <c r="W990" s="1119"/>
      <c r="X990" s="1119"/>
      <c r="Y990" s="1120"/>
      <c r="Z990" s="113"/>
      <c r="AA990" s="115"/>
      <c r="AB990" s="115"/>
      <c r="AC990" s="115"/>
      <c r="AD990" s="1459"/>
      <c r="AE990" s="1206"/>
      <c r="AF990" s="1206"/>
      <c r="AG990" s="1206"/>
      <c r="AH990" s="1206"/>
      <c r="AI990" s="1206"/>
      <c r="AJ990" s="1206"/>
      <c r="AK990" s="1207"/>
      <c r="AL990" s="105"/>
    </row>
    <row r="991" spans="1:38" ht="12.75" customHeight="1">
      <c r="A991" s="51"/>
      <c r="B991" s="120"/>
      <c r="C991" s="555" t="s">
        <v>741</v>
      </c>
      <c r="D991" s="1112" t="s">
        <v>1621</v>
      </c>
      <c r="E991" s="1113"/>
      <c r="F991" s="1113"/>
      <c r="G991" s="1113"/>
      <c r="H991" s="1113"/>
      <c r="I991" s="1113"/>
      <c r="J991" s="1113"/>
      <c r="K991" s="1113"/>
      <c r="L991" s="1113"/>
      <c r="M991" s="1113"/>
      <c r="N991" s="1113"/>
      <c r="O991" s="1113"/>
      <c r="P991" s="1113"/>
      <c r="Q991" s="1113"/>
      <c r="R991" s="1113"/>
      <c r="S991" s="1113"/>
      <c r="T991" s="1113"/>
      <c r="U991" s="1113"/>
      <c r="V991" s="1113"/>
      <c r="W991" s="1113"/>
      <c r="X991" s="1113"/>
      <c r="Y991" s="1114"/>
      <c r="Z991" s="120"/>
      <c r="AA991" s="1450" t="s">
        <v>591</v>
      </c>
      <c r="AB991" s="1451"/>
      <c r="AC991" s="127"/>
      <c r="AD991" s="1458">
        <f>ROUND(IF(AA991="yes",(AD953*0.1),0),0)</f>
        <v>2927900</v>
      </c>
      <c r="AE991" s="1204"/>
      <c r="AF991" s="1204"/>
      <c r="AG991" s="1204"/>
      <c r="AH991" s="1204"/>
      <c r="AI991" s="1204"/>
      <c r="AJ991" s="1204"/>
      <c r="AK991" s="1205"/>
      <c r="AL991" s="105"/>
    </row>
    <row r="992" spans="1:38" s="706" customFormat="1" ht="12.75" customHeight="1">
      <c r="A992" s="51"/>
      <c r="B992" s="113"/>
      <c r="C992" s="114"/>
      <c r="D992" s="1115" t="s">
        <v>1622</v>
      </c>
      <c r="E992" s="1116"/>
      <c r="F992" s="1116"/>
      <c r="G992" s="1116"/>
      <c r="H992" s="1116"/>
      <c r="I992" s="1116"/>
      <c r="J992" s="1116"/>
      <c r="K992" s="1116"/>
      <c r="L992" s="1116"/>
      <c r="M992" s="1116"/>
      <c r="N992" s="1116"/>
      <c r="O992" s="1116"/>
      <c r="P992" s="1116"/>
      <c r="Q992" s="1116"/>
      <c r="R992" s="1116"/>
      <c r="S992" s="1116"/>
      <c r="T992" s="1116"/>
      <c r="U992" s="1116"/>
      <c r="V992" s="1116"/>
      <c r="W992" s="1116"/>
      <c r="X992" s="1116"/>
      <c r="Y992" s="1117"/>
      <c r="Z992" s="113"/>
      <c r="AA992" s="115"/>
      <c r="AB992" s="115"/>
      <c r="AC992" s="115"/>
      <c r="AD992" s="1459"/>
      <c r="AE992" s="1206"/>
      <c r="AF992" s="1206"/>
      <c r="AG992" s="1206"/>
      <c r="AH992" s="1206"/>
      <c r="AI992" s="1206"/>
      <c r="AJ992" s="1206"/>
      <c r="AK992" s="1207"/>
      <c r="AL992" s="105"/>
    </row>
    <row r="993" spans="1:38" ht="12.75" customHeight="1">
      <c r="A993" s="51"/>
      <c r="B993" s="113"/>
      <c r="C993" s="114"/>
      <c r="D993" s="1115"/>
      <c r="E993" s="1116"/>
      <c r="F993" s="1116"/>
      <c r="G993" s="1116"/>
      <c r="H993" s="1116"/>
      <c r="I993" s="1116"/>
      <c r="J993" s="1116"/>
      <c r="K993" s="1116"/>
      <c r="L993" s="1116"/>
      <c r="M993" s="1116"/>
      <c r="N993" s="1116"/>
      <c r="O993" s="1116"/>
      <c r="P993" s="1116"/>
      <c r="Q993" s="1116"/>
      <c r="R993" s="1116"/>
      <c r="S993" s="1116"/>
      <c r="T993" s="1116"/>
      <c r="U993" s="1116"/>
      <c r="V993" s="1116"/>
      <c r="W993" s="1116"/>
      <c r="X993" s="1116"/>
      <c r="Y993" s="1117"/>
      <c r="Z993" s="113"/>
      <c r="AA993" s="115"/>
      <c r="AB993" s="115"/>
      <c r="AC993" s="115"/>
      <c r="AD993" s="552"/>
      <c r="AE993" s="553"/>
      <c r="AF993" s="553"/>
      <c r="AG993" s="553"/>
      <c r="AH993" s="553"/>
      <c r="AI993" s="553"/>
      <c r="AJ993" s="553"/>
      <c r="AK993" s="554"/>
      <c r="AL993" s="105"/>
    </row>
    <row r="994" spans="1:38" ht="12.75" customHeight="1">
      <c r="A994" s="51"/>
      <c r="B994" s="113"/>
      <c r="C994" s="114"/>
      <c r="D994" s="1115"/>
      <c r="E994" s="1116"/>
      <c r="F994" s="1116"/>
      <c r="G994" s="1116"/>
      <c r="H994" s="1116"/>
      <c r="I994" s="1116"/>
      <c r="J994" s="1116"/>
      <c r="K994" s="1116"/>
      <c r="L994" s="1116"/>
      <c r="M994" s="1116"/>
      <c r="N994" s="1116"/>
      <c r="O994" s="1116"/>
      <c r="P994" s="1116"/>
      <c r="Q994" s="1116"/>
      <c r="R994" s="1116"/>
      <c r="S994" s="1116"/>
      <c r="T994" s="1116"/>
      <c r="U994" s="1116"/>
      <c r="V994" s="1116"/>
      <c r="W994" s="1116"/>
      <c r="X994" s="1116"/>
      <c r="Y994" s="1117"/>
      <c r="Z994" s="113"/>
      <c r="AA994" s="115"/>
      <c r="AB994" s="115"/>
      <c r="AC994" s="115"/>
      <c r="AD994" s="552"/>
      <c r="AE994" s="553"/>
      <c r="AF994" s="553"/>
      <c r="AG994" s="553"/>
      <c r="AH994" s="553"/>
      <c r="AI994" s="553"/>
      <c r="AJ994" s="553"/>
      <c r="AK994" s="554"/>
      <c r="AL994" s="105"/>
    </row>
    <row r="995" spans="1:38" ht="12.75" customHeight="1">
      <c r="A995" s="51"/>
      <c r="B995" s="113"/>
      <c r="C995" s="114"/>
      <c r="D995" s="1118"/>
      <c r="E995" s="1119"/>
      <c r="F995" s="1119"/>
      <c r="G995" s="1119"/>
      <c r="H995" s="1119"/>
      <c r="I995" s="1119"/>
      <c r="J995" s="1119"/>
      <c r="K995" s="1119"/>
      <c r="L995" s="1119"/>
      <c r="M995" s="1119"/>
      <c r="N995" s="1119"/>
      <c r="O995" s="1119"/>
      <c r="P995" s="1119"/>
      <c r="Q995" s="1119"/>
      <c r="R995" s="1119"/>
      <c r="S995" s="1119"/>
      <c r="T995" s="1119"/>
      <c r="U995" s="1119"/>
      <c r="V995" s="1119"/>
      <c r="W995" s="1119"/>
      <c r="X995" s="1119"/>
      <c r="Y995" s="112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12" t="s">
        <v>1626</v>
      </c>
      <c r="E996" s="1113"/>
      <c r="F996" s="1113"/>
      <c r="G996" s="1113"/>
      <c r="H996" s="1113"/>
      <c r="I996" s="1113"/>
      <c r="J996" s="1113"/>
      <c r="K996" s="1113"/>
      <c r="L996" s="1113"/>
      <c r="M996" s="1113"/>
      <c r="N996" s="1113"/>
      <c r="O996" s="1113"/>
      <c r="P996" s="1113"/>
      <c r="Q996" s="1113"/>
      <c r="R996" s="1113"/>
      <c r="S996" s="1113"/>
      <c r="T996" s="1113"/>
      <c r="U996" s="1113"/>
      <c r="V996" s="1113"/>
      <c r="W996" s="1113"/>
      <c r="X996" s="1113"/>
      <c r="Y996" s="1114"/>
      <c r="Z996" s="120"/>
      <c r="AA996" s="1250" t="str">
        <f>IF(X999&gt;0,"Yes","No")</f>
        <v>Yes</v>
      </c>
      <c r="AB996" s="1251"/>
      <c r="AC996" s="128"/>
      <c r="AD996" s="1252">
        <f>IF((X999=0),"",AO906*AD953)</f>
        <v>14639500</v>
      </c>
      <c r="AE996" s="1253"/>
      <c r="AF996" s="1253"/>
      <c r="AG996" s="1253"/>
      <c r="AH996" s="1253"/>
      <c r="AI996" s="1253"/>
      <c r="AJ996" s="1253"/>
      <c r="AK996" s="1254"/>
      <c r="AL996" s="105"/>
    </row>
    <row r="997" spans="1:38" s="743" customFormat="1" ht="12.75" customHeight="1">
      <c r="A997" s="51"/>
      <c r="B997" s="113"/>
      <c r="C997" s="726"/>
      <c r="D997" s="1115" t="s">
        <v>1625</v>
      </c>
      <c r="E997" s="1116"/>
      <c r="F997" s="1116"/>
      <c r="G997" s="1116"/>
      <c r="H997" s="1116"/>
      <c r="I997" s="1116"/>
      <c r="J997" s="1116"/>
      <c r="K997" s="1116"/>
      <c r="L997" s="1116"/>
      <c r="M997" s="1116"/>
      <c r="N997" s="1116"/>
      <c r="O997" s="1116"/>
      <c r="P997" s="1116"/>
      <c r="Q997" s="1116"/>
      <c r="R997" s="1116"/>
      <c r="S997" s="1116"/>
      <c r="T997" s="1116"/>
      <c r="U997" s="1116"/>
      <c r="V997" s="1116"/>
      <c r="W997" s="1116"/>
      <c r="X997" s="1116"/>
      <c r="Y997" s="1117"/>
      <c r="Z997" s="113"/>
      <c r="AA997" s="727"/>
      <c r="AB997" s="727"/>
      <c r="AC997" s="124"/>
      <c r="AD997" s="1255"/>
      <c r="AE997" s="1256"/>
      <c r="AF997" s="1256"/>
      <c r="AG997" s="1256"/>
      <c r="AH997" s="1256"/>
      <c r="AI997" s="1256"/>
      <c r="AJ997" s="1256"/>
      <c r="AK997" s="1257"/>
      <c r="AL997" s="105"/>
    </row>
    <row r="998" spans="1:38" ht="12.75" customHeight="1">
      <c r="A998" s="51"/>
      <c r="B998" s="113"/>
      <c r="C998" s="726"/>
      <c r="D998" s="1115"/>
      <c r="E998" s="1116"/>
      <c r="F998" s="1116"/>
      <c r="G998" s="1116"/>
      <c r="H998" s="1116"/>
      <c r="I998" s="1116"/>
      <c r="J998" s="1116"/>
      <c r="K998" s="1116"/>
      <c r="L998" s="1116"/>
      <c r="M998" s="1116"/>
      <c r="N998" s="1116"/>
      <c r="O998" s="1116"/>
      <c r="P998" s="1116"/>
      <c r="Q998" s="1116"/>
      <c r="R998" s="1116"/>
      <c r="S998" s="1116"/>
      <c r="T998" s="1116"/>
      <c r="U998" s="1116"/>
      <c r="V998" s="1116"/>
      <c r="W998" s="1116"/>
      <c r="X998" s="1116"/>
      <c r="Y998" s="1117"/>
      <c r="Z998" s="113"/>
      <c r="AA998" s="727"/>
      <c r="AB998" s="727"/>
      <c r="AC998" s="124"/>
      <c r="AD998" s="1255"/>
      <c r="AE998" s="1256"/>
      <c r="AF998" s="1256"/>
      <c r="AG998" s="1256"/>
      <c r="AH998" s="1256"/>
      <c r="AI998" s="1256"/>
      <c r="AJ998" s="1256"/>
      <c r="AK998" s="1257"/>
      <c r="AL998" s="105"/>
    </row>
    <row r="999" spans="1:38" ht="12.75" customHeight="1">
      <c r="A999" s="51"/>
      <c r="B999" s="118"/>
      <c r="C999" s="119"/>
      <c r="D999" s="207" t="s">
        <v>1080</v>
      </c>
      <c r="E999" s="208"/>
      <c r="F999" s="208"/>
      <c r="G999" s="208"/>
      <c r="H999" s="104"/>
      <c r="I999" s="1569">
        <f>AM905</f>
        <v>65</v>
      </c>
      <c r="J999" s="1570"/>
      <c r="K999" s="51"/>
      <c r="L999" s="104"/>
      <c r="M999" s="208"/>
      <c r="N999" s="208"/>
      <c r="O999" s="208"/>
      <c r="P999" s="208"/>
      <c r="Q999" s="208"/>
      <c r="R999" s="208"/>
      <c r="S999" s="208"/>
      <c r="T999" s="208"/>
      <c r="U999" s="208"/>
      <c r="V999" s="104"/>
      <c r="W999" s="209" t="s">
        <v>1081</v>
      </c>
      <c r="X999" s="1446">
        <f>AT614</f>
        <v>33</v>
      </c>
      <c r="Y999" s="1447"/>
      <c r="Z999" s="1240"/>
      <c r="AA999" s="1241"/>
      <c r="AB999" s="1241"/>
      <c r="AC999" s="1242"/>
      <c r="AD999" s="1258"/>
      <c r="AE999" s="1259"/>
      <c r="AF999" s="1259"/>
      <c r="AG999" s="1259"/>
      <c r="AH999" s="1259"/>
      <c r="AI999" s="1259"/>
      <c r="AJ999" s="1259"/>
      <c r="AK999" s="1260"/>
      <c r="AL999" s="105"/>
    </row>
    <row r="1000" spans="1:38" ht="12.75" customHeight="1">
      <c r="A1000" s="51"/>
      <c r="B1000" s="120"/>
      <c r="C1000" s="206" t="s">
        <v>1154</v>
      </c>
      <c r="D1000" s="1112" t="s">
        <v>1624</v>
      </c>
      <c r="E1000" s="1113"/>
      <c r="F1000" s="1113"/>
      <c r="G1000" s="1113"/>
      <c r="H1000" s="1113"/>
      <c r="I1000" s="1113"/>
      <c r="J1000" s="1113"/>
      <c r="K1000" s="1113"/>
      <c r="L1000" s="1113"/>
      <c r="M1000" s="1113"/>
      <c r="N1000" s="1113"/>
      <c r="O1000" s="1113"/>
      <c r="P1000" s="1113"/>
      <c r="Q1000" s="1113"/>
      <c r="R1000" s="1113"/>
      <c r="S1000" s="1113"/>
      <c r="T1000" s="1113"/>
      <c r="U1000" s="1113"/>
      <c r="V1000" s="1113"/>
      <c r="W1000" s="1113"/>
      <c r="X1000" s="1113"/>
      <c r="Y1000" s="1114"/>
      <c r="Z1000" s="113"/>
      <c r="AA1000" s="1250" t="str">
        <f>IF(X1003&gt;0,"Yes","No")</f>
        <v>Yes</v>
      </c>
      <c r="AB1000" s="1251"/>
      <c r="AC1000" s="124"/>
      <c r="AD1000" s="1252">
        <f>IF((X1003=0)," ",(2*AO907)*AD953)</f>
        <v>9369280</v>
      </c>
      <c r="AE1000" s="1253"/>
      <c r="AF1000" s="1253"/>
      <c r="AG1000" s="1253"/>
      <c r="AH1000" s="1253"/>
      <c r="AI1000" s="1253"/>
      <c r="AJ1000" s="1253"/>
      <c r="AK1000" s="1254"/>
      <c r="AL1000" s="105"/>
    </row>
    <row r="1001" spans="1:38" s="743" customFormat="1" ht="12.75" customHeight="1">
      <c r="A1001" s="51"/>
      <c r="B1001" s="113"/>
      <c r="C1001" s="726"/>
      <c r="D1001" s="1115" t="s">
        <v>1623</v>
      </c>
      <c r="E1001" s="1116"/>
      <c r="F1001" s="1116"/>
      <c r="G1001" s="1116"/>
      <c r="H1001" s="1116"/>
      <c r="I1001" s="1116"/>
      <c r="J1001" s="1116"/>
      <c r="K1001" s="1116"/>
      <c r="L1001" s="1116"/>
      <c r="M1001" s="1116"/>
      <c r="N1001" s="1116"/>
      <c r="O1001" s="1116"/>
      <c r="P1001" s="1116"/>
      <c r="Q1001" s="1116"/>
      <c r="R1001" s="1116"/>
      <c r="S1001" s="1116"/>
      <c r="T1001" s="1116"/>
      <c r="U1001" s="1116"/>
      <c r="V1001" s="1116"/>
      <c r="W1001" s="1116"/>
      <c r="X1001" s="1116"/>
      <c r="Y1001" s="1117"/>
      <c r="Z1001" s="113"/>
      <c r="AA1001" s="727"/>
      <c r="AB1001" s="727"/>
      <c r="AC1001" s="124"/>
      <c r="AD1001" s="1255"/>
      <c r="AE1001" s="1256"/>
      <c r="AF1001" s="1256"/>
      <c r="AG1001" s="1256"/>
      <c r="AH1001" s="1256"/>
      <c r="AI1001" s="1256"/>
      <c r="AJ1001" s="1256"/>
      <c r="AK1001" s="1257"/>
      <c r="AL1001" s="105"/>
    </row>
    <row r="1002" spans="1:38" ht="12.75" customHeight="1">
      <c r="A1002" s="51"/>
      <c r="B1002" s="113"/>
      <c r="C1002" s="124"/>
      <c r="D1002" s="1115"/>
      <c r="E1002" s="1116"/>
      <c r="F1002" s="1116"/>
      <c r="G1002" s="1116"/>
      <c r="H1002" s="1116"/>
      <c r="I1002" s="1116"/>
      <c r="J1002" s="1116"/>
      <c r="K1002" s="1116"/>
      <c r="L1002" s="1116"/>
      <c r="M1002" s="1116"/>
      <c r="N1002" s="1116"/>
      <c r="O1002" s="1116"/>
      <c r="P1002" s="1116"/>
      <c r="Q1002" s="1116"/>
      <c r="R1002" s="1116"/>
      <c r="S1002" s="1116"/>
      <c r="T1002" s="1116"/>
      <c r="U1002" s="1116"/>
      <c r="V1002" s="1116"/>
      <c r="W1002" s="1116"/>
      <c r="X1002" s="1116"/>
      <c r="Y1002" s="1117"/>
      <c r="Z1002" s="1237"/>
      <c r="AA1002" s="1238"/>
      <c r="AB1002" s="1238"/>
      <c r="AC1002" s="1239"/>
      <c r="AD1002" s="1255"/>
      <c r="AE1002" s="1256"/>
      <c r="AF1002" s="1256"/>
      <c r="AG1002" s="1256"/>
      <c r="AH1002" s="1256"/>
      <c r="AI1002" s="1256"/>
      <c r="AJ1002" s="1256"/>
      <c r="AK1002" s="1257"/>
      <c r="AL1002" s="105"/>
    </row>
    <row r="1003" spans="1:38" ht="12.75" customHeight="1">
      <c r="A1003" s="51"/>
      <c r="B1003" s="118"/>
      <c r="C1003" s="119"/>
      <c r="D1003" s="207" t="s">
        <v>1080</v>
      </c>
      <c r="E1003" s="208"/>
      <c r="F1003" s="208"/>
      <c r="G1003" s="208"/>
      <c r="H1003" s="208"/>
      <c r="I1003" s="1569">
        <f>AM905</f>
        <v>65</v>
      </c>
      <c r="J1003" s="1570"/>
      <c r="K1003" s="51"/>
      <c r="L1003" s="208"/>
      <c r="M1003" s="208"/>
      <c r="N1003" s="208"/>
      <c r="O1003" s="208"/>
      <c r="P1003" s="208"/>
      <c r="Q1003" s="208"/>
      <c r="R1003" s="208"/>
      <c r="S1003" s="208"/>
      <c r="T1003" s="208"/>
      <c r="U1003" s="208"/>
      <c r="V1003" s="208"/>
      <c r="W1003" s="209" t="s">
        <v>1082</v>
      </c>
      <c r="X1003" s="1446">
        <f>AX614</f>
        <v>11</v>
      </c>
      <c r="Y1003" s="1447"/>
      <c r="Z1003" s="1240"/>
      <c r="AA1003" s="1241"/>
      <c r="AB1003" s="1241"/>
      <c r="AC1003" s="1242"/>
      <c r="AD1003" s="1258"/>
      <c r="AE1003" s="1259"/>
      <c r="AF1003" s="1259"/>
      <c r="AG1003" s="1259"/>
      <c r="AH1003" s="1259"/>
      <c r="AI1003" s="1259"/>
      <c r="AJ1003" s="1259"/>
      <c r="AK1003" s="1260"/>
      <c r="AL1003" s="105"/>
    </row>
    <row r="1004" spans="1:38" ht="12.75" customHeight="1">
      <c r="A1004" s="51"/>
      <c r="B1004" s="161"/>
      <c r="C1004" s="162"/>
      <c r="D1004" s="1536" t="s">
        <v>559</v>
      </c>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7"/>
      <c r="AD1004" s="1455">
        <f>SUM(AD953:AK1003)</f>
        <v>69746936</v>
      </c>
      <c r="AE1004" s="1456"/>
      <c r="AF1004" s="1456"/>
      <c r="AG1004" s="1456"/>
      <c r="AH1004" s="1456"/>
      <c r="AI1004" s="1456"/>
      <c r="AJ1004" s="1456"/>
      <c r="AK1004" s="145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2"/>
      <c r="Y1007" s="1592"/>
      <c r="Z1007" s="1592"/>
      <c r="AA1007" s="1592"/>
      <c r="AB1007" s="1592"/>
      <c r="AC1007" s="159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3"/>
      <c r="Y1008" s="1593"/>
      <c r="Z1008" s="1593"/>
      <c r="AA1008" s="1593"/>
      <c r="AB1008" s="1593"/>
      <c r="AC1008" s="1593"/>
      <c r="AD1008" s="345"/>
      <c r="AE1008" s="345"/>
      <c r="AF1008" s="345"/>
      <c r="AG1008" s="345"/>
      <c r="AH1008" s="345"/>
      <c r="AI1008" s="345"/>
      <c r="AJ1008" s="345"/>
      <c r="AK1008" s="345"/>
      <c r="AL1008" s="105"/>
    </row>
    <row r="1009" spans="1:38" ht="12.75" customHeight="1">
      <c r="A1009" s="51"/>
      <c r="B1009" s="115"/>
      <c r="C1009" s="348"/>
      <c r="D1009" s="1203"/>
      <c r="E1009" s="1203"/>
      <c r="F1009" s="1203"/>
      <c r="G1009" s="1203"/>
      <c r="H1009" s="1203"/>
      <c r="I1009" s="1203"/>
      <c r="J1009" s="1203"/>
      <c r="K1009" s="1203"/>
      <c r="L1009" s="1203"/>
      <c r="M1009" s="1203"/>
      <c r="N1009" s="1203"/>
      <c r="O1009" s="1203"/>
      <c r="P1009" s="1203"/>
      <c r="Q1009" s="1203"/>
      <c r="R1009" s="1203"/>
      <c r="S1009" s="1203"/>
      <c r="T1009" s="1203"/>
      <c r="U1009" s="1203"/>
      <c r="V1009" s="1203"/>
      <c r="W1009" s="1203"/>
      <c r="X1009" s="1203"/>
      <c r="Y1009" s="1203"/>
      <c r="Z1009" s="1203"/>
      <c r="AA1009" s="1203"/>
      <c r="AB1009" s="1203"/>
      <c r="AC1009" s="1203"/>
      <c r="AD1009" s="1203"/>
      <c r="AE1009" s="1203"/>
      <c r="AF1009" s="1203"/>
      <c r="AG1009" s="1203"/>
      <c r="AH1009" s="1203"/>
      <c r="AI1009" s="1203"/>
      <c r="AJ1009" s="1203"/>
      <c r="AK1009" s="1203"/>
      <c r="AL1009" s="105"/>
    </row>
    <row r="1010" spans="1:38" ht="12.75" customHeight="1">
      <c r="A1010" s="51"/>
      <c r="B1010" s="115"/>
      <c r="C1010" s="348"/>
      <c r="D1010" s="1203"/>
      <c r="E1010" s="1203"/>
      <c r="F1010" s="1203"/>
      <c r="G1010" s="1203"/>
      <c r="H1010" s="1203"/>
      <c r="I1010" s="1203"/>
      <c r="J1010" s="1203"/>
      <c r="K1010" s="1203"/>
      <c r="L1010" s="1203"/>
      <c r="M1010" s="1203"/>
      <c r="N1010" s="1203"/>
      <c r="O1010" s="1203"/>
      <c r="P1010" s="1203"/>
      <c r="Q1010" s="1203"/>
      <c r="R1010" s="1203"/>
      <c r="S1010" s="1203"/>
      <c r="T1010" s="1203"/>
      <c r="U1010" s="1203"/>
      <c r="V1010" s="1203"/>
      <c r="W1010" s="1203"/>
      <c r="X1010" s="1203"/>
      <c r="Y1010" s="1203"/>
      <c r="Z1010" s="1203"/>
      <c r="AA1010" s="1203"/>
      <c r="AB1010" s="1203"/>
      <c r="AC1010" s="1203"/>
      <c r="AD1010" s="1203"/>
      <c r="AE1010" s="1203"/>
      <c r="AF1010" s="1203"/>
      <c r="AG1010" s="1203"/>
      <c r="AH1010" s="1203"/>
      <c r="AI1010" s="1203"/>
      <c r="AJ1010" s="1203"/>
      <c r="AK1010" s="1203"/>
      <c r="AL1010" s="105"/>
    </row>
    <row r="1011" spans="1:38" ht="12.75" customHeight="1">
      <c r="A1011" s="51"/>
      <c r="B1011" s="115"/>
      <c r="C1011" s="348"/>
      <c r="D1011" s="1203"/>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3"/>
      <c r="AF1011" s="1203"/>
      <c r="AG1011" s="1203"/>
      <c r="AH1011" s="1203"/>
      <c r="AI1011" s="1203"/>
      <c r="AJ1011" s="1203"/>
      <c r="AK1011" s="1203"/>
      <c r="AL1011" s="105"/>
    </row>
    <row r="1012" spans="1:38" ht="12.6" customHeight="1">
      <c r="A1012" s="51"/>
      <c r="B1012" s="160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3"/>
      <c r="D1012" s="1603"/>
      <c r="E1012" s="1603"/>
      <c r="F1012" s="1603"/>
      <c r="G1012" s="1603"/>
      <c r="H1012" s="1603"/>
      <c r="I1012" s="1603"/>
      <c r="J1012" s="1603"/>
      <c r="K1012" s="1603"/>
      <c r="L1012" s="1603"/>
      <c r="M1012" s="1603"/>
      <c r="N1012" s="1603"/>
      <c r="O1012" s="1603"/>
      <c r="P1012" s="1603"/>
      <c r="Q1012" s="1603"/>
      <c r="R1012" s="1603"/>
      <c r="S1012" s="1603"/>
      <c r="T1012" s="1603"/>
      <c r="U1012" s="1603"/>
      <c r="V1012" s="1603"/>
      <c r="W1012" s="1603"/>
      <c r="X1012" s="1603"/>
      <c r="Y1012" s="1603"/>
      <c r="Z1012" s="1603"/>
      <c r="AA1012" s="1603"/>
      <c r="AB1012" s="1603"/>
      <c r="AC1012" s="1603"/>
      <c r="AD1012" s="1603"/>
      <c r="AE1012" s="1603"/>
      <c r="AF1012" s="1603"/>
      <c r="AG1012" s="1603"/>
      <c r="AH1012" s="1603"/>
      <c r="AI1012" s="1603"/>
      <c r="AJ1012" s="1603"/>
      <c r="AK1012" s="1603"/>
      <c r="AL1012" s="105"/>
    </row>
    <row r="1013" spans="1:38" ht="12.6" customHeight="1">
      <c r="A1013" s="131"/>
      <c r="B1013" s="1603"/>
      <c r="C1013" s="1603"/>
      <c r="D1013" s="1603"/>
      <c r="E1013" s="1603"/>
      <c r="F1013" s="1603"/>
      <c r="G1013" s="1603"/>
      <c r="H1013" s="1603"/>
      <c r="I1013" s="1603"/>
      <c r="J1013" s="1603"/>
      <c r="K1013" s="1603"/>
      <c r="L1013" s="1603"/>
      <c r="M1013" s="1603"/>
      <c r="N1013" s="1603"/>
      <c r="O1013" s="1603"/>
      <c r="P1013" s="1603"/>
      <c r="Q1013" s="1603"/>
      <c r="R1013" s="1603"/>
      <c r="S1013" s="1603"/>
      <c r="T1013" s="1603"/>
      <c r="U1013" s="1603"/>
      <c r="V1013" s="1603"/>
      <c r="W1013" s="1603"/>
      <c r="X1013" s="1603"/>
      <c r="Y1013" s="1603"/>
      <c r="Z1013" s="1603"/>
      <c r="AA1013" s="1603"/>
      <c r="AB1013" s="1603"/>
      <c r="AC1013" s="1603"/>
      <c r="AD1013" s="1603"/>
      <c r="AE1013" s="1603"/>
      <c r="AF1013" s="1603"/>
      <c r="AG1013" s="1603"/>
      <c r="AH1013" s="1603"/>
      <c r="AI1013" s="1603"/>
      <c r="AJ1013" s="1603"/>
      <c r="AK1013" s="1603"/>
      <c r="AL1013" s="105"/>
    </row>
    <row r="1014" spans="1:38" ht="12.6" customHeight="1">
      <c r="A1014" s="131"/>
      <c r="B1014" s="1602">
        <f>IF(ISNA(IF((AD978&gt;(AD953*0.15)),"(f) cannot be greater than 15% of unadjusted eligible basis.",0)),"",(IF((AD978&gt;(AD953*0.15)),"(f) cannot be greater than 15% of unadjusted eligible basis.",0)))</f>
        <v>0</v>
      </c>
      <c r="C1014" s="1602"/>
      <c r="D1014" s="1602"/>
      <c r="E1014" s="1602"/>
      <c r="F1014" s="1602"/>
      <c r="G1014" s="1602"/>
      <c r="H1014" s="1602"/>
      <c r="I1014" s="1602"/>
      <c r="J1014" s="1602"/>
      <c r="K1014" s="1602"/>
      <c r="L1014" s="1602"/>
      <c r="M1014" s="1602"/>
      <c r="N1014" s="1602"/>
      <c r="O1014" s="1602"/>
      <c r="P1014" s="1602"/>
      <c r="Q1014" s="1602"/>
      <c r="R1014" s="1602"/>
      <c r="S1014" s="1602"/>
      <c r="T1014" s="1602"/>
      <c r="U1014" s="1602"/>
      <c r="V1014" s="1602"/>
      <c r="W1014" s="1602"/>
      <c r="X1014" s="1602"/>
      <c r="Y1014" s="1602"/>
      <c r="Z1014" s="1602"/>
      <c r="AA1014" s="1602"/>
      <c r="AB1014" s="1602"/>
      <c r="AC1014" s="1602"/>
      <c r="AD1014" s="1602"/>
      <c r="AE1014" s="1602"/>
      <c r="AF1014" s="1602"/>
      <c r="AG1014" s="1602"/>
      <c r="AH1014" s="1602"/>
      <c r="AI1014" s="1602"/>
      <c r="AJ1014" s="1602"/>
      <c r="AK1014" s="1602"/>
      <c r="AL1014" s="105"/>
    </row>
    <row r="1015" spans="1:38" ht="12.6" customHeight="1" thickBot="1">
      <c r="A1015" s="1568" t="s">
        <v>875</v>
      </c>
      <c r="B1015" s="1568"/>
      <c r="C1015" s="1568"/>
      <c r="D1015" s="1568"/>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8"/>
      <c r="AF1015" s="1568"/>
      <c r="AG1015" s="1568"/>
      <c r="AH1015" s="1568"/>
      <c r="AI1015" s="1568"/>
      <c r="AJ1015" s="1568"/>
      <c r="AK1015" s="1568"/>
      <c r="AL1015" s="156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641</v>
      </c>
      <c r="B1019" s="1102"/>
      <c r="C1019" s="13">
        <v>1</v>
      </c>
      <c r="D1019" s="991" t="s">
        <v>1262</v>
      </c>
      <c r="E1019" s="991"/>
      <c r="F1019" s="991"/>
      <c r="G1019" s="991"/>
      <c r="H1019" s="991"/>
      <c r="I1019" s="991"/>
      <c r="J1019" s="991"/>
      <c r="K1019" s="991"/>
      <c r="L1019" s="991"/>
      <c r="M1019" s="991"/>
      <c r="N1019" s="991"/>
      <c r="O1019" s="991"/>
      <c r="P1019" s="991"/>
      <c r="Q1019" s="991"/>
      <c r="R1019" s="991"/>
      <c r="S1019" s="991"/>
      <c r="T1019" s="991"/>
      <c r="U1019" s="991"/>
      <c r="V1019" s="991"/>
      <c r="W1019" s="991"/>
      <c r="X1019" s="991"/>
      <c r="Y1019" s="991"/>
      <c r="Z1019" s="991"/>
      <c r="AA1019" s="991"/>
      <c r="AB1019" s="991"/>
      <c r="AC1019" s="991"/>
      <c r="AD1019" s="991"/>
      <c r="AE1019" s="991"/>
      <c r="AF1019" s="991"/>
      <c r="AG1019" s="991"/>
      <c r="AH1019" s="991"/>
      <c r="AI1019" s="991"/>
      <c r="AJ1019" s="991"/>
      <c r="AK1019" s="991"/>
      <c r="AL1019" s="134"/>
    </row>
    <row r="1020" spans="1:38" ht="12.6" customHeight="1">
      <c r="A1020" s="243"/>
      <c r="B1020" s="243"/>
      <c r="C1020" s="13"/>
      <c r="D1020" s="991"/>
      <c r="E1020" s="991"/>
      <c r="F1020" s="991"/>
      <c r="G1020" s="991"/>
      <c r="H1020" s="991"/>
      <c r="I1020" s="991"/>
      <c r="J1020" s="991"/>
      <c r="K1020" s="991"/>
      <c r="L1020" s="991"/>
      <c r="M1020" s="991"/>
      <c r="N1020" s="991"/>
      <c r="O1020" s="991"/>
      <c r="P1020" s="991"/>
      <c r="Q1020" s="991"/>
      <c r="R1020" s="991"/>
      <c r="S1020" s="991"/>
      <c r="T1020" s="991"/>
      <c r="U1020" s="991"/>
      <c r="V1020" s="991"/>
      <c r="W1020" s="991"/>
      <c r="X1020" s="991"/>
      <c r="Y1020" s="991"/>
      <c r="Z1020" s="991"/>
      <c r="AA1020" s="991"/>
      <c r="AB1020" s="991"/>
      <c r="AC1020" s="991"/>
      <c r="AD1020" s="991"/>
      <c r="AE1020" s="991"/>
      <c r="AF1020" s="991"/>
      <c r="AG1020" s="991"/>
      <c r="AH1020" s="991"/>
      <c r="AI1020" s="991"/>
      <c r="AJ1020" s="991"/>
      <c r="AK1020" s="991"/>
      <c r="AL1020" s="134"/>
    </row>
    <row r="1021" spans="1:38" ht="12.6" customHeight="1">
      <c r="A1021" s="243"/>
      <c r="B1021" s="243"/>
      <c r="C1021" s="13"/>
      <c r="D1021" s="991"/>
      <c r="E1021" s="991"/>
      <c r="F1021" s="991"/>
      <c r="G1021" s="991"/>
      <c r="H1021" s="991"/>
      <c r="I1021" s="991"/>
      <c r="J1021" s="991"/>
      <c r="K1021" s="991"/>
      <c r="L1021" s="991"/>
      <c r="M1021" s="991"/>
      <c r="N1021" s="991"/>
      <c r="O1021" s="991"/>
      <c r="P1021" s="991"/>
      <c r="Q1021" s="991"/>
      <c r="R1021" s="991"/>
      <c r="S1021" s="991"/>
      <c r="T1021" s="991"/>
      <c r="U1021" s="991"/>
      <c r="V1021" s="991"/>
      <c r="W1021" s="991"/>
      <c r="X1021" s="991"/>
      <c r="Y1021" s="991"/>
      <c r="Z1021" s="991"/>
      <c r="AA1021" s="991"/>
      <c r="AB1021" s="991"/>
      <c r="AC1021" s="991"/>
      <c r="AD1021" s="991"/>
      <c r="AE1021" s="991"/>
      <c r="AF1021" s="991"/>
      <c r="AG1021" s="991"/>
      <c r="AH1021" s="991"/>
      <c r="AI1021" s="991"/>
      <c r="AJ1021" s="991"/>
      <c r="AK1021" s="991"/>
      <c r="AL1021" s="105"/>
    </row>
    <row r="1022" spans="1:38" ht="12.6" customHeight="1">
      <c r="A1022" s="243"/>
      <c r="B1022" s="243"/>
      <c r="C1022" s="13"/>
      <c r="D1022" s="991"/>
      <c r="E1022" s="991"/>
      <c r="F1022" s="991"/>
      <c r="G1022" s="991"/>
      <c r="H1022" s="991"/>
      <c r="I1022" s="991"/>
      <c r="J1022" s="991"/>
      <c r="K1022" s="991"/>
      <c r="L1022" s="991"/>
      <c r="M1022" s="991"/>
      <c r="N1022" s="991"/>
      <c r="O1022" s="991"/>
      <c r="P1022" s="991"/>
      <c r="Q1022" s="991"/>
      <c r="R1022" s="991"/>
      <c r="S1022" s="991"/>
      <c r="T1022" s="991"/>
      <c r="U1022" s="991"/>
      <c r="V1022" s="991"/>
      <c r="W1022" s="991"/>
      <c r="X1022" s="991"/>
      <c r="Y1022" s="991"/>
      <c r="Z1022" s="991"/>
      <c r="AA1022" s="991"/>
      <c r="AB1022" s="991"/>
      <c r="AC1022" s="991"/>
      <c r="AD1022" s="991"/>
      <c r="AE1022" s="991"/>
      <c r="AF1022" s="991"/>
      <c r="AG1022" s="991"/>
      <c r="AH1022" s="991"/>
      <c r="AI1022" s="991"/>
      <c r="AJ1022" s="991"/>
      <c r="AK1022" s="991"/>
      <c r="AL1022" s="105"/>
    </row>
    <row r="1023" spans="1:38" ht="12.6" customHeight="1">
      <c r="A1023" s="243"/>
      <c r="B1023" s="243"/>
      <c r="C1023" s="13"/>
      <c r="D1023" s="991"/>
      <c r="E1023" s="991"/>
      <c r="F1023" s="991"/>
      <c r="G1023" s="991"/>
      <c r="H1023" s="991"/>
      <c r="I1023" s="991"/>
      <c r="J1023" s="991"/>
      <c r="K1023" s="991"/>
      <c r="L1023" s="991"/>
      <c r="M1023" s="991"/>
      <c r="N1023" s="991"/>
      <c r="O1023" s="991"/>
      <c r="P1023" s="991"/>
      <c r="Q1023" s="991"/>
      <c r="R1023" s="991"/>
      <c r="S1023" s="991"/>
      <c r="T1023" s="991"/>
      <c r="U1023" s="991"/>
      <c r="V1023" s="991"/>
      <c r="W1023" s="991"/>
      <c r="X1023" s="991"/>
      <c r="Y1023" s="991"/>
      <c r="Z1023" s="991"/>
      <c r="AA1023" s="991"/>
      <c r="AB1023" s="991"/>
      <c r="AC1023" s="991"/>
      <c r="AD1023" s="991"/>
      <c r="AE1023" s="991"/>
      <c r="AF1023" s="991"/>
      <c r="AG1023" s="991"/>
      <c r="AH1023" s="991"/>
      <c r="AI1023" s="991"/>
      <c r="AJ1023" s="991"/>
      <c r="AK1023" s="991"/>
      <c r="AL1023" s="105"/>
    </row>
    <row r="1024" spans="1:38" ht="12.6" customHeight="1">
      <c r="A1024" s="37"/>
      <c r="B1024" s="66"/>
      <c r="C1024" s="13"/>
      <c r="D1024" s="991"/>
      <c r="E1024" s="991"/>
      <c r="F1024" s="991"/>
      <c r="G1024" s="991"/>
      <c r="H1024" s="991"/>
      <c r="I1024" s="991"/>
      <c r="J1024" s="991"/>
      <c r="K1024" s="991"/>
      <c r="L1024" s="991"/>
      <c r="M1024" s="991"/>
      <c r="N1024" s="991"/>
      <c r="O1024" s="991"/>
      <c r="P1024" s="991"/>
      <c r="Q1024" s="991"/>
      <c r="R1024" s="991"/>
      <c r="S1024" s="991"/>
      <c r="T1024" s="991"/>
      <c r="U1024" s="991"/>
      <c r="V1024" s="991"/>
      <c r="W1024" s="991"/>
      <c r="X1024" s="991"/>
      <c r="Y1024" s="991"/>
      <c r="Z1024" s="991"/>
      <c r="AA1024" s="991"/>
      <c r="AB1024" s="991"/>
      <c r="AC1024" s="991"/>
      <c r="AD1024" s="991"/>
      <c r="AE1024" s="991"/>
      <c r="AF1024" s="991"/>
      <c r="AG1024" s="991"/>
      <c r="AH1024" s="991"/>
      <c r="AI1024" s="991"/>
      <c r="AJ1024" s="991"/>
      <c r="AK1024" s="991"/>
      <c r="AL1024" s="105"/>
    </row>
    <row r="1025" spans="1:38" ht="12.6" customHeight="1">
      <c r="A1025" s="1102" t="s">
        <v>641</v>
      </c>
      <c r="B1025" s="1102"/>
      <c r="C1025" s="13">
        <v>2</v>
      </c>
      <c r="D1025" s="991" t="s">
        <v>1261</v>
      </c>
      <c r="E1025" s="991"/>
      <c r="F1025" s="991"/>
      <c r="G1025" s="991"/>
      <c r="H1025" s="991"/>
      <c r="I1025" s="991"/>
      <c r="J1025" s="991"/>
      <c r="K1025" s="991"/>
      <c r="L1025" s="991"/>
      <c r="M1025" s="991"/>
      <c r="N1025" s="991"/>
      <c r="O1025" s="991"/>
      <c r="P1025" s="991"/>
      <c r="Q1025" s="991"/>
      <c r="R1025" s="991"/>
      <c r="S1025" s="991"/>
      <c r="T1025" s="991"/>
      <c r="U1025" s="991"/>
      <c r="V1025" s="991"/>
      <c r="W1025" s="991"/>
      <c r="X1025" s="991"/>
      <c r="Y1025" s="991"/>
      <c r="Z1025" s="991"/>
      <c r="AA1025" s="991"/>
      <c r="AB1025" s="991"/>
      <c r="AC1025" s="991"/>
      <c r="AD1025" s="991"/>
      <c r="AE1025" s="991"/>
      <c r="AF1025" s="991"/>
      <c r="AG1025" s="991"/>
      <c r="AH1025" s="991"/>
      <c r="AI1025" s="991"/>
      <c r="AJ1025" s="991"/>
      <c r="AK1025" s="991"/>
      <c r="AL1025" s="105"/>
    </row>
    <row r="1026" spans="1:38" ht="12.6" customHeight="1">
      <c r="A1026" s="243"/>
      <c r="B1026" s="243"/>
      <c r="C1026" s="13"/>
      <c r="D1026" s="991"/>
      <c r="E1026" s="991"/>
      <c r="F1026" s="991"/>
      <c r="G1026" s="991"/>
      <c r="H1026" s="991"/>
      <c r="I1026" s="991"/>
      <c r="J1026" s="991"/>
      <c r="K1026" s="991"/>
      <c r="L1026" s="991"/>
      <c r="M1026" s="991"/>
      <c r="N1026" s="991"/>
      <c r="O1026" s="991"/>
      <c r="P1026" s="991"/>
      <c r="Q1026" s="991"/>
      <c r="R1026" s="991"/>
      <c r="S1026" s="991"/>
      <c r="T1026" s="991"/>
      <c r="U1026" s="991"/>
      <c r="V1026" s="991"/>
      <c r="W1026" s="991"/>
      <c r="X1026" s="991"/>
      <c r="Y1026" s="991"/>
      <c r="Z1026" s="991"/>
      <c r="AA1026" s="991"/>
      <c r="AB1026" s="991"/>
      <c r="AC1026" s="991"/>
      <c r="AD1026" s="991"/>
      <c r="AE1026" s="991"/>
      <c r="AF1026" s="991"/>
      <c r="AG1026" s="991"/>
      <c r="AH1026" s="991"/>
      <c r="AI1026" s="991"/>
      <c r="AJ1026" s="991"/>
      <c r="AK1026" s="991"/>
      <c r="AL1026" s="105"/>
    </row>
    <row r="1027" spans="1:38" ht="12.6" customHeight="1">
      <c r="A1027" s="243"/>
      <c r="B1027" s="243"/>
      <c r="C1027" s="13"/>
      <c r="D1027" s="991"/>
      <c r="E1027" s="991"/>
      <c r="F1027" s="991"/>
      <c r="G1027" s="991"/>
      <c r="H1027" s="991"/>
      <c r="I1027" s="991"/>
      <c r="J1027" s="991"/>
      <c r="K1027" s="991"/>
      <c r="L1027" s="991"/>
      <c r="M1027" s="991"/>
      <c r="N1027" s="991"/>
      <c r="O1027" s="991"/>
      <c r="P1027" s="991"/>
      <c r="Q1027" s="991"/>
      <c r="R1027" s="991"/>
      <c r="S1027" s="991"/>
      <c r="T1027" s="991"/>
      <c r="U1027" s="991"/>
      <c r="V1027" s="991"/>
      <c r="W1027" s="991"/>
      <c r="X1027" s="991"/>
      <c r="Y1027" s="991"/>
      <c r="Z1027" s="991"/>
      <c r="AA1027" s="991"/>
      <c r="AB1027" s="991"/>
      <c r="AC1027" s="991"/>
      <c r="AD1027" s="991"/>
      <c r="AE1027" s="991"/>
      <c r="AF1027" s="991"/>
      <c r="AG1027" s="991"/>
      <c r="AH1027" s="991"/>
      <c r="AI1027" s="991"/>
      <c r="AJ1027" s="991"/>
      <c r="AK1027" s="991"/>
      <c r="AL1027" s="105"/>
    </row>
    <row r="1028" spans="1:38" ht="12.6" customHeight="1">
      <c r="A1028" s="243"/>
      <c r="B1028" s="243"/>
      <c r="C1028" s="13"/>
      <c r="D1028" s="991"/>
      <c r="E1028" s="991"/>
      <c r="F1028" s="991"/>
      <c r="G1028" s="991"/>
      <c r="H1028" s="991"/>
      <c r="I1028" s="991"/>
      <c r="J1028" s="991"/>
      <c r="K1028" s="991"/>
      <c r="L1028" s="991"/>
      <c r="M1028" s="991"/>
      <c r="N1028" s="991"/>
      <c r="O1028" s="991"/>
      <c r="P1028" s="991"/>
      <c r="Q1028" s="991"/>
      <c r="R1028" s="991"/>
      <c r="S1028" s="991"/>
      <c r="T1028" s="991"/>
      <c r="U1028" s="991"/>
      <c r="V1028" s="991"/>
      <c r="W1028" s="991"/>
      <c r="X1028" s="991"/>
      <c r="Y1028" s="991"/>
      <c r="Z1028" s="991"/>
      <c r="AA1028" s="991"/>
      <c r="AB1028" s="991"/>
      <c r="AC1028" s="991"/>
      <c r="AD1028" s="991"/>
      <c r="AE1028" s="991"/>
      <c r="AF1028" s="991"/>
      <c r="AG1028" s="991"/>
      <c r="AH1028" s="991"/>
      <c r="AI1028" s="991"/>
      <c r="AJ1028" s="991"/>
      <c r="AK1028" s="991"/>
      <c r="AL1028" s="105"/>
    </row>
    <row r="1029" spans="1:38" ht="12.6" customHeight="1">
      <c r="A1029" s="243"/>
      <c r="B1029" s="243"/>
      <c r="C1029" s="13"/>
      <c r="D1029" s="991"/>
      <c r="E1029" s="991"/>
      <c r="F1029" s="991"/>
      <c r="G1029" s="991"/>
      <c r="H1029" s="991"/>
      <c r="I1029" s="991"/>
      <c r="J1029" s="991"/>
      <c r="K1029" s="991"/>
      <c r="L1029" s="991"/>
      <c r="M1029" s="991"/>
      <c r="N1029" s="991"/>
      <c r="O1029" s="991"/>
      <c r="P1029" s="991"/>
      <c r="Q1029" s="991"/>
      <c r="R1029" s="991"/>
      <c r="S1029" s="991"/>
      <c r="T1029" s="991"/>
      <c r="U1029" s="991"/>
      <c r="V1029" s="991"/>
      <c r="W1029" s="991"/>
      <c r="X1029" s="991"/>
      <c r="Y1029" s="991"/>
      <c r="Z1029" s="991"/>
      <c r="AA1029" s="991"/>
      <c r="AB1029" s="991"/>
      <c r="AC1029" s="991"/>
      <c r="AD1029" s="991"/>
      <c r="AE1029" s="991"/>
      <c r="AF1029" s="991"/>
      <c r="AG1029" s="991"/>
      <c r="AH1029" s="991"/>
      <c r="AI1029" s="991"/>
      <c r="AJ1029" s="991"/>
      <c r="AK1029" s="991"/>
      <c r="AL1029" s="105"/>
    </row>
    <row r="1030" spans="1:38" ht="12.6" customHeight="1">
      <c r="A1030" s="243"/>
      <c r="B1030" s="243"/>
      <c r="C1030" s="13"/>
      <c r="D1030" s="991"/>
      <c r="E1030" s="991"/>
      <c r="F1030" s="991"/>
      <c r="G1030" s="991"/>
      <c r="H1030" s="991"/>
      <c r="I1030" s="991"/>
      <c r="J1030" s="991"/>
      <c r="K1030" s="991"/>
      <c r="L1030" s="991"/>
      <c r="M1030" s="991"/>
      <c r="N1030" s="991"/>
      <c r="O1030" s="991"/>
      <c r="P1030" s="991"/>
      <c r="Q1030" s="991"/>
      <c r="R1030" s="991"/>
      <c r="S1030" s="991"/>
      <c r="T1030" s="991"/>
      <c r="U1030" s="991"/>
      <c r="V1030" s="991"/>
      <c r="W1030" s="991"/>
      <c r="X1030" s="991"/>
      <c r="Y1030" s="991"/>
      <c r="Z1030" s="991"/>
      <c r="AA1030" s="991"/>
      <c r="AB1030" s="991"/>
      <c r="AC1030" s="991"/>
      <c r="AD1030" s="991"/>
      <c r="AE1030" s="991"/>
      <c r="AF1030" s="991"/>
      <c r="AG1030" s="991"/>
      <c r="AH1030" s="991"/>
      <c r="AI1030" s="991"/>
      <c r="AJ1030" s="991"/>
      <c r="AK1030" s="991"/>
    </row>
    <row r="1031" spans="1:38" ht="12.6" customHeight="1">
      <c r="A1031" s="1102" t="s">
        <v>591</v>
      </c>
      <c r="B1031" s="1102"/>
      <c r="C1031" s="13">
        <v>3</v>
      </c>
      <c r="D1031" s="991" t="s">
        <v>1604</v>
      </c>
      <c r="E1031" s="991"/>
      <c r="F1031" s="991"/>
      <c r="G1031" s="991"/>
      <c r="H1031" s="991"/>
      <c r="I1031" s="991"/>
      <c r="J1031" s="991"/>
      <c r="K1031" s="991"/>
      <c r="L1031" s="991"/>
      <c r="M1031" s="991"/>
      <c r="N1031" s="991"/>
      <c r="O1031" s="991"/>
      <c r="P1031" s="991"/>
      <c r="Q1031" s="991"/>
      <c r="R1031" s="991"/>
      <c r="S1031" s="991"/>
      <c r="T1031" s="991"/>
      <c r="U1031" s="991"/>
      <c r="V1031" s="991"/>
      <c r="W1031" s="991"/>
      <c r="X1031" s="991"/>
      <c r="Y1031" s="991"/>
      <c r="Z1031" s="991"/>
      <c r="AA1031" s="991"/>
      <c r="AB1031" s="991"/>
      <c r="AC1031" s="991"/>
      <c r="AD1031" s="991"/>
      <c r="AE1031" s="991"/>
      <c r="AF1031" s="991"/>
      <c r="AG1031" s="991"/>
      <c r="AH1031" s="991"/>
      <c r="AI1031" s="991"/>
      <c r="AJ1031" s="991"/>
      <c r="AK1031" s="991"/>
    </row>
    <row r="1032" spans="1:38" s="743" customFormat="1" ht="12.6" customHeight="1">
      <c r="A1032" s="133"/>
      <c r="B1032" s="133"/>
      <c r="C1032" s="13"/>
      <c r="D1032" s="991"/>
      <c r="E1032" s="991"/>
      <c r="F1032" s="991"/>
      <c r="G1032" s="991"/>
      <c r="H1032" s="991"/>
      <c r="I1032" s="991"/>
      <c r="J1032" s="991"/>
      <c r="K1032" s="991"/>
      <c r="L1032" s="991"/>
      <c r="M1032" s="991"/>
      <c r="N1032" s="991"/>
      <c r="O1032" s="991"/>
      <c r="P1032" s="991"/>
      <c r="Q1032" s="991"/>
      <c r="R1032" s="991"/>
      <c r="S1032" s="991"/>
      <c r="T1032" s="991"/>
      <c r="U1032" s="991"/>
      <c r="V1032" s="991"/>
      <c r="W1032" s="991"/>
      <c r="X1032" s="991"/>
      <c r="Y1032" s="991"/>
      <c r="Z1032" s="991"/>
      <c r="AA1032" s="991"/>
      <c r="AB1032" s="991"/>
      <c r="AC1032" s="991"/>
      <c r="AD1032" s="991"/>
      <c r="AE1032" s="991"/>
      <c r="AF1032" s="991"/>
      <c r="AG1032" s="991"/>
      <c r="AH1032" s="991"/>
      <c r="AI1032" s="991"/>
      <c r="AJ1032" s="991"/>
      <c r="AK1032" s="991"/>
    </row>
    <row r="1033" spans="1:38" ht="12.6" customHeight="1">
      <c r="A1033" s="133"/>
      <c r="B1033" s="133"/>
      <c r="C1033" s="13"/>
      <c r="D1033" s="991"/>
      <c r="E1033" s="991"/>
      <c r="F1033" s="991"/>
      <c r="G1033" s="991"/>
      <c r="H1033" s="991"/>
      <c r="I1033" s="991"/>
      <c r="J1033" s="991"/>
      <c r="K1033" s="991"/>
      <c r="L1033" s="991"/>
      <c r="M1033" s="991"/>
      <c r="N1033" s="991"/>
      <c r="O1033" s="991"/>
      <c r="P1033" s="991"/>
      <c r="Q1033" s="991"/>
      <c r="R1033" s="991"/>
      <c r="S1033" s="991"/>
      <c r="T1033" s="991"/>
      <c r="U1033" s="991"/>
      <c r="V1033" s="991"/>
      <c r="W1033" s="991"/>
      <c r="X1033" s="991"/>
      <c r="Y1033" s="991"/>
      <c r="Z1033" s="991"/>
      <c r="AA1033" s="991"/>
      <c r="AB1033" s="991"/>
      <c r="AC1033" s="991"/>
      <c r="AD1033" s="991"/>
      <c r="AE1033" s="991"/>
      <c r="AF1033" s="991"/>
      <c r="AG1033" s="991"/>
      <c r="AH1033" s="991"/>
      <c r="AI1033" s="991"/>
      <c r="AJ1033" s="991"/>
      <c r="AK1033" s="991"/>
    </row>
    <row r="1034" spans="1:38" ht="12.6" customHeight="1">
      <c r="A1034" s="62"/>
      <c r="B1034" s="66"/>
      <c r="C1034" s="13"/>
      <c r="D1034" s="991"/>
      <c r="E1034" s="991"/>
      <c r="F1034" s="991"/>
      <c r="G1034" s="991"/>
      <c r="H1034" s="991"/>
      <c r="I1034" s="991"/>
      <c r="J1034" s="991"/>
      <c r="K1034" s="991"/>
      <c r="L1034" s="991"/>
      <c r="M1034" s="991"/>
      <c r="N1034" s="991"/>
      <c r="O1034" s="991"/>
      <c r="P1034" s="991"/>
      <c r="Q1034" s="991"/>
      <c r="R1034" s="991"/>
      <c r="S1034" s="991"/>
      <c r="T1034" s="991"/>
      <c r="U1034" s="991"/>
      <c r="V1034" s="991"/>
      <c r="W1034" s="991"/>
      <c r="X1034" s="991"/>
      <c r="Y1034" s="991"/>
      <c r="Z1034" s="991"/>
      <c r="AA1034" s="991"/>
      <c r="AB1034" s="991"/>
      <c r="AC1034" s="991"/>
      <c r="AD1034" s="991"/>
      <c r="AE1034" s="991"/>
      <c r="AF1034" s="991"/>
      <c r="AG1034" s="991"/>
      <c r="AH1034" s="991"/>
      <c r="AI1034" s="991"/>
      <c r="AJ1034" s="991"/>
      <c r="AK1034" s="991"/>
    </row>
    <row r="1035" spans="1:38" ht="12.6" customHeight="1">
      <c r="A1035" s="62"/>
      <c r="B1035" s="66"/>
      <c r="C1035" s="13"/>
      <c r="D1035" s="991"/>
      <c r="E1035" s="991"/>
      <c r="F1035" s="991"/>
      <c r="G1035" s="991"/>
      <c r="H1035" s="991"/>
      <c r="I1035" s="991"/>
      <c r="J1035" s="991"/>
      <c r="K1035" s="991"/>
      <c r="L1035" s="991"/>
      <c r="M1035" s="991"/>
      <c r="N1035" s="991"/>
      <c r="O1035" s="991"/>
      <c r="P1035" s="991"/>
      <c r="Q1035" s="991"/>
      <c r="R1035" s="991"/>
      <c r="S1035" s="991"/>
      <c r="T1035" s="991"/>
      <c r="U1035" s="991"/>
      <c r="V1035" s="991"/>
      <c r="W1035" s="991"/>
      <c r="X1035" s="991"/>
      <c r="Y1035" s="991"/>
      <c r="Z1035" s="991"/>
      <c r="AA1035" s="991"/>
      <c r="AB1035" s="991"/>
      <c r="AC1035" s="991"/>
      <c r="AD1035" s="991"/>
      <c r="AE1035" s="991"/>
      <c r="AF1035" s="991"/>
      <c r="AG1035" s="991"/>
      <c r="AH1035" s="991"/>
      <c r="AI1035" s="991"/>
      <c r="AJ1035" s="991"/>
      <c r="AK1035" s="991"/>
    </row>
    <row r="1036" spans="1:38" ht="12.6" customHeight="1">
      <c r="A1036" s="62"/>
      <c r="B1036" s="66"/>
      <c r="C1036" s="13"/>
      <c r="D1036" s="991"/>
      <c r="E1036" s="991"/>
      <c r="F1036" s="991"/>
      <c r="G1036" s="991"/>
      <c r="H1036" s="991"/>
      <c r="I1036" s="991"/>
      <c r="J1036" s="991"/>
      <c r="K1036" s="991"/>
      <c r="L1036" s="991"/>
      <c r="M1036" s="991"/>
      <c r="N1036" s="991"/>
      <c r="O1036" s="991"/>
      <c r="P1036" s="991"/>
      <c r="Q1036" s="991"/>
      <c r="R1036" s="991"/>
      <c r="S1036" s="991"/>
      <c r="T1036" s="991"/>
      <c r="U1036" s="991"/>
      <c r="V1036" s="991"/>
      <c r="W1036" s="991"/>
      <c r="X1036" s="991"/>
      <c r="Y1036" s="991"/>
      <c r="Z1036" s="991"/>
      <c r="AA1036" s="991"/>
      <c r="AB1036" s="991"/>
      <c r="AC1036" s="991"/>
      <c r="AD1036" s="991"/>
      <c r="AE1036" s="991"/>
      <c r="AF1036" s="991"/>
      <c r="AG1036" s="991"/>
      <c r="AH1036" s="991"/>
      <c r="AI1036" s="991"/>
      <c r="AJ1036" s="991"/>
      <c r="AK1036" s="991"/>
    </row>
    <row r="1037" spans="1:38" ht="12.6" customHeight="1">
      <c r="A1037" s="62"/>
      <c r="B1037" s="66"/>
      <c r="C1037" s="13"/>
      <c r="D1037" s="991"/>
      <c r="E1037" s="991"/>
      <c r="F1037" s="991"/>
      <c r="G1037" s="991"/>
      <c r="H1037" s="991"/>
      <c r="I1037" s="991"/>
      <c r="J1037" s="991"/>
      <c r="K1037" s="991"/>
      <c r="L1037" s="991"/>
      <c r="M1037" s="991"/>
      <c r="N1037" s="991"/>
      <c r="O1037" s="991"/>
      <c r="P1037" s="991"/>
      <c r="Q1037" s="991"/>
      <c r="R1037" s="991"/>
      <c r="S1037" s="991"/>
      <c r="T1037" s="991"/>
      <c r="U1037" s="991"/>
      <c r="V1037" s="991"/>
      <c r="W1037" s="991"/>
      <c r="X1037" s="991"/>
      <c r="Y1037" s="991"/>
      <c r="Z1037" s="991"/>
      <c r="AA1037" s="991"/>
      <c r="AB1037" s="991"/>
      <c r="AC1037" s="991"/>
      <c r="AD1037" s="991"/>
      <c r="AE1037" s="991"/>
      <c r="AF1037" s="991"/>
      <c r="AG1037" s="991"/>
      <c r="AH1037" s="991"/>
      <c r="AI1037" s="991"/>
      <c r="AJ1037" s="991"/>
      <c r="AK1037" s="991"/>
    </row>
    <row r="1038" spans="1:38" ht="12.6" customHeight="1">
      <c r="A1038" s="1102" t="s">
        <v>641</v>
      </c>
      <c r="B1038" s="1102"/>
      <c r="C1038" s="13">
        <v>4</v>
      </c>
      <c r="D1038" s="991" t="s">
        <v>1247</v>
      </c>
      <c r="E1038" s="991"/>
      <c r="F1038" s="991"/>
      <c r="G1038" s="991"/>
      <c r="H1038" s="991"/>
      <c r="I1038" s="991"/>
      <c r="J1038" s="991"/>
      <c r="K1038" s="991"/>
      <c r="L1038" s="991"/>
      <c r="M1038" s="991"/>
      <c r="N1038" s="991"/>
      <c r="O1038" s="991"/>
      <c r="P1038" s="991"/>
      <c r="Q1038" s="991"/>
      <c r="R1038" s="991"/>
      <c r="S1038" s="991"/>
      <c r="T1038" s="991"/>
      <c r="U1038" s="991"/>
      <c r="V1038" s="991"/>
      <c r="W1038" s="991"/>
      <c r="X1038" s="991"/>
      <c r="Y1038" s="991"/>
      <c r="Z1038" s="991"/>
      <c r="AA1038" s="991"/>
      <c r="AB1038" s="991"/>
      <c r="AC1038" s="991"/>
      <c r="AD1038" s="991"/>
      <c r="AE1038" s="991"/>
      <c r="AF1038" s="991"/>
      <c r="AG1038" s="991"/>
      <c r="AH1038" s="991"/>
      <c r="AI1038" s="991"/>
      <c r="AJ1038" s="991"/>
      <c r="AK1038" s="991"/>
    </row>
    <row r="1039" spans="1:38" s="706" customFormat="1" ht="12.6" customHeight="1">
      <c r="A1039" s="243"/>
      <c r="B1039" s="243"/>
      <c r="C1039" s="13"/>
      <c r="D1039" s="991"/>
      <c r="E1039" s="991"/>
      <c r="F1039" s="991"/>
      <c r="G1039" s="991"/>
      <c r="H1039" s="991"/>
      <c r="I1039" s="991"/>
      <c r="J1039" s="991"/>
      <c r="K1039" s="991"/>
      <c r="L1039" s="991"/>
      <c r="M1039" s="991"/>
      <c r="N1039" s="991"/>
      <c r="O1039" s="991"/>
      <c r="P1039" s="991"/>
      <c r="Q1039" s="991"/>
      <c r="R1039" s="991"/>
      <c r="S1039" s="991"/>
      <c r="T1039" s="991"/>
      <c r="U1039" s="991"/>
      <c r="V1039" s="991"/>
      <c r="W1039" s="991"/>
      <c r="X1039" s="991"/>
      <c r="Y1039" s="991"/>
      <c r="Z1039" s="991"/>
      <c r="AA1039" s="991"/>
      <c r="AB1039" s="991"/>
      <c r="AC1039" s="991"/>
      <c r="AD1039" s="991"/>
      <c r="AE1039" s="991"/>
      <c r="AF1039" s="991"/>
      <c r="AG1039" s="991"/>
      <c r="AH1039" s="991"/>
      <c r="AI1039" s="991"/>
      <c r="AJ1039" s="991"/>
      <c r="AK1039" s="991"/>
      <c r="AL1039" s="12"/>
    </row>
    <row r="1040" spans="1:38" ht="12.6" customHeight="1">
      <c r="A1040" s="62"/>
      <c r="B1040" s="66"/>
      <c r="C1040" s="13"/>
      <c r="D1040" s="991"/>
      <c r="E1040" s="991"/>
      <c r="F1040" s="991"/>
      <c r="G1040" s="991"/>
      <c r="H1040" s="991"/>
      <c r="I1040" s="991"/>
      <c r="J1040" s="991"/>
      <c r="K1040" s="991"/>
      <c r="L1040" s="991"/>
      <c r="M1040" s="991"/>
      <c r="N1040" s="991"/>
      <c r="O1040" s="991"/>
      <c r="P1040" s="991"/>
      <c r="Q1040" s="991"/>
      <c r="R1040" s="991"/>
      <c r="S1040" s="991"/>
      <c r="T1040" s="991"/>
      <c r="U1040" s="991"/>
      <c r="V1040" s="991"/>
      <c r="W1040" s="991"/>
      <c r="X1040" s="991"/>
      <c r="Y1040" s="991"/>
      <c r="Z1040" s="991"/>
      <c r="AA1040" s="991"/>
      <c r="AB1040" s="991"/>
      <c r="AC1040" s="991"/>
      <c r="AD1040" s="991"/>
      <c r="AE1040" s="991"/>
      <c r="AF1040" s="991"/>
      <c r="AG1040" s="991"/>
      <c r="AH1040" s="991"/>
      <c r="AI1040" s="991"/>
      <c r="AJ1040" s="991"/>
      <c r="AK1040" s="991"/>
    </row>
    <row r="1041" spans="1:38" ht="12.6" customHeight="1">
      <c r="A1041" s="1102" t="s">
        <v>641</v>
      </c>
      <c r="B1041" s="1102"/>
      <c r="C1041" s="13">
        <v>5</v>
      </c>
      <c r="D1041" s="991" t="s">
        <v>1464</v>
      </c>
      <c r="E1041" s="991"/>
      <c r="F1041" s="991"/>
      <c r="G1041" s="991"/>
      <c r="H1041" s="991"/>
      <c r="I1041" s="991"/>
      <c r="J1041" s="991"/>
      <c r="K1041" s="991"/>
      <c r="L1041" s="991"/>
      <c r="M1041" s="991"/>
      <c r="N1041" s="991"/>
      <c r="O1041" s="991"/>
      <c r="P1041" s="991"/>
      <c r="Q1041" s="991"/>
      <c r="R1041" s="991"/>
      <c r="S1041" s="991"/>
      <c r="T1041" s="991"/>
      <c r="U1041" s="991"/>
      <c r="V1041" s="991"/>
      <c r="W1041" s="991"/>
      <c r="X1041" s="991"/>
      <c r="Y1041" s="991"/>
      <c r="Z1041" s="991"/>
      <c r="AA1041" s="991"/>
      <c r="AB1041" s="991"/>
      <c r="AC1041" s="991"/>
      <c r="AD1041" s="991"/>
      <c r="AE1041" s="991"/>
      <c r="AF1041" s="991"/>
      <c r="AG1041" s="991"/>
      <c r="AH1041" s="991"/>
      <c r="AI1041" s="991"/>
      <c r="AJ1041" s="991"/>
      <c r="AK1041" s="991"/>
    </row>
    <row r="1042" spans="1:38" ht="12.6" customHeight="1">
      <c r="A1042" s="243"/>
      <c r="B1042" s="243"/>
      <c r="C1042" s="13"/>
      <c r="D1042" s="991"/>
      <c r="E1042" s="991"/>
      <c r="F1042" s="991"/>
      <c r="G1042" s="991"/>
      <c r="H1042" s="991"/>
      <c r="I1042" s="991"/>
      <c r="J1042" s="991"/>
      <c r="K1042" s="991"/>
      <c r="L1042" s="991"/>
      <c r="M1042" s="991"/>
      <c r="N1042" s="991"/>
      <c r="O1042" s="991"/>
      <c r="P1042" s="991"/>
      <c r="Q1042" s="991"/>
      <c r="R1042" s="991"/>
      <c r="S1042" s="991"/>
      <c r="T1042" s="991"/>
      <c r="U1042" s="991"/>
      <c r="V1042" s="991"/>
      <c r="W1042" s="991"/>
      <c r="X1042" s="991"/>
      <c r="Y1042" s="991"/>
      <c r="Z1042" s="991"/>
      <c r="AA1042" s="991"/>
      <c r="AB1042" s="991"/>
      <c r="AC1042" s="991"/>
      <c r="AD1042" s="991"/>
      <c r="AE1042" s="991"/>
      <c r="AF1042" s="991"/>
      <c r="AG1042" s="991"/>
      <c r="AH1042" s="991"/>
      <c r="AI1042" s="991"/>
      <c r="AJ1042" s="991"/>
      <c r="AK1042" s="991"/>
    </row>
    <row r="1043" spans="1:38" ht="12.6" customHeight="1">
      <c r="A1043" s="243"/>
      <c r="B1043" s="243"/>
      <c r="C1043" s="13"/>
      <c r="D1043" s="991"/>
      <c r="E1043" s="991"/>
      <c r="F1043" s="991"/>
      <c r="G1043" s="991"/>
      <c r="H1043" s="991"/>
      <c r="I1043" s="991"/>
      <c r="J1043" s="991"/>
      <c r="K1043" s="991"/>
      <c r="L1043" s="991"/>
      <c r="M1043" s="991"/>
      <c r="N1043" s="991"/>
      <c r="O1043" s="991"/>
      <c r="P1043" s="991"/>
      <c r="Q1043" s="991"/>
      <c r="R1043" s="991"/>
      <c r="S1043" s="991"/>
      <c r="T1043" s="991"/>
      <c r="U1043" s="991"/>
      <c r="V1043" s="991"/>
      <c r="W1043" s="991"/>
      <c r="X1043" s="991"/>
      <c r="Y1043" s="991"/>
      <c r="Z1043" s="991"/>
      <c r="AA1043" s="991"/>
      <c r="AB1043" s="991"/>
      <c r="AC1043" s="991"/>
      <c r="AD1043" s="991"/>
      <c r="AE1043" s="991"/>
      <c r="AF1043" s="991"/>
      <c r="AG1043" s="991"/>
      <c r="AH1043" s="991"/>
      <c r="AI1043" s="991"/>
      <c r="AJ1043" s="991"/>
      <c r="AK1043" s="991"/>
    </row>
    <row r="1044" spans="1:38" ht="12.6" customHeight="1">
      <c r="A1044" s="243"/>
      <c r="B1044" s="243"/>
      <c r="C1044" s="13"/>
      <c r="D1044" s="991"/>
      <c r="E1044" s="991"/>
      <c r="F1044" s="991"/>
      <c r="G1044" s="991"/>
      <c r="H1044" s="991"/>
      <c r="I1044" s="991"/>
      <c r="J1044" s="991"/>
      <c r="K1044" s="991"/>
      <c r="L1044" s="991"/>
      <c r="M1044" s="991"/>
      <c r="N1044" s="991"/>
      <c r="O1044" s="991"/>
      <c r="P1044" s="991"/>
      <c r="Q1044" s="991"/>
      <c r="R1044" s="991"/>
      <c r="S1044" s="991"/>
      <c r="T1044" s="991"/>
      <c r="U1044" s="991"/>
      <c r="V1044" s="991"/>
      <c r="W1044" s="991"/>
      <c r="X1044" s="991"/>
      <c r="Y1044" s="991"/>
      <c r="Z1044" s="991"/>
      <c r="AA1044" s="991"/>
      <c r="AB1044" s="991"/>
      <c r="AC1044" s="991"/>
      <c r="AD1044" s="991"/>
      <c r="AE1044" s="991"/>
      <c r="AF1044" s="991"/>
      <c r="AG1044" s="991"/>
      <c r="AH1044" s="991"/>
      <c r="AI1044" s="991"/>
      <c r="AJ1044" s="991"/>
      <c r="AK1044" s="991"/>
      <c r="AL1044" s="706"/>
    </row>
    <row r="1045" spans="1:38" ht="12.6" customHeight="1">
      <c r="A1045" s="62"/>
      <c r="B1045" s="66"/>
      <c r="C1045" s="13"/>
      <c r="D1045" s="991"/>
      <c r="E1045" s="991"/>
      <c r="F1045" s="991"/>
      <c r="G1045" s="991"/>
      <c r="H1045" s="991"/>
      <c r="I1045" s="991"/>
      <c r="J1045" s="991"/>
      <c r="K1045" s="991"/>
      <c r="L1045" s="991"/>
      <c r="M1045" s="991"/>
      <c r="N1045" s="991"/>
      <c r="O1045" s="991"/>
      <c r="P1045" s="991"/>
      <c r="Q1045" s="991"/>
      <c r="R1045" s="991"/>
      <c r="S1045" s="991"/>
      <c r="T1045" s="991"/>
      <c r="U1045" s="991"/>
      <c r="V1045" s="991"/>
      <c r="W1045" s="991"/>
      <c r="X1045" s="991"/>
      <c r="Y1045" s="991"/>
      <c r="Z1045" s="991"/>
      <c r="AA1045" s="991"/>
      <c r="AB1045" s="991"/>
      <c r="AC1045" s="991"/>
      <c r="AD1045" s="991"/>
      <c r="AE1045" s="991"/>
      <c r="AF1045" s="991"/>
      <c r="AG1045" s="991"/>
      <c r="AH1045" s="991"/>
      <c r="AI1045" s="991"/>
      <c r="AJ1045" s="991"/>
      <c r="AK1045" s="991"/>
    </row>
    <row r="1046" spans="1:38" ht="12.6" customHeight="1">
      <c r="A1046" s="1102" t="s">
        <v>641</v>
      </c>
      <c r="B1046" s="1102"/>
      <c r="C1046" s="13">
        <v>6</v>
      </c>
      <c r="D1046" s="991" t="s">
        <v>1248</v>
      </c>
      <c r="E1046" s="991"/>
      <c r="F1046" s="991"/>
      <c r="G1046" s="991"/>
      <c r="H1046" s="991"/>
      <c r="I1046" s="991"/>
      <c r="J1046" s="991"/>
      <c r="K1046" s="991"/>
      <c r="L1046" s="991"/>
      <c r="M1046" s="991"/>
      <c r="N1046" s="991"/>
      <c r="O1046" s="991"/>
      <c r="P1046" s="991"/>
      <c r="Q1046" s="991"/>
      <c r="R1046" s="991"/>
      <c r="S1046" s="991"/>
      <c r="T1046" s="991"/>
      <c r="U1046" s="991"/>
      <c r="V1046" s="991"/>
      <c r="W1046" s="991"/>
      <c r="X1046" s="991"/>
      <c r="Y1046" s="991"/>
      <c r="Z1046" s="991"/>
      <c r="AA1046" s="991"/>
      <c r="AB1046" s="991"/>
      <c r="AC1046" s="991"/>
      <c r="AD1046" s="991"/>
      <c r="AE1046" s="991"/>
      <c r="AF1046" s="991"/>
      <c r="AG1046" s="991"/>
      <c r="AH1046" s="991"/>
      <c r="AI1046" s="991"/>
      <c r="AJ1046" s="991"/>
      <c r="AK1046" s="991"/>
    </row>
    <row r="1047" spans="1:38" ht="12.6" customHeight="1">
      <c r="A1047" s="62"/>
      <c r="B1047" s="327"/>
      <c r="C1047" s="13"/>
      <c r="D1047" s="991"/>
      <c r="E1047" s="991"/>
      <c r="F1047" s="991"/>
      <c r="G1047" s="991"/>
      <c r="H1047" s="991"/>
      <c r="I1047" s="991"/>
      <c r="J1047" s="991"/>
      <c r="K1047" s="991"/>
      <c r="L1047" s="991"/>
      <c r="M1047" s="991"/>
      <c r="N1047" s="991"/>
      <c r="O1047" s="991"/>
      <c r="P1047" s="991"/>
      <c r="Q1047" s="991"/>
      <c r="R1047" s="991"/>
      <c r="S1047" s="991"/>
      <c r="T1047" s="991"/>
      <c r="U1047" s="991"/>
      <c r="V1047" s="991"/>
      <c r="W1047" s="991"/>
      <c r="X1047" s="991"/>
      <c r="Y1047" s="991"/>
      <c r="Z1047" s="991"/>
      <c r="AA1047" s="991"/>
      <c r="AB1047" s="991"/>
      <c r="AC1047" s="991"/>
      <c r="AD1047" s="991"/>
      <c r="AE1047" s="991"/>
      <c r="AF1047" s="991"/>
      <c r="AG1047" s="991"/>
      <c r="AH1047" s="991"/>
      <c r="AI1047" s="991"/>
      <c r="AJ1047" s="991"/>
      <c r="AK1047" s="991"/>
    </row>
    <row r="1048" spans="1:38" ht="12.6" customHeight="1">
      <c r="A1048" s="62"/>
      <c r="B1048" s="66"/>
      <c r="C1048" s="13"/>
      <c r="D1048" s="991"/>
      <c r="E1048" s="991"/>
      <c r="F1048" s="991"/>
      <c r="G1048" s="991"/>
      <c r="H1048" s="991"/>
      <c r="I1048" s="991"/>
      <c r="J1048" s="991"/>
      <c r="K1048" s="991"/>
      <c r="L1048" s="991"/>
      <c r="M1048" s="991"/>
      <c r="N1048" s="991"/>
      <c r="O1048" s="991"/>
      <c r="P1048" s="991"/>
      <c r="Q1048" s="991"/>
      <c r="R1048" s="991"/>
      <c r="S1048" s="991"/>
      <c r="T1048" s="991"/>
      <c r="U1048" s="991"/>
      <c r="V1048" s="991"/>
      <c r="W1048" s="991"/>
      <c r="X1048" s="991"/>
      <c r="Y1048" s="991"/>
      <c r="Z1048" s="991"/>
      <c r="AA1048" s="991"/>
      <c r="AB1048" s="991"/>
      <c r="AC1048" s="991"/>
      <c r="AD1048" s="991"/>
      <c r="AE1048" s="991"/>
      <c r="AF1048" s="991"/>
      <c r="AG1048" s="991"/>
      <c r="AH1048" s="991"/>
      <c r="AI1048" s="991"/>
      <c r="AJ1048" s="991"/>
      <c r="AK1048" s="991"/>
    </row>
    <row r="1049" spans="1:38" ht="12.6" customHeight="1">
      <c r="A1049" s="1102" t="s">
        <v>641</v>
      </c>
      <c r="B1049" s="1102"/>
      <c r="C1049" s="328">
        <v>7</v>
      </c>
      <c r="D1049" s="991" t="s">
        <v>1250</v>
      </c>
      <c r="E1049" s="991"/>
      <c r="F1049" s="991"/>
      <c r="G1049" s="991"/>
      <c r="H1049" s="991"/>
      <c r="I1049" s="991"/>
      <c r="J1049" s="991"/>
      <c r="K1049" s="991"/>
      <c r="L1049" s="991"/>
      <c r="M1049" s="991"/>
      <c r="N1049" s="991"/>
      <c r="O1049" s="991"/>
      <c r="P1049" s="991"/>
      <c r="Q1049" s="991"/>
      <c r="R1049" s="991"/>
      <c r="S1049" s="991"/>
      <c r="T1049" s="991"/>
      <c r="U1049" s="991"/>
      <c r="V1049" s="991"/>
      <c r="W1049" s="991"/>
      <c r="X1049" s="991"/>
      <c r="Y1049" s="991"/>
      <c r="Z1049" s="991"/>
      <c r="AA1049" s="991"/>
      <c r="AB1049" s="991"/>
      <c r="AC1049" s="991"/>
      <c r="AD1049" s="991"/>
      <c r="AE1049" s="991"/>
      <c r="AF1049" s="991"/>
      <c r="AG1049" s="991"/>
      <c r="AH1049" s="991"/>
      <c r="AI1049" s="991"/>
      <c r="AJ1049" s="991"/>
      <c r="AK1049" s="991"/>
      <c r="AL1049" s="32"/>
    </row>
    <row r="1050" spans="1:38" s="706" customFormat="1" ht="12.6" customHeight="1">
      <c r="A1050" s="243"/>
      <c r="B1050" s="243"/>
      <c r="C1050" s="329"/>
      <c r="D1050" s="991"/>
      <c r="E1050" s="991"/>
      <c r="F1050" s="991"/>
      <c r="G1050" s="991"/>
      <c r="H1050" s="991"/>
      <c r="I1050" s="991"/>
      <c r="J1050" s="991"/>
      <c r="K1050" s="991"/>
      <c r="L1050" s="991"/>
      <c r="M1050" s="991"/>
      <c r="N1050" s="991"/>
      <c r="O1050" s="991"/>
      <c r="P1050" s="991"/>
      <c r="Q1050" s="991"/>
      <c r="R1050" s="991"/>
      <c r="S1050" s="991"/>
      <c r="T1050" s="991"/>
      <c r="U1050" s="991"/>
      <c r="V1050" s="991"/>
      <c r="W1050" s="991"/>
      <c r="X1050" s="991"/>
      <c r="Y1050" s="991"/>
      <c r="Z1050" s="991"/>
      <c r="AA1050" s="991"/>
      <c r="AB1050" s="991"/>
      <c r="AC1050" s="991"/>
      <c r="AD1050" s="991"/>
      <c r="AE1050" s="991"/>
      <c r="AF1050" s="991"/>
      <c r="AG1050" s="991"/>
      <c r="AH1050" s="991"/>
      <c r="AI1050" s="991"/>
      <c r="AJ1050" s="991"/>
      <c r="AK1050" s="991"/>
      <c r="AL1050" s="12"/>
    </row>
    <row r="1051" spans="1:38" ht="12.6" customHeight="1">
      <c r="A1051" s="243"/>
      <c r="B1051" s="243"/>
      <c r="C1051" s="329"/>
      <c r="D1051" s="991"/>
      <c r="E1051" s="991"/>
      <c r="F1051" s="991"/>
      <c r="G1051" s="991"/>
      <c r="H1051" s="991"/>
      <c r="I1051" s="991"/>
      <c r="J1051" s="991"/>
      <c r="K1051" s="991"/>
      <c r="L1051" s="991"/>
      <c r="M1051" s="991"/>
      <c r="N1051" s="991"/>
      <c r="O1051" s="991"/>
      <c r="P1051" s="991"/>
      <c r="Q1051" s="991"/>
      <c r="R1051" s="991"/>
      <c r="S1051" s="991"/>
      <c r="T1051" s="991"/>
      <c r="U1051" s="991"/>
      <c r="V1051" s="991"/>
      <c r="W1051" s="991"/>
      <c r="X1051" s="991"/>
      <c r="Y1051" s="991"/>
      <c r="Z1051" s="991"/>
      <c r="AA1051" s="991"/>
      <c r="AB1051" s="991"/>
      <c r="AC1051" s="991"/>
      <c r="AD1051" s="991"/>
      <c r="AE1051" s="991"/>
      <c r="AF1051" s="991"/>
      <c r="AG1051" s="991"/>
      <c r="AH1051" s="991"/>
      <c r="AI1051" s="991"/>
      <c r="AJ1051" s="991"/>
      <c r="AK1051" s="991"/>
    </row>
    <row r="1052" spans="1:38" ht="12.6" customHeight="1">
      <c r="A1052" s="62"/>
      <c r="B1052" s="66"/>
      <c r="C1052" s="328"/>
      <c r="D1052" s="991"/>
      <c r="E1052" s="991"/>
      <c r="F1052" s="991"/>
      <c r="G1052" s="991"/>
      <c r="H1052" s="991"/>
      <c r="I1052" s="991"/>
      <c r="J1052" s="991"/>
      <c r="K1052" s="991"/>
      <c r="L1052" s="991"/>
      <c r="M1052" s="991"/>
      <c r="N1052" s="991"/>
      <c r="O1052" s="991"/>
      <c r="P1052" s="991"/>
      <c r="Q1052" s="991"/>
      <c r="R1052" s="991"/>
      <c r="S1052" s="991"/>
      <c r="T1052" s="991"/>
      <c r="U1052" s="991"/>
      <c r="V1052" s="991"/>
      <c r="W1052" s="991"/>
      <c r="X1052" s="991"/>
      <c r="Y1052" s="991"/>
      <c r="Z1052" s="991"/>
      <c r="AA1052" s="991"/>
      <c r="AB1052" s="991"/>
      <c r="AC1052" s="991"/>
      <c r="AD1052" s="991"/>
      <c r="AE1052" s="991"/>
      <c r="AF1052" s="991"/>
      <c r="AG1052" s="991"/>
      <c r="AH1052" s="991"/>
      <c r="AI1052" s="991"/>
      <c r="AJ1052" s="991"/>
      <c r="AK1052" s="991"/>
    </row>
    <row r="1053" spans="1:38" ht="12.6" customHeight="1">
      <c r="A1053" s="1102" t="s">
        <v>641</v>
      </c>
      <c r="B1053" s="1102"/>
      <c r="C1053" s="328">
        <v>8</v>
      </c>
      <c r="D1053" s="991" t="s">
        <v>1476</v>
      </c>
      <c r="E1053" s="991"/>
      <c r="F1053" s="991"/>
      <c r="G1053" s="991"/>
      <c r="H1053" s="991"/>
      <c r="I1053" s="991"/>
      <c r="J1053" s="991"/>
      <c r="K1053" s="991"/>
      <c r="L1053" s="991"/>
      <c r="M1053" s="991"/>
      <c r="N1053" s="991"/>
      <c r="O1053" s="991"/>
      <c r="P1053" s="991"/>
      <c r="Q1053" s="991"/>
      <c r="R1053" s="991"/>
      <c r="S1053" s="991"/>
      <c r="T1053" s="991"/>
      <c r="U1053" s="991"/>
      <c r="V1053" s="991"/>
      <c r="W1053" s="991"/>
      <c r="X1053" s="991"/>
      <c r="Y1053" s="991"/>
      <c r="Z1053" s="991"/>
      <c r="AA1053" s="991"/>
      <c r="AB1053" s="991"/>
      <c r="AC1053" s="991"/>
      <c r="AD1053" s="991"/>
      <c r="AE1053" s="991"/>
      <c r="AF1053" s="991"/>
      <c r="AG1053" s="991"/>
      <c r="AH1053" s="991"/>
      <c r="AI1053" s="991"/>
      <c r="AJ1053" s="991"/>
      <c r="AK1053" s="991"/>
    </row>
    <row r="1054" spans="1:38" ht="12.6" customHeight="1">
      <c r="A1054" s="243"/>
      <c r="B1054" s="243"/>
      <c r="C1054" s="328"/>
      <c r="D1054" s="991"/>
      <c r="E1054" s="991"/>
      <c r="F1054" s="991"/>
      <c r="G1054" s="991"/>
      <c r="H1054" s="991"/>
      <c r="I1054" s="991"/>
      <c r="J1054" s="991"/>
      <c r="K1054" s="991"/>
      <c r="L1054" s="991"/>
      <c r="M1054" s="991"/>
      <c r="N1054" s="991"/>
      <c r="O1054" s="991"/>
      <c r="P1054" s="991"/>
      <c r="Q1054" s="991"/>
      <c r="R1054" s="991"/>
      <c r="S1054" s="991"/>
      <c r="T1054" s="991"/>
      <c r="U1054" s="991"/>
      <c r="V1054" s="991"/>
      <c r="W1054" s="991"/>
      <c r="X1054" s="991"/>
      <c r="Y1054" s="991"/>
      <c r="Z1054" s="991"/>
      <c r="AA1054" s="991"/>
      <c r="AB1054" s="991"/>
      <c r="AC1054" s="991"/>
      <c r="AD1054" s="991"/>
      <c r="AE1054" s="991"/>
      <c r="AF1054" s="991"/>
      <c r="AG1054" s="991"/>
      <c r="AH1054" s="991"/>
      <c r="AI1054" s="991"/>
      <c r="AJ1054" s="991"/>
      <c r="AK1054" s="991"/>
    </row>
    <row r="1055" spans="1:38" ht="12.6" customHeight="1">
      <c r="A1055" s="243"/>
      <c r="B1055" s="243"/>
      <c r="C1055" s="328"/>
      <c r="D1055" s="991"/>
      <c r="E1055" s="991"/>
      <c r="F1055" s="991"/>
      <c r="G1055" s="991"/>
      <c r="H1055" s="991"/>
      <c r="I1055" s="991"/>
      <c r="J1055" s="991"/>
      <c r="K1055" s="991"/>
      <c r="L1055" s="991"/>
      <c r="M1055" s="991"/>
      <c r="N1055" s="991"/>
      <c r="O1055" s="991"/>
      <c r="P1055" s="991"/>
      <c r="Q1055" s="991"/>
      <c r="R1055" s="991"/>
      <c r="S1055" s="991"/>
      <c r="T1055" s="991"/>
      <c r="U1055" s="991"/>
      <c r="V1055" s="991"/>
      <c r="W1055" s="991"/>
      <c r="X1055" s="991"/>
      <c r="Y1055" s="991"/>
      <c r="Z1055" s="991"/>
      <c r="AA1055" s="991"/>
      <c r="AB1055" s="991"/>
      <c r="AC1055" s="991"/>
      <c r="AD1055" s="991"/>
      <c r="AE1055" s="991"/>
      <c r="AF1055" s="991"/>
      <c r="AG1055" s="991"/>
      <c r="AH1055" s="991"/>
      <c r="AI1055" s="991"/>
      <c r="AJ1055" s="991"/>
      <c r="AK1055" s="991"/>
      <c r="AL1055" s="706"/>
    </row>
    <row r="1056" spans="1:38" ht="15" customHeight="1">
      <c r="A1056" s="62"/>
      <c r="B1056" s="66"/>
      <c r="C1056" s="328"/>
      <c r="D1056" s="991"/>
      <c r="E1056" s="991"/>
      <c r="F1056" s="991"/>
      <c r="G1056" s="991"/>
      <c r="H1056" s="991"/>
      <c r="I1056" s="991"/>
      <c r="J1056" s="991"/>
      <c r="K1056" s="991"/>
      <c r="L1056" s="991"/>
      <c r="M1056" s="991"/>
      <c r="N1056" s="991"/>
      <c r="O1056" s="991"/>
      <c r="P1056" s="991"/>
      <c r="Q1056" s="991"/>
      <c r="R1056" s="991"/>
      <c r="S1056" s="991"/>
      <c r="T1056" s="991"/>
      <c r="U1056" s="991"/>
      <c r="V1056" s="991"/>
      <c r="W1056" s="991"/>
      <c r="X1056" s="991"/>
      <c r="Y1056" s="991"/>
      <c r="Z1056" s="991"/>
      <c r="AA1056" s="991"/>
      <c r="AB1056" s="991"/>
      <c r="AC1056" s="991"/>
      <c r="AD1056" s="991"/>
      <c r="AE1056" s="991"/>
      <c r="AF1056" s="991"/>
      <c r="AG1056" s="991"/>
      <c r="AH1056" s="991"/>
      <c r="AI1056" s="991"/>
      <c r="AJ1056" s="991"/>
      <c r="AK1056" s="991"/>
    </row>
    <row r="1057" spans="1:37" ht="15" customHeight="1">
      <c r="A1057" s="1102" t="s">
        <v>641</v>
      </c>
      <c r="B1057" s="1102"/>
      <c r="C1057" s="328">
        <v>9</v>
      </c>
      <c r="D1057" s="991" t="s">
        <v>1249</v>
      </c>
      <c r="E1057" s="991"/>
      <c r="F1057" s="991"/>
      <c r="G1057" s="991"/>
      <c r="H1057" s="991"/>
      <c r="I1057" s="991"/>
      <c r="J1057" s="991"/>
      <c r="K1057" s="991"/>
      <c r="L1057" s="991"/>
      <c r="M1057" s="991"/>
      <c r="N1057" s="991"/>
      <c r="O1057" s="991"/>
      <c r="P1057" s="991"/>
      <c r="Q1057" s="991"/>
      <c r="R1057" s="991"/>
      <c r="S1057" s="991"/>
      <c r="T1057" s="991"/>
      <c r="U1057" s="991"/>
      <c r="V1057" s="991"/>
      <c r="W1057" s="991"/>
      <c r="X1057" s="991"/>
      <c r="Y1057" s="991"/>
      <c r="Z1057" s="991"/>
      <c r="AA1057" s="991"/>
      <c r="AB1057" s="991"/>
      <c r="AC1057" s="991"/>
      <c r="AD1057" s="991"/>
      <c r="AE1057" s="991"/>
      <c r="AF1057" s="991"/>
      <c r="AG1057" s="991"/>
      <c r="AH1057" s="991"/>
      <c r="AI1057" s="991"/>
      <c r="AJ1057" s="991"/>
      <c r="AK1057" s="991"/>
    </row>
    <row r="1058" spans="1:37" ht="15" customHeight="1">
      <c r="A1058" s="62"/>
      <c r="B1058" s="66"/>
      <c r="C1058" s="328"/>
      <c r="D1058" s="991"/>
      <c r="E1058" s="991"/>
      <c r="F1058" s="991"/>
      <c r="G1058" s="991"/>
      <c r="H1058" s="991"/>
      <c r="I1058" s="991"/>
      <c r="J1058" s="991"/>
      <c r="K1058" s="991"/>
      <c r="L1058" s="991"/>
      <c r="M1058" s="991"/>
      <c r="N1058" s="991"/>
      <c r="O1058" s="991"/>
      <c r="P1058" s="991"/>
      <c r="Q1058" s="991"/>
      <c r="R1058" s="991"/>
      <c r="S1058" s="991"/>
      <c r="T1058" s="991"/>
      <c r="U1058" s="991"/>
      <c r="V1058" s="991"/>
      <c r="W1058" s="991"/>
      <c r="X1058" s="991"/>
      <c r="Y1058" s="991"/>
      <c r="Z1058" s="991"/>
      <c r="AA1058" s="991"/>
      <c r="AB1058" s="991"/>
      <c r="AC1058" s="991"/>
      <c r="AD1058" s="991"/>
      <c r="AE1058" s="991"/>
      <c r="AF1058" s="991"/>
      <c r="AG1058" s="991"/>
      <c r="AH1058" s="991"/>
      <c r="AI1058" s="991"/>
      <c r="AJ1058" s="991"/>
      <c r="AK1058" s="991"/>
    </row>
    <row r="1059" spans="1:37" ht="15" hidden="1" customHeight="1">
      <c r="D1059" s="991"/>
      <c r="E1059" s="991"/>
      <c r="F1059" s="991"/>
      <c r="G1059" s="991"/>
      <c r="H1059" s="991"/>
      <c r="I1059" s="991"/>
      <c r="J1059" s="991"/>
      <c r="K1059" s="991"/>
      <c r="L1059" s="991"/>
      <c r="M1059" s="991"/>
      <c r="N1059" s="991"/>
      <c r="O1059" s="991"/>
      <c r="P1059" s="991"/>
      <c r="Q1059" s="991"/>
      <c r="R1059" s="991"/>
      <c r="S1059" s="991"/>
      <c r="T1059" s="991"/>
      <c r="U1059" s="991"/>
      <c r="V1059" s="991"/>
      <c r="W1059" s="991"/>
      <c r="X1059" s="991"/>
      <c r="Y1059" s="991"/>
      <c r="Z1059" s="991"/>
      <c r="AA1059" s="991"/>
      <c r="AB1059" s="991"/>
      <c r="AC1059" s="991"/>
      <c r="AD1059" s="991"/>
      <c r="AE1059" s="991"/>
      <c r="AF1059" s="991"/>
      <c r="AG1059" s="991"/>
      <c r="AH1059" s="991"/>
      <c r="AI1059" s="991"/>
      <c r="AJ1059" s="991"/>
      <c r="AK1059" s="99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36">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Y727:AC727"/>
    <mergeCell ref="G635:R635"/>
    <mergeCell ref="Z636:AK636"/>
    <mergeCell ref="Z638:AE638"/>
    <mergeCell ref="Y714:AC714"/>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M809:P809"/>
    <mergeCell ref="Q810:T810"/>
    <mergeCell ref="M805:P805"/>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23:F723"/>
    <mergeCell ref="B718:F718"/>
    <mergeCell ref="G661:R661"/>
    <mergeCell ref="J696:O696"/>
    <mergeCell ref="G676:R676"/>
    <mergeCell ref="J695:X695"/>
    <mergeCell ref="AD714:AH714"/>
    <mergeCell ref="AI711:AK711"/>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G729:J7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AI223:AJ223"/>
    <mergeCell ref="AA233:AK233"/>
    <mergeCell ref="AI178:AK178"/>
    <mergeCell ref="AF204:AG204"/>
    <mergeCell ref="J174:Z174"/>
    <mergeCell ref="M229:T229"/>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710:X710"/>
    <mergeCell ref="U709:X709"/>
    <mergeCell ref="AI715:AK715"/>
    <mergeCell ref="Z985:AC987"/>
    <mergeCell ref="AD984:AK987"/>
    <mergeCell ref="J983:Q983"/>
    <mergeCell ref="Z979:AC983"/>
    <mergeCell ref="O772:S772"/>
    <mergeCell ref="T772:X772"/>
    <mergeCell ref="Y772:AC772"/>
    <mergeCell ref="K726:O726"/>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902:Z902"/>
    <mergeCell ref="AC864:AH864"/>
    <mergeCell ref="AO907:AR907"/>
    <mergeCell ref="AE920:AK920"/>
    <mergeCell ref="AA930:AG930"/>
    <mergeCell ref="AE917:AK917"/>
    <mergeCell ref="AA929:AG92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V946:AC946"/>
    <mergeCell ref="D997:Y998"/>
    <mergeCell ref="B949:K949"/>
    <mergeCell ref="D957:Y957"/>
    <mergeCell ref="M935:S935"/>
    <mergeCell ref="M934:S934"/>
    <mergeCell ref="B946:K946"/>
    <mergeCell ref="AD971:AK973"/>
    <mergeCell ref="L951:U951"/>
    <mergeCell ref="B948:K948"/>
    <mergeCell ref="L948:U948"/>
    <mergeCell ref="B950:K950"/>
    <mergeCell ref="L949:U949"/>
    <mergeCell ref="D980:Y982"/>
    <mergeCell ref="D984:Y984"/>
    <mergeCell ref="D985:Y987"/>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M834:AN834"/>
    <mergeCell ref="M839:V839"/>
    <mergeCell ref="W849:AC849"/>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Y729:AC729"/>
    <mergeCell ref="AD733:AH733"/>
    <mergeCell ref="AD725:AH725"/>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G730:J730"/>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G628:AK62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S628:U628"/>
    <mergeCell ref="Z669:AK669"/>
    <mergeCell ref="Z635:AK635"/>
    <mergeCell ref="B631:AF631"/>
    <mergeCell ref="G678:L678"/>
    <mergeCell ref="G634:R634"/>
    <mergeCell ref="AA639:AK639"/>
    <mergeCell ref="H639:R639"/>
    <mergeCell ref="G638:L638"/>
    <mergeCell ref="AG629:AK629"/>
    <mergeCell ref="AB629:AF629"/>
    <mergeCell ref="P638:R638"/>
    <mergeCell ref="AG630:AK630"/>
    <mergeCell ref="B630:AF630"/>
    <mergeCell ref="C628:O628"/>
    <mergeCell ref="P628:R62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G593:R593"/>
    <mergeCell ref="G587:R58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C529:AF529"/>
    <mergeCell ref="Q485:AK485"/>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AG606:AH606"/>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AE556:AK556"/>
    <mergeCell ref="AE553:AK553"/>
    <mergeCell ref="N574:O574"/>
    <mergeCell ref="G562:R562"/>
    <mergeCell ref="H564:R564"/>
    <mergeCell ref="Z571:AK571"/>
    <mergeCell ref="P553:T553"/>
    <mergeCell ref="G584:R584"/>
    <mergeCell ref="P554:T554"/>
    <mergeCell ref="P555:T555"/>
    <mergeCell ref="P556:T556"/>
    <mergeCell ref="Z594:AK594"/>
    <mergeCell ref="G570:R570"/>
    <mergeCell ref="G572:L572"/>
    <mergeCell ref="G577:R577"/>
    <mergeCell ref="G563:L563"/>
    <mergeCell ref="P588:R588"/>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Z550:AD550"/>
    <mergeCell ref="Z551:AD551"/>
    <mergeCell ref="AE552:AK552"/>
    <mergeCell ref="C546:O546"/>
    <mergeCell ref="AE551:AK551"/>
    <mergeCell ref="P547:T547"/>
    <mergeCell ref="M565:R565"/>
    <mergeCell ref="Z560:AK560"/>
    <mergeCell ref="P580:R580"/>
    <mergeCell ref="Z592:AK592"/>
    <mergeCell ref="G561:R561"/>
    <mergeCell ref="P551:T551"/>
    <mergeCell ref="P552:T552"/>
    <mergeCell ref="G578:R578"/>
    <mergeCell ref="G588:L588"/>
    <mergeCell ref="AA581:AK581"/>
    <mergeCell ref="G586:R586"/>
    <mergeCell ref="Z584:AK584"/>
    <mergeCell ref="Z580:AE580"/>
    <mergeCell ref="Z587:AK587"/>
    <mergeCell ref="G592:R59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G571:R571"/>
    <mergeCell ref="N582:O582"/>
    <mergeCell ref="Z570:AK570"/>
    <mergeCell ref="Z548:AD548"/>
    <mergeCell ref="Z549:AD549"/>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6:O556"/>
    <mergeCell ref="C547:O547"/>
    <mergeCell ref="P548:T548"/>
    <mergeCell ref="P549:T549"/>
    <mergeCell ref="P550:T550"/>
    <mergeCell ref="A466:AL467"/>
    <mergeCell ref="AC517:AF517"/>
    <mergeCell ref="Q389:U389"/>
    <mergeCell ref="Q416:R416"/>
    <mergeCell ref="AH525:AK525"/>
    <mergeCell ref="P563:R563"/>
    <mergeCell ref="AE412:AF412"/>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AA597:AK597"/>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P618:R618"/>
    <mergeCell ref="P629:R629"/>
    <mergeCell ref="D992:Y995"/>
    <mergeCell ref="D996:Y996"/>
    <mergeCell ref="G642:R642"/>
    <mergeCell ref="AA663:AK663"/>
    <mergeCell ref="AA655:AK655"/>
    <mergeCell ref="Q386:U386"/>
    <mergeCell ref="Q388:U388"/>
    <mergeCell ref="D435:AF435"/>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G594:R594"/>
    <mergeCell ref="H581:R581"/>
    <mergeCell ref="N598:O598"/>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G596:L596"/>
    <mergeCell ref="AE544:AK544"/>
    <mergeCell ref="AD472:AH473"/>
    <mergeCell ref="D455:V455"/>
    <mergeCell ref="P572:R572"/>
    <mergeCell ref="C548:O548"/>
    <mergeCell ref="AD734:AH734"/>
    <mergeCell ref="AB628:AF62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A335:AF335"/>
    <mergeCell ref="P344:AE344"/>
    <mergeCell ref="AC365:AF365"/>
    <mergeCell ref="P343:Z343"/>
    <mergeCell ref="N368:AF369"/>
    <mergeCell ref="AG432:AJ432"/>
    <mergeCell ref="AA327:AF327"/>
    <mergeCell ref="AA323:AK323"/>
    <mergeCell ref="AG615:AK617"/>
    <mergeCell ref="I387:N387"/>
    <mergeCell ref="H397:AE398"/>
    <mergeCell ref="AG372:AH372"/>
    <mergeCell ref="AA333:AK333"/>
    <mergeCell ref="Z419:AA419"/>
    <mergeCell ref="AC443:AF443"/>
    <mergeCell ref="P908:T908"/>
    <mergeCell ref="AG389:AJ389"/>
    <mergeCell ref="AC441:AF441"/>
    <mergeCell ref="Z421:AA421"/>
    <mergeCell ref="AD395:AE395"/>
    <mergeCell ref="D429:AF429"/>
    <mergeCell ref="D430:AF430"/>
    <mergeCell ref="D431:AF431"/>
    <mergeCell ref="AA328:AK328"/>
    <mergeCell ref="D457:V457"/>
    <mergeCell ref="D988:Y988"/>
    <mergeCell ref="D989:Y990"/>
    <mergeCell ref="D991:Y991"/>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90" fitToHeight="26" orientation="portrait" useFirstPageNumber="1" r:id="rId4"/>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5"/>
  <legacyDrawing r:id="rId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 zoomScaleSheetLayoutView="100" workbookViewId="0">
      <selection activeCell="C17" sqref="C1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4" t="s">
        <v>671</v>
      </c>
      <c r="G1" s="1625"/>
      <c r="H1" s="1625"/>
      <c r="I1" s="1625"/>
      <c r="J1" s="1625"/>
      <c r="K1" s="1625"/>
      <c r="L1" s="1625"/>
      <c r="M1" s="1625"/>
      <c r="N1" s="1625"/>
      <c r="O1" s="1625"/>
      <c r="P1" s="1625"/>
      <c r="Q1" s="1625"/>
      <c r="R1" s="1626"/>
      <c r="S1" s="172"/>
      <c r="T1" s="171"/>
      <c r="U1" s="173"/>
    </row>
    <row r="2" spans="1:21" s="216" customFormat="1" ht="71.25" customHeight="1">
      <c r="A2" s="215"/>
      <c r="B2" s="216" t="s">
        <v>26</v>
      </c>
      <c r="C2" s="216" t="s">
        <v>405</v>
      </c>
      <c r="D2" s="216" t="s">
        <v>404</v>
      </c>
      <c r="E2" s="216" t="s">
        <v>27</v>
      </c>
      <c r="F2" s="217" t="str">
        <f>Application!B618&amp;Application!C618</f>
        <v>1)Union Bank TE Perm Bond  - NOI Tranche</v>
      </c>
      <c r="G2" s="217" t="str">
        <f>Application!B619&amp;Application!C619</f>
        <v>2)Union Bank TE Perm Bond - S8 Tranche</v>
      </c>
      <c r="H2" s="217" t="str">
        <f>Application!B620&amp;Application!C620</f>
        <v xml:space="preserve">3)County of San Mateo </v>
      </c>
      <c r="I2" s="217" t="str">
        <f>Application!B621&amp;Application!C621</f>
        <v>4)City of Belmont</v>
      </c>
      <c r="J2" s="217" t="str">
        <f>Application!B622&amp;Application!C622</f>
        <v>5)Accrued Interest on Public Loans</v>
      </c>
      <c r="K2" s="217" t="str">
        <f>Application!B623&amp;Application!C623</f>
        <v>6)Deferred Developer Fee</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100000</v>
      </c>
      <c r="C5" s="225">
        <f>0.9736*100000</f>
        <v>97360</v>
      </c>
      <c r="D5" s="225">
        <f>100000-C5</f>
        <v>2640</v>
      </c>
      <c r="E5" s="225"/>
      <c r="F5" s="225"/>
      <c r="G5" s="225"/>
      <c r="H5" s="225"/>
      <c r="I5" s="225">
        <f>B5</f>
        <v>100000</v>
      </c>
      <c r="J5" s="225"/>
      <c r="K5" s="225"/>
      <c r="L5" s="225"/>
      <c r="M5" s="225"/>
      <c r="N5" s="225"/>
      <c r="O5" s="225"/>
      <c r="P5" s="225"/>
      <c r="Q5" s="225"/>
      <c r="R5" s="916">
        <f>SUM(E5:Q5)</f>
        <v>100000</v>
      </c>
      <c r="S5" s="226"/>
      <c r="T5" s="226"/>
      <c r="U5" s="221"/>
    </row>
    <row r="6" spans="1:21" s="222" customFormat="1">
      <c r="A6" s="223" t="s">
        <v>32</v>
      </c>
      <c r="B6" s="224">
        <f>SUM(C6+D6)</f>
        <v>32500</v>
      </c>
      <c r="C6" s="225">
        <f>31642</f>
        <v>31642</v>
      </c>
      <c r="D6" s="225">
        <f>32500-C6</f>
        <v>858</v>
      </c>
      <c r="E6" s="225"/>
      <c r="F6" s="225"/>
      <c r="G6" s="225"/>
      <c r="H6" s="225"/>
      <c r="I6" s="225">
        <f>B6</f>
        <v>32500</v>
      </c>
      <c r="J6" s="225"/>
      <c r="K6" s="225"/>
      <c r="L6" s="225"/>
      <c r="M6" s="225"/>
      <c r="N6" s="225"/>
      <c r="O6" s="225"/>
      <c r="P6" s="225"/>
      <c r="Q6" s="225"/>
      <c r="R6" s="916">
        <f>SUM(E6:Q6)</f>
        <v>32500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132500</v>
      </c>
      <c r="C8" s="224">
        <f t="shared" ref="C8:Q8" si="0">SUM(C4:C7)</f>
        <v>129002</v>
      </c>
      <c r="D8" s="224">
        <f t="shared" si="0"/>
        <v>3498</v>
      </c>
      <c r="E8" s="224">
        <f t="shared" si="0"/>
        <v>0</v>
      </c>
      <c r="F8" s="224">
        <f t="shared" si="0"/>
        <v>0</v>
      </c>
      <c r="G8" s="224">
        <f t="shared" si="0"/>
        <v>0</v>
      </c>
      <c r="H8" s="224">
        <f t="shared" si="0"/>
        <v>0</v>
      </c>
      <c r="I8" s="224">
        <f t="shared" si="0"/>
        <v>132500</v>
      </c>
      <c r="J8" s="224">
        <f t="shared" si="0"/>
        <v>0</v>
      </c>
      <c r="K8" s="224">
        <f t="shared" si="0"/>
        <v>0</v>
      </c>
      <c r="L8" s="224">
        <f t="shared" si="0"/>
        <v>0</v>
      </c>
      <c r="M8" s="224">
        <f t="shared" si="0"/>
        <v>0</v>
      </c>
      <c r="N8" s="224">
        <f t="shared" si="0"/>
        <v>0</v>
      </c>
      <c r="O8" s="224">
        <f t="shared" si="0"/>
        <v>0</v>
      </c>
      <c r="P8" s="224"/>
      <c r="Q8" s="224">
        <f t="shared" si="0"/>
        <v>0</v>
      </c>
      <c r="R8" s="558">
        <f>SUM(R4:R7)</f>
        <v>132500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300000</v>
      </c>
      <c r="C10" s="225">
        <v>292077</v>
      </c>
      <c r="D10" s="225">
        <f>300000-C10</f>
        <v>7923</v>
      </c>
      <c r="E10" s="225"/>
      <c r="F10" s="225"/>
      <c r="G10" s="225"/>
      <c r="H10" s="225"/>
      <c r="I10" s="225">
        <f>B10</f>
        <v>300000</v>
      </c>
      <c r="J10" s="225"/>
      <c r="K10" s="225"/>
      <c r="L10" s="225"/>
      <c r="M10" s="225"/>
      <c r="N10" s="225"/>
      <c r="O10" s="225"/>
      <c r="P10" s="225"/>
      <c r="Q10" s="225"/>
      <c r="R10" s="916">
        <f>SUM(E10:Q10)</f>
        <v>300000</v>
      </c>
      <c r="S10" s="225">
        <f>C10</f>
        <v>292077</v>
      </c>
      <c r="T10" s="225"/>
      <c r="U10" s="221"/>
    </row>
    <row r="11" spans="1:21" s="222" customFormat="1">
      <c r="A11" s="227" t="s">
        <v>646</v>
      </c>
      <c r="B11" s="224">
        <f>SUM(C11:D11)</f>
        <v>300000</v>
      </c>
      <c r="C11" s="224">
        <f t="shared" ref="C11:Q11" si="1">SUM(C9:C10)</f>
        <v>292077</v>
      </c>
      <c r="D11" s="224">
        <f t="shared" si="1"/>
        <v>7923</v>
      </c>
      <c r="E11" s="224">
        <f t="shared" si="1"/>
        <v>0</v>
      </c>
      <c r="F11" s="224">
        <f t="shared" si="1"/>
        <v>0</v>
      </c>
      <c r="G11" s="224">
        <f t="shared" si="1"/>
        <v>0</v>
      </c>
      <c r="H11" s="224">
        <f t="shared" si="1"/>
        <v>0</v>
      </c>
      <c r="I11" s="224">
        <f t="shared" si="1"/>
        <v>300000</v>
      </c>
      <c r="J11" s="224">
        <f t="shared" si="1"/>
        <v>0</v>
      </c>
      <c r="K11" s="224">
        <f t="shared" si="1"/>
        <v>0</v>
      </c>
      <c r="L11" s="224">
        <f t="shared" si="1"/>
        <v>0</v>
      </c>
      <c r="M11" s="224">
        <f t="shared" si="1"/>
        <v>0</v>
      </c>
      <c r="N11" s="224">
        <f t="shared" si="1"/>
        <v>0</v>
      </c>
      <c r="O11" s="224">
        <f t="shared" si="1"/>
        <v>0</v>
      </c>
      <c r="P11" s="224"/>
      <c r="Q11" s="224">
        <f t="shared" si="1"/>
        <v>0</v>
      </c>
      <c r="R11" s="558">
        <f>SUM(R9:R10)</f>
        <v>300000</v>
      </c>
      <c r="S11" s="226"/>
      <c r="T11" s="228">
        <f>SUM(T9:T10)</f>
        <v>0</v>
      </c>
      <c r="U11" s="221"/>
    </row>
    <row r="12" spans="1:21" s="222" customFormat="1">
      <c r="A12" s="227" t="s">
        <v>91</v>
      </c>
      <c r="B12" s="224">
        <f t="shared" ref="B12:Q12" si="2">SUM(B8+B11)</f>
        <v>432500</v>
      </c>
      <c r="C12" s="224">
        <f t="shared" si="2"/>
        <v>421079</v>
      </c>
      <c r="D12" s="224">
        <f t="shared" si="2"/>
        <v>11421</v>
      </c>
      <c r="E12" s="224">
        <f t="shared" si="2"/>
        <v>0</v>
      </c>
      <c r="F12" s="224">
        <f t="shared" si="2"/>
        <v>0</v>
      </c>
      <c r="G12" s="224">
        <f t="shared" si="2"/>
        <v>0</v>
      </c>
      <c r="H12" s="224">
        <f t="shared" si="2"/>
        <v>0</v>
      </c>
      <c r="I12" s="224">
        <f t="shared" si="2"/>
        <v>432500</v>
      </c>
      <c r="J12" s="224">
        <f t="shared" si="2"/>
        <v>0</v>
      </c>
      <c r="K12" s="224">
        <f t="shared" si="2"/>
        <v>0</v>
      </c>
      <c r="L12" s="224">
        <f t="shared" si="2"/>
        <v>0</v>
      </c>
      <c r="M12" s="224">
        <f t="shared" si="2"/>
        <v>0</v>
      </c>
      <c r="N12" s="224">
        <f t="shared" si="2"/>
        <v>0</v>
      </c>
      <c r="O12" s="224">
        <f t="shared" si="2"/>
        <v>0</v>
      </c>
      <c r="P12" s="224"/>
      <c r="Q12" s="224">
        <f t="shared" si="2"/>
        <v>0</v>
      </c>
      <c r="R12" s="558">
        <f>SUM(R8+R11)</f>
        <v>432500</v>
      </c>
      <c r="S12" s="226"/>
      <c r="T12" s="226"/>
      <c r="U12" s="221"/>
    </row>
    <row r="13" spans="1:21" s="222" customFormat="1">
      <c r="A13" s="466" t="s">
        <v>1000</v>
      </c>
      <c r="B13" s="224">
        <f>SUM(C13+D13)</f>
        <v>642992</v>
      </c>
      <c r="C13" s="225">
        <f>626012</f>
        <v>626012</v>
      </c>
      <c r="D13" s="225">
        <f>642994-C13-2</f>
        <v>16980</v>
      </c>
      <c r="E13" s="225"/>
      <c r="F13" s="225"/>
      <c r="G13" s="225"/>
      <c r="H13" s="225"/>
      <c r="I13" s="225">
        <f>B13</f>
        <v>642992</v>
      </c>
      <c r="J13" s="225"/>
      <c r="K13" s="225"/>
      <c r="L13" s="225"/>
      <c r="M13" s="225"/>
      <c r="N13" s="225"/>
      <c r="O13" s="225"/>
      <c r="P13" s="225"/>
      <c r="Q13" s="225"/>
      <c r="R13" s="916">
        <f>SUM(E13:Q13)</f>
        <v>642992</v>
      </c>
      <c r="S13" s="225">
        <f>C13</f>
        <v>626012</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1236195</v>
      </c>
      <c r="C28" s="225">
        <v>1203546</v>
      </c>
      <c r="D28" s="225">
        <f>1236195-C28</f>
        <v>32649</v>
      </c>
      <c r="E28" s="225"/>
      <c r="F28" s="225"/>
      <c r="G28" s="225"/>
      <c r="H28" s="225"/>
      <c r="I28" s="225">
        <f>B28</f>
        <v>1236195</v>
      </c>
      <c r="J28" s="225"/>
      <c r="K28" s="225"/>
      <c r="L28" s="225"/>
      <c r="M28" s="225"/>
      <c r="N28" s="225"/>
      <c r="O28" s="225"/>
      <c r="P28" s="225"/>
      <c r="Q28" s="225"/>
      <c r="R28" s="916">
        <f t="shared" ref="R28:R35" si="7">SUM(E28:Q28)</f>
        <v>1236195</v>
      </c>
      <c r="S28" s="225">
        <f>C28</f>
        <v>1203546</v>
      </c>
      <c r="T28" s="225"/>
      <c r="U28" s="221"/>
    </row>
    <row r="29" spans="1:21" s="222" customFormat="1">
      <c r="A29" s="223" t="s">
        <v>649</v>
      </c>
      <c r="B29" s="224">
        <f t="shared" si="6"/>
        <v>39256486</v>
      </c>
      <c r="C29" s="225">
        <f>31305633+4011186+1840622+1159592</f>
        <v>38317033</v>
      </c>
      <c r="D29" s="225">
        <f>31305633+4120000+849250+1890554+1191049-C29-100000</f>
        <v>939453</v>
      </c>
      <c r="E29" s="225">
        <f>B29-F29-G29-H29-I29</f>
        <v>11794173</v>
      </c>
      <c r="F29" s="225">
        <f>Application!AG618</f>
        <v>9718000</v>
      </c>
      <c r="G29" s="225">
        <f>Application!AG619</f>
        <v>10406000</v>
      </c>
      <c r="H29" s="225">
        <f>Application!AG620</f>
        <v>6650000</v>
      </c>
      <c r="I29" s="225">
        <f>Application!AG621-I28-I13-I12</f>
        <v>688313</v>
      </c>
      <c r="J29" s="225"/>
      <c r="K29" s="225"/>
      <c r="L29" s="225"/>
      <c r="M29" s="225"/>
      <c r="N29" s="225"/>
      <c r="O29" s="225"/>
      <c r="P29" s="225"/>
      <c r="Q29" s="225"/>
      <c r="R29" s="916">
        <f t="shared" si="7"/>
        <v>39256486</v>
      </c>
      <c r="S29" s="225">
        <f t="shared" ref="S29:S35" si="8">C29</f>
        <v>38317033</v>
      </c>
      <c r="T29" s="225"/>
      <c r="U29" s="221"/>
    </row>
    <row r="30" spans="1:21" s="222" customFormat="1">
      <c r="A30" s="223" t="s">
        <v>650</v>
      </c>
      <c r="B30" s="224">
        <f t="shared" si="6"/>
        <v>2382098</v>
      </c>
      <c r="C30" s="225">
        <v>2319184</v>
      </c>
      <c r="D30" s="225">
        <f>2382098-C30</f>
        <v>62914</v>
      </c>
      <c r="E30" s="225">
        <f>B30</f>
        <v>2382098</v>
      </c>
      <c r="F30" s="225"/>
      <c r="G30" s="225"/>
      <c r="H30" s="225"/>
      <c r="I30" s="225"/>
      <c r="J30" s="225"/>
      <c r="K30" s="225"/>
      <c r="L30" s="225"/>
      <c r="M30" s="225"/>
      <c r="N30" s="225"/>
      <c r="O30" s="225"/>
      <c r="P30" s="225"/>
      <c r="Q30" s="225"/>
      <c r="R30" s="916">
        <f t="shared" si="7"/>
        <v>2382098</v>
      </c>
      <c r="S30" s="225">
        <f t="shared" si="8"/>
        <v>2319184</v>
      </c>
      <c r="T30" s="225"/>
      <c r="U30" s="221"/>
    </row>
    <row r="31" spans="1:21" s="222" customFormat="1">
      <c r="A31" s="223" t="s">
        <v>144</v>
      </c>
      <c r="B31" s="224">
        <f t="shared" si="6"/>
        <v>1191049</v>
      </c>
      <c r="C31" s="225">
        <v>1159592</v>
      </c>
      <c r="D31" s="225">
        <f>1191049-C31</f>
        <v>31457</v>
      </c>
      <c r="E31" s="225">
        <f t="shared" ref="E31:E35" si="9">B31</f>
        <v>1191049</v>
      </c>
      <c r="F31" s="225"/>
      <c r="G31" s="225"/>
      <c r="H31" s="225"/>
      <c r="I31" s="225"/>
      <c r="J31" s="225"/>
      <c r="K31" s="225"/>
      <c r="L31" s="225"/>
      <c r="M31" s="225"/>
      <c r="N31" s="225"/>
      <c r="O31" s="225"/>
      <c r="P31" s="225"/>
      <c r="Q31" s="225"/>
      <c r="R31" s="916">
        <f t="shared" si="7"/>
        <v>1191049</v>
      </c>
      <c r="S31" s="225">
        <f t="shared" si="8"/>
        <v>1159592</v>
      </c>
      <c r="T31" s="225"/>
      <c r="U31" s="221"/>
    </row>
    <row r="32" spans="1:21" s="222" customFormat="1">
      <c r="A32" s="223" t="s">
        <v>145</v>
      </c>
      <c r="B32" s="224">
        <f t="shared" si="6"/>
        <v>0</v>
      </c>
      <c r="C32" s="22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397016</v>
      </c>
      <c r="C34" s="225">
        <v>386531</v>
      </c>
      <c r="D34" s="225">
        <f>397016-C34</f>
        <v>10485</v>
      </c>
      <c r="E34" s="225">
        <f t="shared" si="9"/>
        <v>397016</v>
      </c>
      <c r="F34" s="225"/>
      <c r="G34" s="225"/>
      <c r="H34" s="225"/>
      <c r="I34" s="225"/>
      <c r="J34" s="225"/>
      <c r="K34" s="225"/>
      <c r="L34" s="225"/>
      <c r="M34" s="225"/>
      <c r="N34" s="225"/>
      <c r="O34" s="225"/>
      <c r="P34" s="225"/>
      <c r="Q34" s="225"/>
      <c r="R34" s="916">
        <f t="shared" si="7"/>
        <v>397016</v>
      </c>
      <c r="S34" s="225">
        <f t="shared" si="8"/>
        <v>386531</v>
      </c>
      <c r="T34" s="225"/>
      <c r="U34" s="221"/>
    </row>
    <row r="35" spans="1:21" s="222" customFormat="1">
      <c r="A35" s="230" t="s">
        <v>37</v>
      </c>
      <c r="B35" s="224">
        <f t="shared" si="6"/>
        <v>0</v>
      </c>
      <c r="C35" s="225"/>
      <c r="D35" s="225"/>
      <c r="E35" s="225">
        <f t="shared" si="9"/>
        <v>0</v>
      </c>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44462844</v>
      </c>
      <c r="C36" s="224">
        <f>SUM(C28:C35)</f>
        <v>43385886</v>
      </c>
      <c r="D36" s="224">
        <f t="shared" ref="D36:Q36" si="10">SUM(D28:D35)</f>
        <v>1076958</v>
      </c>
      <c r="E36" s="224">
        <f t="shared" si="10"/>
        <v>15764336</v>
      </c>
      <c r="F36" s="224">
        <f t="shared" si="10"/>
        <v>9718000</v>
      </c>
      <c r="G36" s="224">
        <f t="shared" si="10"/>
        <v>10406000</v>
      </c>
      <c r="H36" s="224">
        <f t="shared" si="10"/>
        <v>6650000</v>
      </c>
      <c r="I36" s="224">
        <f t="shared" si="10"/>
        <v>1924508</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44462844</v>
      </c>
      <c r="S36" s="228">
        <f>SUM(S28:S35)</f>
        <v>43385886</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1292000</v>
      </c>
      <c r="C38" s="225">
        <v>1257877</v>
      </c>
      <c r="D38" s="225">
        <f>1292000-C38</f>
        <v>34123</v>
      </c>
      <c r="E38" s="225">
        <f>B38</f>
        <v>1292000</v>
      </c>
      <c r="F38" s="225"/>
      <c r="G38" s="225"/>
      <c r="H38" s="225"/>
      <c r="I38" s="225"/>
      <c r="J38" s="225"/>
      <c r="K38" s="225"/>
      <c r="L38" s="225"/>
      <c r="M38" s="225"/>
      <c r="N38" s="225"/>
      <c r="O38" s="225"/>
      <c r="P38" s="225"/>
      <c r="Q38" s="225"/>
      <c r="R38" s="916">
        <f>SUM(E38:Q38)</f>
        <v>1292000</v>
      </c>
      <c r="S38" s="225">
        <f>C38</f>
        <v>1257877</v>
      </c>
      <c r="T38" s="225"/>
      <c r="U38" s="221"/>
    </row>
    <row r="39" spans="1:21" s="222" customFormat="1">
      <c r="A39" s="223" t="s">
        <v>153</v>
      </c>
      <c r="B39" s="224">
        <f>SUM(C39+D39)</f>
        <v>0</v>
      </c>
      <c r="C39" s="225"/>
      <c r="D39" s="225"/>
      <c r="E39" s="225">
        <f>B39</f>
        <v>0</v>
      </c>
      <c r="F39" s="225"/>
      <c r="G39" s="225"/>
      <c r="H39" s="225"/>
      <c r="I39" s="225"/>
      <c r="J39" s="225"/>
      <c r="K39" s="225"/>
      <c r="L39" s="225"/>
      <c r="M39" s="225"/>
      <c r="N39" s="225"/>
      <c r="O39" s="225"/>
      <c r="P39" s="225"/>
      <c r="Q39" s="225"/>
      <c r="R39" s="916">
        <f>SUM(E39:Q39)</f>
        <v>0</v>
      </c>
      <c r="S39" s="225">
        <f>C39</f>
        <v>0</v>
      </c>
      <c r="T39" s="225"/>
      <c r="U39" s="221"/>
    </row>
    <row r="40" spans="1:21" s="222" customFormat="1">
      <c r="A40" s="227" t="s">
        <v>154</v>
      </c>
      <c r="B40" s="224">
        <f>SUM(C40:D40)</f>
        <v>1292000</v>
      </c>
      <c r="C40" s="224">
        <f>SUM(C37:C39)</f>
        <v>1257877</v>
      </c>
      <c r="D40" s="224">
        <f>SUM(D37:D39)</f>
        <v>34123</v>
      </c>
      <c r="E40" s="224">
        <f t="shared" ref="E40:T40" si="11">SUM(E38:E39)</f>
        <v>1292000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1292000</v>
      </c>
      <c r="S40" s="228">
        <f t="shared" si="11"/>
        <v>1257877</v>
      </c>
      <c r="T40" s="228">
        <f t="shared" si="11"/>
        <v>0</v>
      </c>
      <c r="U40" s="221"/>
    </row>
    <row r="41" spans="1:21" s="222" customFormat="1">
      <c r="A41" s="227" t="s">
        <v>155</v>
      </c>
      <c r="B41" s="224">
        <f>SUM(C41:D41)</f>
        <v>247500</v>
      </c>
      <c r="C41" s="225">
        <v>240963</v>
      </c>
      <c r="D41" s="225">
        <f>247500-C41</f>
        <v>6537</v>
      </c>
      <c r="E41" s="225">
        <f>B41</f>
        <v>247500</v>
      </c>
      <c r="F41" s="225"/>
      <c r="G41" s="225"/>
      <c r="H41" s="225"/>
      <c r="I41" s="225"/>
      <c r="J41" s="225"/>
      <c r="K41" s="225"/>
      <c r="L41" s="225"/>
      <c r="M41" s="225"/>
      <c r="N41" s="225"/>
      <c r="O41" s="225"/>
      <c r="P41" s="225"/>
      <c r="Q41" s="225"/>
      <c r="R41" s="916">
        <f>SUM(E41:Q41)</f>
        <v>247500</v>
      </c>
      <c r="S41" s="225">
        <f>C41</f>
        <v>240963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2122191</v>
      </c>
      <c r="C43" s="225">
        <f>1722317+343823</f>
        <v>2066140</v>
      </c>
      <c r="D43" s="225">
        <f>1769040+353151-C43</f>
        <v>56051</v>
      </c>
      <c r="E43" s="225">
        <f>B43</f>
        <v>2122191</v>
      </c>
      <c r="F43" s="225"/>
      <c r="G43" s="225"/>
      <c r="H43" s="225"/>
      <c r="I43" s="225"/>
      <c r="J43" s="225"/>
      <c r="K43" s="225"/>
      <c r="L43" s="225"/>
      <c r="M43" s="225"/>
      <c r="N43" s="225"/>
      <c r="O43" s="225"/>
      <c r="P43" s="225"/>
      <c r="Q43" s="225"/>
      <c r="R43" s="916">
        <f t="shared" ref="R43:R52" si="13">SUM(E43:Q43)</f>
        <v>2122191</v>
      </c>
      <c r="S43" s="225">
        <v>1131809</v>
      </c>
      <c r="T43" s="225"/>
      <c r="U43" s="221"/>
    </row>
    <row r="44" spans="1:21" s="222" customFormat="1">
      <c r="A44" s="223" t="s">
        <v>158</v>
      </c>
      <c r="B44" s="224">
        <f t="shared" si="12"/>
        <v>258775</v>
      </c>
      <c r="C44" s="225">
        <f>204624+47316</f>
        <v>251940</v>
      </c>
      <c r="D44" s="225">
        <f>210175+48600-C44</f>
        <v>6835</v>
      </c>
      <c r="E44" s="225">
        <f t="shared" ref="E44:E52" si="14">B44</f>
        <v>258775</v>
      </c>
      <c r="F44" s="225"/>
      <c r="G44" s="225"/>
      <c r="H44" s="225"/>
      <c r="I44" s="225"/>
      <c r="J44" s="225"/>
      <c r="K44" s="225"/>
      <c r="L44" s="225"/>
      <c r="M44" s="225"/>
      <c r="N44" s="225"/>
      <c r="O44" s="225"/>
      <c r="P44" s="225"/>
      <c r="Q44" s="225"/>
      <c r="R44" s="916">
        <f t="shared" si="13"/>
        <v>258775</v>
      </c>
      <c r="S44" s="225">
        <f>C44</f>
        <v>251940</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227521</v>
      </c>
      <c r="C47" s="225">
        <f>473981-C44</f>
        <v>222041</v>
      </c>
      <c r="D47" s="225">
        <f>486296-B44-C47</f>
        <v>5480</v>
      </c>
      <c r="E47" s="225">
        <f t="shared" si="14"/>
        <v>227521</v>
      </c>
      <c r="F47" s="225"/>
      <c r="G47" s="225"/>
      <c r="H47" s="225"/>
      <c r="I47" s="225"/>
      <c r="J47" s="225"/>
      <c r="K47" s="225"/>
      <c r="L47" s="225"/>
      <c r="M47" s="225"/>
      <c r="N47" s="225"/>
      <c r="O47" s="225"/>
      <c r="P47" s="225"/>
      <c r="Q47" s="225"/>
      <c r="R47" s="916">
        <f t="shared" si="13"/>
        <v>227521</v>
      </c>
      <c r="S47" s="225"/>
      <c r="T47" s="225"/>
      <c r="U47" s="221"/>
    </row>
    <row r="48" spans="1:21" s="222" customFormat="1">
      <c r="A48" s="223" t="s">
        <v>163</v>
      </c>
      <c r="B48" s="224">
        <f t="shared" si="12"/>
        <v>40000</v>
      </c>
      <c r="C48" s="225">
        <v>38944</v>
      </c>
      <c r="D48" s="225">
        <f>40000-C48</f>
        <v>1056</v>
      </c>
      <c r="E48" s="225">
        <f t="shared" si="14"/>
        <v>40000</v>
      </c>
      <c r="F48" s="225"/>
      <c r="G48" s="225"/>
      <c r="H48" s="225"/>
      <c r="I48" s="225"/>
      <c r="J48" s="225"/>
      <c r="K48" s="225"/>
      <c r="L48" s="225"/>
      <c r="M48" s="225"/>
      <c r="N48" s="225"/>
      <c r="O48" s="225"/>
      <c r="P48" s="225"/>
      <c r="Q48" s="225"/>
      <c r="R48" s="916">
        <f t="shared" si="13"/>
        <v>40000</v>
      </c>
      <c r="S48" s="225">
        <f>C48</f>
        <v>38944</v>
      </c>
      <c r="T48" s="225"/>
      <c r="U48" s="221"/>
    </row>
    <row r="49" spans="1:21" s="222" customFormat="1">
      <c r="A49" s="457" t="s">
        <v>161</v>
      </c>
      <c r="B49" s="224">
        <f t="shared" si="12"/>
        <v>25000</v>
      </c>
      <c r="C49" s="225">
        <f>24340</f>
        <v>24340</v>
      </c>
      <c r="D49" s="225">
        <f>25000-C49</f>
        <v>660</v>
      </c>
      <c r="E49" s="225">
        <f t="shared" si="14"/>
        <v>25000</v>
      </c>
      <c r="F49" s="225"/>
      <c r="G49" s="225"/>
      <c r="H49" s="225"/>
      <c r="I49" s="225"/>
      <c r="J49" s="225"/>
      <c r="K49" s="225"/>
      <c r="L49" s="225"/>
      <c r="M49" s="225"/>
      <c r="N49" s="225"/>
      <c r="O49" s="225"/>
      <c r="P49" s="225"/>
      <c r="Q49" s="225"/>
      <c r="R49" s="916">
        <f t="shared" si="13"/>
        <v>25000</v>
      </c>
      <c r="S49" s="225">
        <f t="shared" ref="S49:S52" si="15">C49</f>
        <v>24340</v>
      </c>
      <c r="T49" s="225"/>
      <c r="U49" s="221"/>
    </row>
    <row r="50" spans="1:21" s="222" customFormat="1">
      <c r="A50" s="223" t="s">
        <v>162</v>
      </c>
      <c r="B50" s="224">
        <f t="shared" si="12"/>
        <v>206347</v>
      </c>
      <c r="C50" s="225">
        <v>200897</v>
      </c>
      <c r="D50" s="225">
        <f>206347-C50</f>
        <v>5450</v>
      </c>
      <c r="E50" s="225">
        <f t="shared" si="14"/>
        <v>206347</v>
      </c>
      <c r="F50" s="225"/>
      <c r="G50" s="225"/>
      <c r="H50" s="225"/>
      <c r="I50" s="225"/>
      <c r="J50" s="225"/>
      <c r="K50" s="225"/>
      <c r="L50" s="225"/>
      <c r="M50" s="225"/>
      <c r="N50" s="225"/>
      <c r="O50" s="225"/>
      <c r="P50" s="225"/>
      <c r="Q50" s="225"/>
      <c r="R50" s="916">
        <f t="shared" si="13"/>
        <v>206347</v>
      </c>
      <c r="S50" s="225">
        <f t="shared" si="15"/>
        <v>200897</v>
      </c>
      <c r="T50" s="225"/>
      <c r="U50" s="221"/>
    </row>
    <row r="51" spans="1:21" s="222" customFormat="1">
      <c r="A51" s="959" t="s">
        <v>1733</v>
      </c>
      <c r="B51" s="224">
        <f t="shared" si="12"/>
        <v>379995</v>
      </c>
      <c r="C51" s="225">
        <f>254946+115013</f>
        <v>369959</v>
      </c>
      <c r="D51" s="225">
        <f>261862+118133-C51</f>
        <v>10036</v>
      </c>
      <c r="E51" s="225"/>
      <c r="F51" s="225"/>
      <c r="G51" s="225"/>
      <c r="H51" s="225"/>
      <c r="I51" s="225"/>
      <c r="J51" s="225">
        <f>B51</f>
        <v>379995</v>
      </c>
      <c r="K51" s="225"/>
      <c r="L51" s="225"/>
      <c r="M51" s="225"/>
      <c r="N51" s="225"/>
      <c r="O51" s="225"/>
      <c r="P51" s="225"/>
      <c r="Q51" s="225"/>
      <c r="R51" s="916">
        <f t="shared" si="13"/>
        <v>379995</v>
      </c>
      <c r="S51" s="225">
        <f>167536+75580</f>
        <v>243116</v>
      </c>
      <c r="T51" s="225"/>
      <c r="U51" s="221"/>
    </row>
    <row r="52" spans="1:21" s="222" customFormat="1" ht="24">
      <c r="A52" s="959" t="s">
        <v>1735</v>
      </c>
      <c r="B52" s="224">
        <f t="shared" si="12"/>
        <v>169200</v>
      </c>
      <c r="C52" s="225">
        <f>106316+58415</f>
        <v>164731</v>
      </c>
      <c r="D52" s="225">
        <f>109200+60000-C52</f>
        <v>4469</v>
      </c>
      <c r="E52" s="225">
        <f t="shared" si="14"/>
        <v>169200</v>
      </c>
      <c r="F52" s="225"/>
      <c r="G52" s="225"/>
      <c r="H52" s="225"/>
      <c r="I52" s="225"/>
      <c r="J52" s="225"/>
      <c r="K52" s="225"/>
      <c r="L52" s="225"/>
      <c r="M52" s="225"/>
      <c r="N52" s="225"/>
      <c r="O52" s="225"/>
      <c r="P52" s="225"/>
      <c r="Q52" s="225"/>
      <c r="R52" s="916">
        <f t="shared" si="13"/>
        <v>169200</v>
      </c>
      <c r="S52" s="225">
        <f t="shared" si="15"/>
        <v>164731</v>
      </c>
      <c r="T52" s="225"/>
      <c r="U52" s="221"/>
    </row>
    <row r="53" spans="1:21" s="232" customFormat="1">
      <c r="A53" s="227" t="s">
        <v>164</v>
      </c>
      <c r="B53" s="228">
        <f>SUM(C53:D53)</f>
        <v>3429029</v>
      </c>
      <c r="C53" s="228">
        <f t="shared" ref="C53:T53" si="16">SUM(C43:C52)</f>
        <v>3338992</v>
      </c>
      <c r="D53" s="228">
        <f t="shared" si="16"/>
        <v>90037</v>
      </c>
      <c r="E53" s="228">
        <f t="shared" si="16"/>
        <v>3049034</v>
      </c>
      <c r="F53" s="228">
        <f t="shared" si="16"/>
        <v>0</v>
      </c>
      <c r="G53" s="228">
        <f t="shared" si="16"/>
        <v>0</v>
      </c>
      <c r="H53" s="228">
        <f t="shared" si="16"/>
        <v>0</v>
      </c>
      <c r="I53" s="228">
        <f t="shared" si="16"/>
        <v>0</v>
      </c>
      <c r="J53" s="228">
        <f t="shared" si="16"/>
        <v>379995</v>
      </c>
      <c r="K53" s="228">
        <f t="shared" si="16"/>
        <v>0</v>
      </c>
      <c r="L53" s="228">
        <f t="shared" si="16"/>
        <v>0</v>
      </c>
      <c r="M53" s="228">
        <f t="shared" si="16"/>
        <v>0</v>
      </c>
      <c r="N53" s="228">
        <f t="shared" si="16"/>
        <v>0</v>
      </c>
      <c r="O53" s="228">
        <f t="shared" si="16"/>
        <v>0</v>
      </c>
      <c r="P53" s="228">
        <f t="shared" si="16"/>
        <v>0</v>
      </c>
      <c r="Q53" s="228">
        <f t="shared" si="16"/>
        <v>0</v>
      </c>
      <c r="R53" s="558">
        <f>SUM(R43:R52)</f>
        <v>3429029</v>
      </c>
      <c r="S53" s="228">
        <f t="shared" si="16"/>
        <v>2055777</v>
      </c>
      <c r="T53" s="228">
        <f t="shared" si="16"/>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20000</v>
      </c>
      <c r="C57" s="225">
        <v>19472</v>
      </c>
      <c r="D57" s="225">
        <f>20000-C57</f>
        <v>528</v>
      </c>
      <c r="E57" s="225">
        <f>B57</f>
        <v>20000</v>
      </c>
      <c r="F57" s="225"/>
      <c r="G57" s="225"/>
      <c r="H57" s="225"/>
      <c r="I57" s="225"/>
      <c r="J57" s="225"/>
      <c r="K57" s="225"/>
      <c r="L57" s="225"/>
      <c r="M57" s="225"/>
      <c r="N57" s="225"/>
      <c r="O57" s="225"/>
      <c r="P57" s="225"/>
      <c r="Q57" s="225"/>
      <c r="R57" s="916">
        <f t="shared" si="18"/>
        <v>20000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319</v>
      </c>
      <c r="B62" s="224">
        <f>SUM(C62:D62)</f>
        <v>20000</v>
      </c>
      <c r="C62" s="224">
        <f t="shared" ref="C62:Q62" si="19">SUM(C55:C61)</f>
        <v>19472</v>
      </c>
      <c r="D62" s="224">
        <f t="shared" si="19"/>
        <v>528</v>
      </c>
      <c r="E62" s="224">
        <f t="shared" si="19"/>
        <v>20000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20000</v>
      </c>
      <c r="S62" s="226"/>
      <c r="T62" s="226"/>
      <c r="U62" s="221"/>
    </row>
    <row r="63" spans="1:21" s="222" customFormat="1">
      <c r="A63" s="233" t="s">
        <v>320</v>
      </c>
      <c r="B63" s="224">
        <f>SUM(B8+B11+B13+B14+B15+B25+B26+B36+B40+B41+B53+B62)</f>
        <v>50526865</v>
      </c>
      <c r="C63" s="224">
        <f t="shared" ref="C63:Q63" si="20">SUM(C8+C11+C13+C14+C15+C25+C26+C36+C40+C41+C53+C62)</f>
        <v>49290281</v>
      </c>
      <c r="D63" s="224">
        <f t="shared" si="20"/>
        <v>1236584</v>
      </c>
      <c r="E63" s="224">
        <f t="shared" si="20"/>
        <v>20372870</v>
      </c>
      <c r="F63" s="224">
        <f t="shared" si="20"/>
        <v>9718000</v>
      </c>
      <c r="G63" s="224">
        <f t="shared" si="20"/>
        <v>10406000</v>
      </c>
      <c r="H63" s="224">
        <f t="shared" si="20"/>
        <v>6650000</v>
      </c>
      <c r="I63" s="224">
        <f t="shared" si="20"/>
        <v>3000000</v>
      </c>
      <c r="J63" s="224">
        <f t="shared" si="20"/>
        <v>379995</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50526865</v>
      </c>
      <c r="S63" s="224">
        <f>SUM(S10+S13+S14+S15+S25+S26+S36+S40+S41+S53)</f>
        <v>47858592</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45000</v>
      </c>
      <c r="C65" s="225">
        <f>34076+9736</f>
        <v>43812</v>
      </c>
      <c r="D65" s="225">
        <f>45000-C65</f>
        <v>1188</v>
      </c>
      <c r="E65" s="225">
        <f>B65</f>
        <v>45000</v>
      </c>
      <c r="F65" s="225"/>
      <c r="G65" s="225"/>
      <c r="H65" s="225"/>
      <c r="I65" s="225"/>
      <c r="J65" s="225"/>
      <c r="K65" s="225"/>
      <c r="L65" s="225"/>
      <c r="M65" s="225"/>
      <c r="N65" s="225"/>
      <c r="O65" s="225"/>
      <c r="P65" s="225"/>
      <c r="Q65" s="225"/>
      <c r="R65" s="916">
        <f>SUM(E65:Q65)</f>
        <v>45000</v>
      </c>
      <c r="S65" s="225">
        <v>34076</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45000</v>
      </c>
      <c r="C67" s="224">
        <f>SUM(C64:C66)</f>
        <v>43812</v>
      </c>
      <c r="D67" s="224">
        <f>SUM(D64:D66)</f>
        <v>1188</v>
      </c>
      <c r="E67" s="224">
        <f t="shared" ref="E67:T67" si="21">SUM(E65:E66)</f>
        <v>45000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45000</v>
      </c>
      <c r="S67" s="228">
        <f>SUM(S65:S66)</f>
        <v>34076</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409693</v>
      </c>
      <c r="C72" s="225">
        <v>409693</v>
      </c>
      <c r="D72" s="225"/>
      <c r="E72" s="225">
        <f>B72</f>
        <v>409693</v>
      </c>
      <c r="F72" s="225"/>
      <c r="G72" s="225"/>
      <c r="H72" s="225"/>
      <c r="I72" s="225"/>
      <c r="J72" s="225"/>
      <c r="K72" s="225"/>
      <c r="L72" s="225"/>
      <c r="M72" s="225"/>
      <c r="N72" s="225"/>
      <c r="O72" s="225"/>
      <c r="P72" s="225"/>
      <c r="Q72" s="225"/>
      <c r="R72" s="916">
        <f>SUM(E72:Q72)</f>
        <v>409693</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409693</v>
      </c>
      <c r="C74" s="224">
        <f>SUM(C69:C73)</f>
        <v>409693</v>
      </c>
      <c r="D74" s="224">
        <f>SUM(D69:D73)</f>
        <v>0</v>
      </c>
      <c r="E74" s="224">
        <f t="shared" ref="E74:Q74" si="22">SUM(E69:E73)</f>
        <v>409693</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409693</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2243142</v>
      </c>
      <c r="C76" s="225">
        <v>2108812</v>
      </c>
      <c r="D76" s="225">
        <f>2243142-C76</f>
        <v>134330</v>
      </c>
      <c r="E76" s="225">
        <f>B76</f>
        <v>2243142</v>
      </c>
      <c r="F76" s="225"/>
      <c r="G76" s="225"/>
      <c r="H76" s="225"/>
      <c r="I76" s="225"/>
      <c r="J76" s="225"/>
      <c r="K76" s="225"/>
      <c r="L76" s="225"/>
      <c r="M76" s="225"/>
      <c r="N76" s="225"/>
      <c r="O76" s="225"/>
      <c r="P76" s="225"/>
      <c r="Q76" s="225"/>
      <c r="R76" s="916">
        <f>SUM(E76:Q76)</f>
        <v>2243142</v>
      </c>
      <c r="S76" s="225">
        <f>C76</f>
        <v>2108812</v>
      </c>
      <c r="T76" s="225"/>
      <c r="U76" s="221"/>
    </row>
    <row r="77" spans="1:21" s="222" customFormat="1">
      <c r="A77" s="457" t="s">
        <v>63</v>
      </c>
      <c r="B77" s="224">
        <f>SUM(C77:D77)</f>
        <v>285485</v>
      </c>
      <c r="C77" s="225">
        <v>277944</v>
      </c>
      <c r="D77" s="225">
        <f>285484-C77+1</f>
        <v>7541</v>
      </c>
      <c r="E77" s="225">
        <f>B77</f>
        <v>285485</v>
      </c>
      <c r="F77" s="225"/>
      <c r="G77" s="225"/>
      <c r="H77" s="225"/>
      <c r="I77" s="225"/>
      <c r="J77" s="225"/>
      <c r="K77" s="225"/>
      <c r="L77" s="225"/>
      <c r="M77" s="225"/>
      <c r="N77" s="225"/>
      <c r="O77" s="225"/>
      <c r="P77" s="225"/>
      <c r="Q77" s="225"/>
      <c r="R77" s="916">
        <f>SUM(E77:Q77)</f>
        <v>285485</v>
      </c>
      <c r="S77" s="225">
        <f>C77</f>
        <v>277944</v>
      </c>
      <c r="T77" s="225"/>
      <c r="U77" s="221"/>
    </row>
    <row r="78" spans="1:21" s="222" customFormat="1">
      <c r="A78" s="227" t="s">
        <v>1466</v>
      </c>
      <c r="B78" s="224">
        <f>SUM(C78:D78)</f>
        <v>2528627</v>
      </c>
      <c r="C78" s="890">
        <f>SUM(C76:C77)</f>
        <v>2386756</v>
      </c>
      <c r="D78" s="890">
        <f t="shared" ref="D78:T78" si="23">SUM(D76:D77)</f>
        <v>141871</v>
      </c>
      <c r="E78" s="890">
        <f t="shared" si="23"/>
        <v>2528627</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2528627</v>
      </c>
      <c r="S78" s="890">
        <f t="shared" si="23"/>
        <v>2386756</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52136</v>
      </c>
      <c r="C80" s="225">
        <v>52136</v>
      </c>
      <c r="D80" s="225"/>
      <c r="E80" s="225">
        <f>B80</f>
        <v>52136</v>
      </c>
      <c r="F80" s="225"/>
      <c r="G80" s="225"/>
      <c r="H80" s="225"/>
      <c r="I80" s="225"/>
      <c r="J80" s="225"/>
      <c r="K80" s="225"/>
      <c r="L80" s="225"/>
      <c r="M80" s="225"/>
      <c r="N80" s="225"/>
      <c r="O80" s="225"/>
      <c r="P80" s="225"/>
      <c r="Q80" s="225"/>
      <c r="R80" s="916">
        <f t="shared" ref="R80:R94" si="25">SUM(E80:Q80)</f>
        <v>52136</v>
      </c>
      <c r="S80" s="226"/>
      <c r="T80" s="226"/>
      <c r="U80" s="221"/>
    </row>
    <row r="81" spans="1:21" s="222" customFormat="1">
      <c r="A81" s="223" t="s">
        <v>845</v>
      </c>
      <c r="B81" s="224">
        <f t="shared" si="24"/>
        <v>118023</v>
      </c>
      <c r="C81" s="225">
        <v>114906</v>
      </c>
      <c r="D81" s="225">
        <f>118023-C81</f>
        <v>3117</v>
      </c>
      <c r="E81" s="225">
        <f t="shared" ref="E81:E94" si="26">B81</f>
        <v>118023</v>
      </c>
      <c r="F81" s="225"/>
      <c r="G81" s="225"/>
      <c r="H81" s="225"/>
      <c r="I81" s="225"/>
      <c r="J81" s="225"/>
      <c r="K81" s="225"/>
      <c r="L81" s="225"/>
      <c r="M81" s="225"/>
      <c r="N81" s="225"/>
      <c r="O81" s="225"/>
      <c r="P81" s="225"/>
      <c r="Q81" s="225"/>
      <c r="R81" s="916">
        <f t="shared" si="25"/>
        <v>118023</v>
      </c>
      <c r="S81" s="225">
        <f>C81</f>
        <v>114906</v>
      </c>
      <c r="T81" s="225"/>
      <c r="U81" s="221"/>
    </row>
    <row r="82" spans="1:21" s="222" customFormat="1">
      <c r="A82" s="223" t="s">
        <v>846</v>
      </c>
      <c r="B82" s="224">
        <f t="shared" si="24"/>
        <v>1568286</v>
      </c>
      <c r="C82" s="225">
        <v>1526866</v>
      </c>
      <c r="D82" s="225">
        <f>1568286-C82</f>
        <v>41420</v>
      </c>
      <c r="E82" s="225">
        <f t="shared" si="26"/>
        <v>1568286</v>
      </c>
      <c r="F82" s="225"/>
      <c r="G82" s="225"/>
      <c r="H82" s="225"/>
      <c r="I82" s="225"/>
      <c r="J82" s="225"/>
      <c r="K82" s="225"/>
      <c r="L82" s="225"/>
      <c r="M82" s="225"/>
      <c r="N82" s="225"/>
      <c r="O82" s="225"/>
      <c r="P82" s="225"/>
      <c r="Q82" s="225"/>
      <c r="R82" s="916">
        <f t="shared" si="25"/>
        <v>1568286</v>
      </c>
      <c r="S82" s="225">
        <f t="shared" ref="S82:S84" si="27">C82</f>
        <v>1526866</v>
      </c>
      <c r="T82" s="225"/>
      <c r="U82" s="221"/>
    </row>
    <row r="83" spans="1:21" s="222" customFormat="1">
      <c r="A83" s="223" t="s">
        <v>847</v>
      </c>
      <c r="B83" s="224">
        <f t="shared" si="24"/>
        <v>450000</v>
      </c>
      <c r="C83" s="225">
        <f>438115-2</f>
        <v>438113</v>
      </c>
      <c r="D83" s="225">
        <f>450000-C83</f>
        <v>11887</v>
      </c>
      <c r="E83" s="225">
        <f t="shared" si="26"/>
        <v>450000</v>
      </c>
      <c r="F83" s="225"/>
      <c r="G83" s="225"/>
      <c r="H83" s="225"/>
      <c r="I83" s="225"/>
      <c r="J83" s="225"/>
      <c r="K83" s="225"/>
      <c r="L83" s="225"/>
      <c r="M83" s="225"/>
      <c r="N83" s="225"/>
      <c r="O83" s="225"/>
      <c r="P83" s="225"/>
      <c r="Q83" s="225"/>
      <c r="R83" s="916">
        <f t="shared" si="25"/>
        <v>450000</v>
      </c>
      <c r="S83" s="225">
        <f t="shared" si="27"/>
        <v>438113</v>
      </c>
      <c r="T83" s="225"/>
      <c r="U83" s="221"/>
    </row>
    <row r="84" spans="1:21" s="222" customFormat="1">
      <c r="A84" s="223" t="s">
        <v>848</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f t="shared" si="27"/>
        <v>0</v>
      </c>
      <c r="T84" s="225"/>
      <c r="U84" s="221"/>
    </row>
    <row r="85" spans="1:21" s="222" customFormat="1">
      <c r="A85" s="223" t="s">
        <v>849</v>
      </c>
      <c r="B85" s="224">
        <f t="shared" si="24"/>
        <v>150000</v>
      </c>
      <c r="C85" s="225">
        <v>150000</v>
      </c>
      <c r="D85" s="225"/>
      <c r="E85" s="225">
        <f t="shared" si="26"/>
        <v>150000</v>
      </c>
      <c r="F85" s="225"/>
      <c r="G85" s="225"/>
      <c r="H85" s="225"/>
      <c r="I85" s="225"/>
      <c r="J85" s="225"/>
      <c r="K85" s="225"/>
      <c r="L85" s="225"/>
      <c r="M85" s="225"/>
      <c r="N85" s="225"/>
      <c r="O85" s="225"/>
      <c r="P85" s="225"/>
      <c r="Q85" s="225"/>
      <c r="R85" s="916">
        <f t="shared" si="25"/>
        <v>150000</v>
      </c>
      <c r="S85" s="226"/>
      <c r="T85" s="226"/>
      <c r="U85" s="221"/>
    </row>
    <row r="86" spans="1:21" s="222" customFormat="1">
      <c r="A86" s="223" t="s">
        <v>850</v>
      </c>
      <c r="B86" s="224">
        <f t="shared" si="24"/>
        <v>120000</v>
      </c>
      <c r="C86" s="225">
        <v>120000</v>
      </c>
      <c r="D86" s="225"/>
      <c r="E86" s="225">
        <f t="shared" si="26"/>
        <v>120000</v>
      </c>
      <c r="F86" s="225"/>
      <c r="G86" s="225"/>
      <c r="H86" s="225"/>
      <c r="I86" s="225"/>
      <c r="J86" s="225"/>
      <c r="K86" s="225"/>
      <c r="L86" s="225"/>
      <c r="M86" s="225"/>
      <c r="N86" s="225"/>
      <c r="O86" s="225"/>
      <c r="P86" s="225"/>
      <c r="Q86" s="225"/>
      <c r="R86" s="916">
        <f t="shared" si="25"/>
        <v>120000</v>
      </c>
      <c r="S86" s="225">
        <f>C86</f>
        <v>120000</v>
      </c>
      <c r="T86" s="225"/>
      <c r="U86" s="221"/>
    </row>
    <row r="87" spans="1:21" s="222" customFormat="1">
      <c r="A87" s="223" t="s">
        <v>851</v>
      </c>
      <c r="B87" s="224">
        <f t="shared" si="24"/>
        <v>10000</v>
      </c>
      <c r="C87" s="225">
        <v>10000</v>
      </c>
      <c r="D87" s="225"/>
      <c r="E87" s="225">
        <f t="shared" si="26"/>
        <v>10000</v>
      </c>
      <c r="F87" s="225"/>
      <c r="G87" s="225"/>
      <c r="H87" s="225"/>
      <c r="I87" s="225"/>
      <c r="J87" s="225"/>
      <c r="K87" s="225"/>
      <c r="L87" s="225"/>
      <c r="M87" s="225"/>
      <c r="N87" s="225"/>
      <c r="O87" s="225"/>
      <c r="P87" s="225"/>
      <c r="Q87" s="225"/>
      <c r="R87" s="916">
        <f t="shared" si="25"/>
        <v>10000</v>
      </c>
      <c r="S87" s="225"/>
      <c r="T87" s="225"/>
      <c r="U87" s="221"/>
    </row>
    <row r="88" spans="1:21" s="222" customFormat="1">
      <c r="A88" s="234" t="s">
        <v>403</v>
      </c>
      <c r="B88" s="224">
        <f t="shared" si="24"/>
        <v>0</v>
      </c>
      <c r="C88" s="225"/>
      <c r="D88" s="225"/>
      <c r="E88" s="225">
        <f t="shared" si="26"/>
        <v>0</v>
      </c>
      <c r="F88" s="225"/>
      <c r="G88" s="225"/>
      <c r="H88" s="225"/>
      <c r="I88" s="225"/>
      <c r="J88" s="225"/>
      <c r="K88" s="225"/>
      <c r="L88" s="225"/>
      <c r="M88" s="225"/>
      <c r="N88" s="225"/>
      <c r="O88" s="225"/>
      <c r="P88" s="225"/>
      <c r="Q88" s="225"/>
      <c r="R88" s="916">
        <f t="shared" si="25"/>
        <v>0</v>
      </c>
      <c r="S88" s="225">
        <f t="shared" ref="S88:S94" si="28">C88</f>
        <v>0</v>
      </c>
      <c r="T88" s="225"/>
      <c r="U88" s="221"/>
    </row>
    <row r="89" spans="1:21" s="222" customFormat="1">
      <c r="A89" s="889" t="s">
        <v>1468</v>
      </c>
      <c r="B89" s="224">
        <f t="shared" si="24"/>
        <v>7500</v>
      </c>
      <c r="C89" s="225">
        <v>7302</v>
      </c>
      <c r="D89" s="225">
        <f>7500-C89</f>
        <v>198</v>
      </c>
      <c r="E89" s="225">
        <f t="shared" si="26"/>
        <v>7500</v>
      </c>
      <c r="F89" s="225"/>
      <c r="G89" s="225"/>
      <c r="H89" s="225"/>
      <c r="I89" s="225"/>
      <c r="J89" s="225"/>
      <c r="K89" s="225"/>
      <c r="L89" s="225"/>
      <c r="M89" s="225"/>
      <c r="N89" s="225"/>
      <c r="O89" s="225"/>
      <c r="P89" s="225"/>
      <c r="Q89" s="225"/>
      <c r="R89" s="916">
        <f t="shared" si="25"/>
        <v>7500</v>
      </c>
      <c r="S89" s="225">
        <f t="shared" si="28"/>
        <v>7302</v>
      </c>
      <c r="T89" s="225"/>
      <c r="U89" s="221"/>
    </row>
    <row r="90" spans="1:21" s="222" customFormat="1">
      <c r="A90" s="959" t="s">
        <v>1734</v>
      </c>
      <c r="B90" s="224">
        <f t="shared" si="24"/>
        <v>450000</v>
      </c>
      <c r="C90" s="225">
        <v>438115</v>
      </c>
      <c r="D90" s="225">
        <f>450000-C90</f>
        <v>11885</v>
      </c>
      <c r="E90" s="225">
        <f t="shared" si="26"/>
        <v>450000</v>
      </c>
      <c r="F90" s="225"/>
      <c r="G90" s="225"/>
      <c r="H90" s="225"/>
      <c r="I90" s="225"/>
      <c r="J90" s="225"/>
      <c r="K90" s="225"/>
      <c r="L90" s="225"/>
      <c r="M90" s="225"/>
      <c r="N90" s="225"/>
      <c r="O90" s="225"/>
      <c r="P90" s="225"/>
      <c r="Q90" s="225"/>
      <c r="R90" s="916">
        <f t="shared" si="25"/>
        <v>450000</v>
      </c>
      <c r="S90" s="225"/>
      <c r="T90" s="225"/>
      <c r="U90" s="221"/>
    </row>
    <row r="91" spans="1:21" s="222" customFormat="1">
      <c r="A91" s="959" t="s">
        <v>1736</v>
      </c>
      <c r="B91" s="224">
        <f t="shared" si="24"/>
        <v>150000</v>
      </c>
      <c r="C91" s="225">
        <v>146038</v>
      </c>
      <c r="D91" s="225">
        <f>150000-C91</f>
        <v>3962</v>
      </c>
      <c r="E91" s="225">
        <f t="shared" si="26"/>
        <v>150000</v>
      </c>
      <c r="F91" s="225"/>
      <c r="G91" s="225"/>
      <c r="H91" s="225"/>
      <c r="I91" s="225"/>
      <c r="J91" s="225"/>
      <c r="K91" s="225"/>
      <c r="L91" s="225"/>
      <c r="M91" s="225"/>
      <c r="N91" s="225"/>
      <c r="O91" s="225"/>
      <c r="P91" s="225"/>
      <c r="Q91" s="225"/>
      <c r="R91" s="916">
        <f t="shared" si="25"/>
        <v>150000</v>
      </c>
      <c r="S91" s="225">
        <f t="shared" si="28"/>
        <v>146038</v>
      </c>
      <c r="T91" s="225"/>
      <c r="U91" s="221"/>
    </row>
    <row r="92" spans="1:21" s="222" customFormat="1">
      <c r="A92" s="959" t="s">
        <v>1737</v>
      </c>
      <c r="B92" s="224">
        <f t="shared" si="24"/>
        <v>45000</v>
      </c>
      <c r="C92" s="225">
        <v>43811</v>
      </c>
      <c r="D92" s="225">
        <f>45000-C92</f>
        <v>1189</v>
      </c>
      <c r="E92" s="225">
        <f t="shared" si="26"/>
        <v>45000</v>
      </c>
      <c r="F92" s="225"/>
      <c r="G92" s="225"/>
      <c r="H92" s="225"/>
      <c r="I92" s="225"/>
      <c r="J92" s="225"/>
      <c r="K92" s="225"/>
      <c r="L92" s="225"/>
      <c r="M92" s="225"/>
      <c r="N92" s="225"/>
      <c r="O92" s="225"/>
      <c r="P92" s="225"/>
      <c r="Q92" s="225"/>
      <c r="R92" s="916">
        <f t="shared" si="25"/>
        <v>45000</v>
      </c>
      <c r="S92" s="225">
        <f t="shared" si="28"/>
        <v>43811</v>
      </c>
      <c r="T92" s="225"/>
      <c r="U92" s="221"/>
    </row>
    <row r="93" spans="1:21" s="222" customFormat="1">
      <c r="A93" s="959" t="s">
        <v>1738</v>
      </c>
      <c r="B93" s="224">
        <f t="shared" si="24"/>
        <v>20000</v>
      </c>
      <c r="C93" s="225">
        <v>19472</v>
      </c>
      <c r="D93" s="225">
        <f>20000-C93</f>
        <v>528</v>
      </c>
      <c r="E93" s="225">
        <f t="shared" si="26"/>
        <v>20000</v>
      </c>
      <c r="F93" s="225"/>
      <c r="G93" s="225"/>
      <c r="H93" s="225"/>
      <c r="I93" s="225"/>
      <c r="J93" s="225"/>
      <c r="K93" s="225"/>
      <c r="L93" s="225"/>
      <c r="M93" s="225"/>
      <c r="N93" s="225"/>
      <c r="O93" s="225"/>
      <c r="P93" s="225"/>
      <c r="Q93" s="225"/>
      <c r="R93" s="916">
        <f t="shared" si="25"/>
        <v>20000</v>
      </c>
      <c r="S93" s="225">
        <f t="shared" si="28"/>
        <v>19472</v>
      </c>
      <c r="T93" s="225"/>
      <c r="U93" s="221"/>
    </row>
    <row r="94" spans="1:21" s="222" customFormat="1" ht="24">
      <c r="A94" s="959" t="s">
        <v>1739</v>
      </c>
      <c r="B94" s="224">
        <f t="shared" si="24"/>
        <v>146950</v>
      </c>
      <c r="C94" s="225">
        <f>43811+53547+45710</f>
        <v>143068</v>
      </c>
      <c r="D94" s="225">
        <f>46950+55000+45000-C94</f>
        <v>3882</v>
      </c>
      <c r="E94" s="225">
        <f t="shared" si="26"/>
        <v>146950</v>
      </c>
      <c r="F94" s="225"/>
      <c r="G94" s="225"/>
      <c r="H94" s="225"/>
      <c r="I94" s="225"/>
      <c r="J94" s="225"/>
      <c r="K94" s="225"/>
      <c r="L94" s="225"/>
      <c r="M94" s="225"/>
      <c r="N94" s="225"/>
      <c r="O94" s="225"/>
      <c r="P94" s="225"/>
      <c r="Q94" s="225"/>
      <c r="R94" s="916">
        <f t="shared" si="25"/>
        <v>146950</v>
      </c>
      <c r="S94" s="225">
        <f t="shared" si="28"/>
        <v>143068</v>
      </c>
      <c r="T94" s="225"/>
      <c r="U94" s="221"/>
    </row>
    <row r="95" spans="1:21" s="222" customFormat="1">
      <c r="A95" s="227" t="s">
        <v>852</v>
      </c>
      <c r="B95" s="224">
        <f>SUM(C95:D95)</f>
        <v>3287895</v>
      </c>
      <c r="C95" s="224">
        <f t="shared" ref="C95:Q95" si="29">SUM(C80:C94)</f>
        <v>3209827</v>
      </c>
      <c r="D95" s="224">
        <f t="shared" si="29"/>
        <v>78068</v>
      </c>
      <c r="E95" s="224">
        <f t="shared" si="29"/>
        <v>3287895</v>
      </c>
      <c r="F95" s="224">
        <f t="shared" si="29"/>
        <v>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3287895</v>
      </c>
      <c r="S95" s="228">
        <f>SUM(S81:S84,S86:S94)</f>
        <v>2559576</v>
      </c>
      <c r="T95" s="224">
        <f>SUM(T81:T84,T86:T94)</f>
        <v>0</v>
      </c>
      <c r="U95" s="221"/>
    </row>
    <row r="96" spans="1:21" s="222" customFormat="1">
      <c r="A96" s="227" t="s">
        <v>853</v>
      </c>
      <c r="B96" s="224">
        <f>SUM(C96:D96)</f>
        <v>56798080</v>
      </c>
      <c r="C96" s="224">
        <f>SUM(C63+C67+C74+C78+C95)</f>
        <v>55340369</v>
      </c>
      <c r="D96" s="224">
        <f t="shared" ref="D96:R96" si="30">SUM(D63+D67+D74+D78+D95)</f>
        <v>1457711</v>
      </c>
      <c r="E96" s="224">
        <f t="shared" si="30"/>
        <v>26644085</v>
      </c>
      <c r="F96" s="224">
        <f t="shared" si="30"/>
        <v>9718000</v>
      </c>
      <c r="G96" s="224">
        <f t="shared" si="30"/>
        <v>10406000</v>
      </c>
      <c r="H96" s="224">
        <f t="shared" si="30"/>
        <v>6650000</v>
      </c>
      <c r="I96" s="224">
        <f t="shared" si="30"/>
        <v>3000000</v>
      </c>
      <c r="J96" s="224">
        <f t="shared" si="30"/>
        <v>379995</v>
      </c>
      <c r="K96" s="224">
        <f t="shared" si="30"/>
        <v>0</v>
      </c>
      <c r="L96" s="224">
        <f t="shared" si="30"/>
        <v>0</v>
      </c>
      <c r="M96" s="224">
        <f t="shared" si="30"/>
        <v>0</v>
      </c>
      <c r="N96" s="224">
        <f t="shared" si="30"/>
        <v>0</v>
      </c>
      <c r="O96" s="224">
        <f t="shared" si="30"/>
        <v>0</v>
      </c>
      <c r="P96" s="224">
        <f t="shared" si="30"/>
        <v>0</v>
      </c>
      <c r="Q96" s="224">
        <f t="shared" si="30"/>
        <v>0</v>
      </c>
      <c r="R96" s="224">
        <f t="shared" si="30"/>
        <v>56798080</v>
      </c>
      <c r="S96" s="224">
        <f>SUM(S63+S67+S78+S95)</f>
        <v>52839000</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1">SUM(C98+D98)</f>
        <v>3000000</v>
      </c>
      <c r="C98" s="225">
        <v>2920766</v>
      </c>
      <c r="D98" s="225">
        <f>3000000-C98</f>
        <v>79234</v>
      </c>
      <c r="E98" s="225">
        <f>B98-K98</f>
        <v>2500000</v>
      </c>
      <c r="F98" s="225"/>
      <c r="G98" s="225"/>
      <c r="H98" s="225"/>
      <c r="I98" s="225"/>
      <c r="J98" s="225"/>
      <c r="K98" s="225">
        <f>Application!AG623</f>
        <v>500000</v>
      </c>
      <c r="L98" s="225"/>
      <c r="M98" s="225"/>
      <c r="N98" s="225"/>
      <c r="O98" s="225"/>
      <c r="P98" s="225"/>
      <c r="Q98" s="225"/>
      <c r="R98" s="916">
        <f t="shared" ref="R98:R103" si="32">SUM(E98:Q98)</f>
        <v>3000000</v>
      </c>
      <c r="S98" s="225">
        <f>C98</f>
        <v>2920766</v>
      </c>
      <c r="T98" s="225"/>
      <c r="U98" s="221"/>
    </row>
    <row r="99" spans="1:21" s="222" customFormat="1">
      <c r="A99" s="223" t="s">
        <v>856</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857</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858</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1127</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860</v>
      </c>
      <c r="B104" s="224">
        <f>SUM(C104:D104)</f>
        <v>3000000</v>
      </c>
      <c r="C104" s="224">
        <f t="shared" ref="C104:T104" si="33">SUM(C98:C103)</f>
        <v>2920766</v>
      </c>
      <c r="D104" s="224">
        <f t="shared" si="33"/>
        <v>79234</v>
      </c>
      <c r="E104" s="224">
        <f t="shared" si="33"/>
        <v>2500000</v>
      </c>
      <c r="F104" s="224">
        <f t="shared" si="33"/>
        <v>0</v>
      </c>
      <c r="G104" s="224">
        <f t="shared" si="33"/>
        <v>0</v>
      </c>
      <c r="H104" s="224">
        <f t="shared" si="33"/>
        <v>0</v>
      </c>
      <c r="I104" s="224">
        <f t="shared" si="33"/>
        <v>0</v>
      </c>
      <c r="J104" s="224">
        <f t="shared" si="33"/>
        <v>0</v>
      </c>
      <c r="K104" s="224">
        <f t="shared" si="33"/>
        <v>500000</v>
      </c>
      <c r="L104" s="224">
        <f t="shared" si="33"/>
        <v>0</v>
      </c>
      <c r="M104" s="224">
        <f t="shared" si="33"/>
        <v>0</v>
      </c>
      <c r="N104" s="224">
        <f t="shared" si="33"/>
        <v>0</v>
      </c>
      <c r="O104" s="224">
        <f t="shared" si="33"/>
        <v>0</v>
      </c>
      <c r="P104" s="224">
        <f t="shared" si="33"/>
        <v>0</v>
      </c>
      <c r="Q104" s="224">
        <f t="shared" si="33"/>
        <v>0</v>
      </c>
      <c r="R104" s="558">
        <f>SUM(R98:R103)</f>
        <v>3000000</v>
      </c>
      <c r="S104" s="228">
        <f t="shared" si="33"/>
        <v>2920766</v>
      </c>
      <c r="T104" s="228">
        <f t="shared" si="33"/>
        <v>0</v>
      </c>
      <c r="U104" s="221"/>
    </row>
    <row r="105" spans="1:21" s="222" customFormat="1">
      <c r="A105" s="227" t="s">
        <v>861</v>
      </c>
      <c r="B105" s="228">
        <f>SUM(C105:D105)</f>
        <v>59798080</v>
      </c>
      <c r="C105" s="228">
        <f t="shared" ref="C105:R105" si="34">SUM(C96+C104)</f>
        <v>58261135</v>
      </c>
      <c r="D105" s="228">
        <f t="shared" si="34"/>
        <v>1536945</v>
      </c>
      <c r="E105" s="228">
        <f t="shared" si="34"/>
        <v>29144085</v>
      </c>
      <c r="F105" s="228">
        <f t="shared" si="34"/>
        <v>9718000</v>
      </c>
      <c r="G105" s="228">
        <f t="shared" si="34"/>
        <v>10406000</v>
      </c>
      <c r="H105" s="228">
        <f t="shared" si="34"/>
        <v>6650000</v>
      </c>
      <c r="I105" s="228">
        <f t="shared" si="34"/>
        <v>3000000</v>
      </c>
      <c r="J105" s="228">
        <f t="shared" si="34"/>
        <v>379995</v>
      </c>
      <c r="K105" s="228">
        <f t="shared" si="34"/>
        <v>500000</v>
      </c>
      <c r="L105" s="228">
        <f t="shared" si="34"/>
        <v>0</v>
      </c>
      <c r="M105" s="228">
        <f t="shared" si="34"/>
        <v>0</v>
      </c>
      <c r="N105" s="228">
        <f t="shared" si="34"/>
        <v>0</v>
      </c>
      <c r="O105" s="228">
        <f t="shared" si="34"/>
        <v>0</v>
      </c>
      <c r="P105" s="228">
        <f t="shared" si="34"/>
        <v>0</v>
      </c>
      <c r="Q105" s="228">
        <f t="shared" si="34"/>
        <v>0</v>
      </c>
      <c r="R105" s="558">
        <f t="shared" si="34"/>
        <v>59798080</v>
      </c>
      <c r="S105" s="228">
        <f>S96+S104</f>
        <v>55759766</v>
      </c>
      <c r="T105" s="228">
        <f>T96+T104</f>
        <v>0</v>
      </c>
      <c r="U105" s="221"/>
    </row>
    <row r="106" spans="1:21">
      <c r="A106" s="898"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55759766</v>
      </c>
      <c r="T107" s="242">
        <f>T105+T106</f>
        <v>0</v>
      </c>
    </row>
    <row r="108" spans="1:21" s="310" customFormat="1">
      <c r="A108" s="241" t="s">
        <v>973</v>
      </c>
      <c r="B108" s="236"/>
      <c r="C108" s="236"/>
      <c r="D108" s="236"/>
      <c r="E108" s="481">
        <f>Application!AG631</f>
        <v>29144085</v>
      </c>
      <c r="F108" s="481">
        <f>Application!AG618</f>
        <v>9718000</v>
      </c>
      <c r="G108" s="481">
        <f>Application!AG619</f>
        <v>10406000</v>
      </c>
      <c r="H108" s="481">
        <f>Application!AG620</f>
        <v>6650000</v>
      </c>
      <c r="I108" s="481">
        <f>Application!AG621</f>
        <v>3000000</v>
      </c>
      <c r="J108" s="481">
        <f>Application!AG622</f>
        <v>379995</v>
      </c>
      <c r="K108" s="481">
        <f>Application!AG623</f>
        <v>500000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9" t="s">
        <v>1133</v>
      </c>
      <c r="E122" s="1629"/>
      <c r="F122" s="1629"/>
      <c r="G122" s="535"/>
      <c r="H122" s="535"/>
      <c r="I122" s="535"/>
      <c r="J122" s="535"/>
      <c r="K122" s="535"/>
      <c r="L122" s="535"/>
      <c r="M122" s="535"/>
      <c r="N122" s="535"/>
      <c r="O122" s="535"/>
      <c r="P122" s="535"/>
      <c r="Q122" s="535"/>
      <c r="R122" s="535"/>
      <c r="S122" s="535"/>
      <c r="T122" s="535"/>
      <c r="U122" s="537"/>
    </row>
    <row r="123" spans="1:21">
      <c r="A123" s="535" t="s">
        <v>1134</v>
      </c>
      <c r="B123" s="544">
        <v>10000</v>
      </c>
      <c r="C123" s="535"/>
      <c r="D123" s="1619" t="s">
        <v>1490</v>
      </c>
      <c r="E123" s="1620"/>
      <c r="F123" s="1620"/>
      <c r="G123" s="1620"/>
      <c r="H123" s="1620"/>
      <c r="I123" s="1620"/>
      <c r="J123" s="1620"/>
      <c r="K123" s="1620"/>
      <c r="L123" s="1620"/>
      <c r="M123" s="1620"/>
      <c r="N123" s="1620"/>
      <c r="O123" s="1620"/>
      <c r="P123" s="1620"/>
      <c r="Q123" s="1620"/>
      <c r="R123" s="1620"/>
      <c r="S123" s="1620"/>
      <c r="T123" s="535"/>
      <c r="U123" s="537"/>
    </row>
    <row r="124" spans="1:21" ht="12.75">
      <c r="A124" s="534" t="s">
        <v>1135</v>
      </c>
      <c r="B124" s="544"/>
      <c r="C124" s="534"/>
      <c r="D124" s="1620"/>
      <c r="E124" s="1620"/>
      <c r="F124" s="1620"/>
      <c r="G124" s="1620"/>
      <c r="H124" s="1620"/>
      <c r="I124" s="1620"/>
      <c r="J124" s="1620"/>
      <c r="K124" s="1620"/>
      <c r="L124" s="1620"/>
      <c r="M124" s="1620"/>
      <c r="N124" s="1620"/>
      <c r="O124" s="1620"/>
      <c r="P124" s="1620"/>
      <c r="Q124" s="1620"/>
      <c r="R124" s="1620"/>
      <c r="S124" s="1620"/>
      <c r="T124" s="535"/>
      <c r="U124" s="537"/>
    </row>
    <row r="125" spans="1:21" ht="12.75">
      <c r="A125" s="534" t="s">
        <v>1136</v>
      </c>
      <c r="B125" s="544">
        <v>35000</v>
      </c>
      <c r="C125" s="534"/>
      <c r="D125" s="1620"/>
      <c r="E125" s="1620"/>
      <c r="F125" s="1620"/>
      <c r="G125" s="1620"/>
      <c r="H125" s="1620"/>
      <c r="I125" s="1620"/>
      <c r="J125" s="1620"/>
      <c r="K125" s="1620"/>
      <c r="L125" s="1620"/>
      <c r="M125" s="1620"/>
      <c r="N125" s="1620"/>
      <c r="O125" s="1620"/>
      <c r="P125" s="1620"/>
      <c r="Q125" s="1620"/>
      <c r="R125" s="1620"/>
      <c r="S125" s="1620"/>
      <c r="T125" s="535"/>
      <c r="U125" s="537"/>
    </row>
    <row r="126" spans="1:21" ht="12.75">
      <c r="A126" s="534" t="s">
        <v>1137</v>
      </c>
      <c r="B126" s="544">
        <v>70000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v>20000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27"/>
      <c r="E128" s="1627"/>
      <c r="F128" s="1627"/>
      <c r="G128" s="1627"/>
      <c r="H128" s="1627"/>
      <c r="I128" s="534"/>
      <c r="J128" s="1618"/>
      <c r="K128" s="1618"/>
      <c r="L128" s="534"/>
      <c r="M128" s="534"/>
      <c r="N128" s="534"/>
      <c r="O128" s="534"/>
      <c r="P128" s="534"/>
      <c r="Q128" s="534"/>
      <c r="R128" s="534"/>
      <c r="S128" s="534"/>
      <c r="T128" s="535"/>
      <c r="U128" s="537"/>
    </row>
    <row r="129" spans="1:21" ht="12.75">
      <c r="A129" s="534" t="s">
        <v>318</v>
      </c>
      <c r="B129" s="544"/>
      <c r="C129" s="534"/>
      <c r="D129" s="1628" t="s">
        <v>1140</v>
      </c>
      <c r="E129" s="1628"/>
      <c r="F129" s="1628"/>
      <c r="G129" s="1628"/>
      <c r="H129" s="1628"/>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135000</v>
      </c>
      <c r="C131" s="534"/>
      <c r="D131" s="1149"/>
      <c r="E131" s="1149"/>
      <c r="F131" s="1149"/>
      <c r="G131" s="1149"/>
      <c r="H131" s="1149"/>
      <c r="I131" s="534"/>
      <c r="J131" s="1149"/>
      <c r="K131" s="1149"/>
      <c r="L131" s="1149"/>
      <c r="M131" s="1149"/>
      <c r="N131" s="534"/>
      <c r="O131" s="534"/>
      <c r="P131" s="534"/>
      <c r="Q131" s="534"/>
      <c r="R131" s="534"/>
      <c r="S131" s="534"/>
      <c r="T131" s="535"/>
      <c r="U131" s="537"/>
    </row>
    <row r="132" spans="1:21" ht="12" customHeight="1">
      <c r="A132" s="548"/>
      <c r="B132" s="534"/>
      <c r="C132" s="534"/>
      <c r="D132" s="1621" t="s">
        <v>1143</v>
      </c>
      <c r="E132" s="1621"/>
      <c r="F132" s="1621"/>
      <c r="G132" s="1621"/>
      <c r="H132" s="1621"/>
      <c r="I132" s="534"/>
      <c r="J132" s="1621" t="s">
        <v>1144</v>
      </c>
      <c r="K132" s="1621"/>
      <c r="L132" s="1621"/>
      <c r="M132" s="162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2"/>
      <c r="B138" s="1623"/>
      <c r="C138" s="1623"/>
      <c r="D138" s="539"/>
      <c r="E138" s="1618"/>
      <c r="F138" s="1618"/>
      <c r="G138" s="534"/>
      <c r="H138" s="534"/>
      <c r="I138" s="534"/>
      <c r="J138" s="534"/>
      <c r="K138" s="534"/>
      <c r="L138" s="534"/>
      <c r="M138" s="534"/>
      <c r="N138" s="534"/>
      <c r="O138" s="534"/>
      <c r="P138" s="534"/>
      <c r="Q138" s="534"/>
      <c r="R138" s="534"/>
      <c r="S138" s="534"/>
      <c r="T138" s="541"/>
      <c r="U138" s="542"/>
    </row>
    <row r="139" spans="1:21" ht="12.75">
      <c r="A139" s="1616" t="s">
        <v>1147</v>
      </c>
      <c r="B139" s="1617"/>
      <c r="C139" s="1617"/>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5">
    <cfRule type="cellIs" dxfId="115" priority="229" stopIfTrue="1" operator="notEqual">
      <formula>$B25</formula>
    </cfRule>
    <cfRule type="cellIs" priority="230" stopIfTrue="1" operator="notEqual">
      <formula>$B25</formula>
    </cfRule>
  </conditionalFormatting>
  <conditionalFormatting sqref="R17:R24">
    <cfRule type="cellIs" dxfId="114" priority="228" stopIfTrue="1" operator="notEqual">
      <formula>$B17</formula>
    </cfRule>
  </conditionalFormatting>
  <conditionalFormatting sqref="R26">
    <cfRule type="cellIs" dxfId="113" priority="227" stopIfTrue="1" operator="notEqual">
      <formula>$B26</formula>
    </cfRule>
  </conditionalFormatting>
  <conditionalFormatting sqref="R36">
    <cfRule type="cellIs" dxfId="112" priority="225" stopIfTrue="1" operator="notEqual">
      <formula>$B36</formula>
    </cfRule>
    <cfRule type="cellIs" priority="226" stopIfTrue="1" operator="notEqual">
      <formula>$B36</formula>
    </cfRule>
  </conditionalFormatting>
  <conditionalFormatting sqref="R28:R35">
    <cfRule type="cellIs" dxfId="111" priority="224" stopIfTrue="1" operator="notEqual">
      <formula>$B28</formula>
    </cfRule>
  </conditionalFormatting>
  <conditionalFormatting sqref="R40">
    <cfRule type="cellIs" dxfId="110" priority="222" stopIfTrue="1" operator="notEqual">
      <formula>$B40</formula>
    </cfRule>
    <cfRule type="cellIs" priority="223" stopIfTrue="1" operator="notEqual">
      <formula>$B40</formula>
    </cfRule>
  </conditionalFormatting>
  <conditionalFormatting sqref="R38:R39">
    <cfRule type="cellIs" dxfId="109" priority="221" stopIfTrue="1" operator="notEqual">
      <formula>$B38</formula>
    </cfRule>
  </conditionalFormatting>
  <conditionalFormatting sqref="R41">
    <cfRule type="cellIs" dxfId="108" priority="220" stopIfTrue="1" operator="notEqual">
      <formula>$B41</formula>
    </cfRule>
  </conditionalFormatting>
  <conditionalFormatting sqref="R53">
    <cfRule type="cellIs" dxfId="107" priority="218" stopIfTrue="1" operator="notEqual">
      <formula>$B53</formula>
    </cfRule>
    <cfRule type="cellIs" priority="219" stopIfTrue="1" operator="notEqual">
      <formula>$B53</formula>
    </cfRule>
  </conditionalFormatting>
  <conditionalFormatting sqref="R43:R52">
    <cfRule type="cellIs" dxfId="106" priority="217" stopIfTrue="1" operator="notEqual">
      <formula>$B43</formula>
    </cfRule>
  </conditionalFormatting>
  <conditionalFormatting sqref="R62:R63">
    <cfRule type="cellIs" dxfId="105" priority="215" stopIfTrue="1" operator="notEqual">
      <formula>$B62</formula>
    </cfRule>
    <cfRule type="cellIs" priority="216" stopIfTrue="1" operator="notEqual">
      <formula>$B62</formula>
    </cfRule>
  </conditionalFormatting>
  <conditionalFormatting sqref="R55:R61">
    <cfRule type="cellIs" dxfId="104" priority="214" stopIfTrue="1" operator="notEqual">
      <formula>$B55</formula>
    </cfRule>
  </conditionalFormatting>
  <conditionalFormatting sqref="R67">
    <cfRule type="cellIs" dxfId="103" priority="212" stopIfTrue="1" operator="notEqual">
      <formula>$B67</formula>
    </cfRule>
    <cfRule type="cellIs" priority="213" stopIfTrue="1" operator="notEqual">
      <formula>$B67</formula>
    </cfRule>
  </conditionalFormatting>
  <conditionalFormatting sqref="R65:R66">
    <cfRule type="cellIs" dxfId="102" priority="211" stopIfTrue="1" operator="notEqual">
      <formula>$B65</formula>
    </cfRule>
  </conditionalFormatting>
  <conditionalFormatting sqref="R74">
    <cfRule type="cellIs" dxfId="101" priority="209" stopIfTrue="1" operator="notEqual">
      <formula>$B74</formula>
    </cfRule>
    <cfRule type="cellIs" priority="210" stopIfTrue="1" operator="notEqual">
      <formula>$B74</formula>
    </cfRule>
  </conditionalFormatting>
  <conditionalFormatting sqref="R95">
    <cfRule type="cellIs" dxfId="100" priority="207" stopIfTrue="1" operator="notEqual">
      <formula>$B95</formula>
    </cfRule>
    <cfRule type="cellIs" priority="208" stopIfTrue="1" operator="notEqual">
      <formula>$B95</formula>
    </cfRule>
  </conditionalFormatting>
  <conditionalFormatting sqref="R69:R73">
    <cfRule type="cellIs" dxfId="99" priority="206" stopIfTrue="1" operator="notEqual">
      <formula>$B69</formula>
    </cfRule>
  </conditionalFormatting>
  <conditionalFormatting sqref="R76:R77">
    <cfRule type="cellIs" dxfId="98" priority="205" stopIfTrue="1" operator="notEqual">
      <formula>$B76</formula>
    </cfRule>
  </conditionalFormatting>
  <conditionalFormatting sqref="R80:R94">
    <cfRule type="cellIs" dxfId="97" priority="204" stopIfTrue="1" operator="notEqual">
      <formula>$B80</formula>
    </cfRule>
  </conditionalFormatting>
  <conditionalFormatting sqref="R104:R105">
    <cfRule type="cellIs" dxfId="96" priority="202" stopIfTrue="1" operator="notEqual">
      <formula>$B104</formula>
    </cfRule>
    <cfRule type="cellIs" priority="203" stopIfTrue="1" operator="notEqual">
      <formula>$B104</formula>
    </cfRule>
  </conditionalFormatting>
  <conditionalFormatting sqref="R98:R103">
    <cfRule type="cellIs" dxfId="95" priority="201" stopIfTrue="1" operator="notEqual">
      <formula>$B98</formula>
    </cfRule>
  </conditionalFormatting>
  <conditionalFormatting sqref="E105:Q105">
    <cfRule type="cellIs" dxfId="94" priority="200" stopIfTrue="1" operator="notEqual">
      <formula>E$108</formula>
    </cfRule>
  </conditionalFormatting>
  <conditionalFormatting sqref="S13">
    <cfRule type="expression" dxfId="93" priority="197" stopIfTrue="1">
      <formula>(S13+T13)&gt;C13</formula>
    </cfRule>
  </conditionalFormatting>
  <conditionalFormatting sqref="S14">
    <cfRule type="expression" dxfId="92" priority="194" stopIfTrue="1">
      <formula>(S14+T14)&gt;C14</formula>
    </cfRule>
  </conditionalFormatting>
  <conditionalFormatting sqref="S17">
    <cfRule type="expression" dxfId="91" priority="193" stopIfTrue="1">
      <formula>(S17+T17)&gt;C17</formula>
    </cfRule>
  </conditionalFormatting>
  <conditionalFormatting sqref="S18">
    <cfRule type="expression" dxfId="90" priority="185" stopIfTrue="1">
      <formula>(S18+T18)&gt;C18</formula>
    </cfRule>
  </conditionalFormatting>
  <conditionalFormatting sqref="S19">
    <cfRule type="expression" dxfId="89" priority="183" stopIfTrue="1">
      <formula>(S19+T19)&gt;C19</formula>
    </cfRule>
  </conditionalFormatting>
  <conditionalFormatting sqref="S20">
    <cfRule type="expression" dxfId="88" priority="182" stopIfTrue="1">
      <formula>(S20+T20)&gt;C20</formula>
    </cfRule>
  </conditionalFormatting>
  <conditionalFormatting sqref="S21">
    <cfRule type="expression" dxfId="87" priority="181" stopIfTrue="1">
      <formula>(S21+T21)&gt;C21</formula>
    </cfRule>
  </conditionalFormatting>
  <conditionalFormatting sqref="S22">
    <cfRule type="expression" dxfId="86" priority="180" stopIfTrue="1">
      <formula>(S22+T22)&gt;C22</formula>
    </cfRule>
  </conditionalFormatting>
  <conditionalFormatting sqref="S23">
    <cfRule type="expression" dxfId="85" priority="179" stopIfTrue="1">
      <formula>(S23+T23)&gt;C23</formula>
    </cfRule>
  </conditionalFormatting>
  <conditionalFormatting sqref="S24">
    <cfRule type="expression" dxfId="84" priority="178" stopIfTrue="1">
      <formula>(S24+T24)&gt;C24</formula>
    </cfRule>
  </conditionalFormatting>
  <conditionalFormatting sqref="S26">
    <cfRule type="expression" dxfId="83" priority="171" stopIfTrue="1">
      <formula>(S26+T26)&gt;C26</formula>
    </cfRule>
  </conditionalFormatting>
  <conditionalFormatting sqref="S28:S35">
    <cfRule type="expression" dxfId="82" priority="169" stopIfTrue="1">
      <formula>(S28+T28)&gt;C28</formula>
    </cfRule>
  </conditionalFormatting>
  <conditionalFormatting sqref="S38:S39">
    <cfRule type="expression" dxfId="81" priority="153" stopIfTrue="1">
      <formula>(S38+T38)&gt;C38</formula>
    </cfRule>
  </conditionalFormatting>
  <conditionalFormatting sqref="S41">
    <cfRule type="expression" dxfId="80" priority="149" stopIfTrue="1">
      <formula>(S41+T41)&gt;C41</formula>
    </cfRule>
  </conditionalFormatting>
  <conditionalFormatting sqref="S43">
    <cfRule type="expression" dxfId="79" priority="147" stopIfTrue="1">
      <formula>(S43+T43)&gt;C43</formula>
    </cfRule>
  </conditionalFormatting>
  <conditionalFormatting sqref="S44">
    <cfRule type="expression" dxfId="78" priority="142" stopIfTrue="1">
      <formula>(S44+T44)&gt;C44</formula>
    </cfRule>
  </conditionalFormatting>
  <conditionalFormatting sqref="S45">
    <cfRule type="expression" dxfId="77" priority="141" stopIfTrue="1">
      <formula>(S45+T45)&gt;C45</formula>
    </cfRule>
  </conditionalFormatting>
  <conditionalFormatting sqref="S46">
    <cfRule type="expression" dxfId="76" priority="140" stopIfTrue="1">
      <formula>(S46+T46)&gt;C46</formula>
    </cfRule>
  </conditionalFormatting>
  <conditionalFormatting sqref="S47">
    <cfRule type="expression" dxfId="75" priority="139" stopIfTrue="1">
      <formula>(S47+T47)&gt;C47</formula>
    </cfRule>
  </conditionalFormatting>
  <conditionalFormatting sqref="S48:S52">
    <cfRule type="expression" dxfId="74" priority="138" stopIfTrue="1">
      <formula>(S48+T48)&gt;C48</formula>
    </cfRule>
  </conditionalFormatting>
  <conditionalFormatting sqref="S65">
    <cfRule type="expression" dxfId="73" priority="124" stopIfTrue="1">
      <formula>(S65+T65)&gt;C65</formula>
    </cfRule>
  </conditionalFormatting>
  <conditionalFormatting sqref="S66">
    <cfRule type="expression" dxfId="72" priority="123" stopIfTrue="1">
      <formula>(S66+T66)&gt;C66</formula>
    </cfRule>
  </conditionalFormatting>
  <conditionalFormatting sqref="S76:S77">
    <cfRule type="expression" dxfId="71" priority="120" stopIfTrue="1">
      <formula>(S76+T76)&gt;C76</formula>
    </cfRule>
  </conditionalFormatting>
  <conditionalFormatting sqref="S81:S84">
    <cfRule type="expression" dxfId="70" priority="116" stopIfTrue="1">
      <formula>(S81+T81)&gt;C81</formula>
    </cfRule>
  </conditionalFormatting>
  <conditionalFormatting sqref="S86:S94">
    <cfRule type="expression" dxfId="69" priority="108" stopIfTrue="1">
      <formula>(S86+T86)&gt;C86</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4" zoomScaleSheetLayoutView="100" workbookViewId="0">
      <selection activeCell="B105" sqref="B10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6" t="s">
        <v>1493</v>
      </c>
      <c r="B1" s="1637"/>
      <c r="C1" s="1637"/>
      <c r="D1" s="1637"/>
      <c r="E1" s="1637"/>
      <c r="F1" s="1637"/>
      <c r="G1" s="1637"/>
      <c r="H1" s="1637"/>
      <c r="I1" s="1637"/>
      <c r="J1" s="1638"/>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97360</v>
      </c>
      <c r="C5" s="590"/>
      <c r="D5" s="590"/>
      <c r="E5" s="591"/>
      <c r="F5" s="591"/>
      <c r="G5" s="591"/>
      <c r="H5" s="591"/>
      <c r="I5" s="591"/>
      <c r="J5" s="591"/>
      <c r="K5" s="587"/>
    </row>
    <row r="6" spans="1:11" s="588" customFormat="1">
      <c r="A6" s="592" t="s">
        <v>32</v>
      </c>
      <c r="B6" s="589">
        <f>'Sources and Uses Budget'!C6</f>
        <v>31642</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129002</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292077</v>
      </c>
      <c r="C10" s="590"/>
      <c r="D10" s="590"/>
      <c r="E10" s="589">
        <f>'Sources and Uses Budget'!S10</f>
        <v>292077</v>
      </c>
      <c r="F10" s="590"/>
      <c r="G10" s="590"/>
      <c r="H10" s="589">
        <f>'Sources and Uses Budget'!T10</f>
        <v>0</v>
      </c>
      <c r="I10" s="590"/>
      <c r="J10" s="590"/>
      <c r="K10" s="587"/>
    </row>
    <row r="11" spans="1:11" s="588" customFormat="1">
      <c r="A11" s="593" t="s">
        <v>646</v>
      </c>
      <c r="B11" s="589">
        <f>'Sources and Uses Budget'!C11</f>
        <v>292077</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421079</v>
      </c>
      <c r="C12" s="589">
        <f>SUM(C8+C11)</f>
        <v>0</v>
      </c>
      <c r="D12" s="589">
        <f>SUM(D8+D11)</f>
        <v>0</v>
      </c>
      <c r="E12" s="591"/>
      <c r="F12" s="591"/>
      <c r="G12" s="591"/>
      <c r="H12" s="591"/>
      <c r="I12" s="591"/>
      <c r="J12" s="591"/>
      <c r="K12" s="587"/>
    </row>
    <row r="13" spans="1:11" s="588" customFormat="1">
      <c r="A13" s="594" t="s">
        <v>1000</v>
      </c>
      <c r="B13" s="589">
        <f>'Sources and Uses Budget'!C13</f>
        <v>626012</v>
      </c>
      <c r="C13" s="590"/>
      <c r="D13" s="590"/>
      <c r="E13" s="589">
        <f>'Sources and Uses Budget'!S13</f>
        <v>626012</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1203546</v>
      </c>
      <c r="C28" s="590"/>
      <c r="D28" s="590"/>
      <c r="E28" s="589">
        <f>'Sources and Uses Budget'!S28</f>
        <v>1203546</v>
      </c>
      <c r="F28" s="590"/>
      <c r="G28" s="590"/>
      <c r="H28" s="589">
        <f>'Sources and Uses Budget'!T28</f>
        <v>0</v>
      </c>
      <c r="I28" s="590"/>
      <c r="J28" s="590"/>
      <c r="K28" s="587"/>
    </row>
    <row r="29" spans="1:11" s="588" customFormat="1">
      <c r="A29" s="223" t="s">
        <v>649</v>
      </c>
      <c r="B29" s="589">
        <f>'Sources and Uses Budget'!C29</f>
        <v>38317033</v>
      </c>
      <c r="C29" s="590"/>
      <c r="D29" s="590"/>
      <c r="E29" s="589">
        <f>'Sources and Uses Budget'!S29</f>
        <v>38317033</v>
      </c>
      <c r="F29" s="590"/>
      <c r="G29" s="590"/>
      <c r="H29" s="589">
        <f>'Sources and Uses Budget'!T29</f>
        <v>0</v>
      </c>
      <c r="I29" s="590"/>
      <c r="J29" s="590"/>
      <c r="K29" s="587"/>
    </row>
    <row r="30" spans="1:11" s="588" customFormat="1">
      <c r="A30" s="223" t="s">
        <v>650</v>
      </c>
      <c r="B30" s="589">
        <f>'Sources and Uses Budget'!C30</f>
        <v>2319184</v>
      </c>
      <c r="C30" s="590"/>
      <c r="D30" s="590"/>
      <c r="E30" s="589">
        <f>'Sources and Uses Budget'!S30</f>
        <v>2319184</v>
      </c>
      <c r="F30" s="590"/>
      <c r="G30" s="590"/>
      <c r="H30" s="589">
        <f>'Sources and Uses Budget'!T30</f>
        <v>0</v>
      </c>
      <c r="I30" s="590"/>
      <c r="J30" s="590"/>
      <c r="K30" s="587"/>
    </row>
    <row r="31" spans="1:11" s="588" customFormat="1">
      <c r="A31" s="223" t="s">
        <v>144</v>
      </c>
      <c r="B31" s="589">
        <f>'Sources and Uses Budget'!C31</f>
        <v>1159592</v>
      </c>
      <c r="C31" s="590"/>
      <c r="D31" s="590"/>
      <c r="E31" s="589">
        <f>'Sources and Uses Budget'!S31</f>
        <v>1159592</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386531</v>
      </c>
      <c r="C34" s="590"/>
      <c r="D34" s="590"/>
      <c r="E34" s="589">
        <f>'Sources and Uses Budget'!S34</f>
        <v>386531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43385886</v>
      </c>
      <c r="C36" s="589">
        <f>SUM(C28:C35)</f>
        <v>0</v>
      </c>
      <c r="D36" s="589">
        <f>SUM(D28:D35)</f>
        <v>0</v>
      </c>
      <c r="E36" s="589">
        <f>'Sources and Uses Budget'!S36</f>
        <v>43385886</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1257877</v>
      </c>
      <c r="C38" s="590"/>
      <c r="D38" s="590"/>
      <c r="E38" s="589">
        <f>'Sources and Uses Budget'!S38</f>
        <v>1257877</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1257877</v>
      </c>
      <c r="C40" s="589">
        <f>SUM(C37:C39)</f>
        <v>0</v>
      </c>
      <c r="D40" s="589">
        <f>SUM(D37:D39)</f>
        <v>0</v>
      </c>
      <c r="E40" s="589">
        <f>'Sources and Uses Budget'!S40</f>
        <v>1257877</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240963</v>
      </c>
      <c r="C41" s="590"/>
      <c r="D41" s="590"/>
      <c r="E41" s="589">
        <f>'Sources and Uses Budget'!S41</f>
        <v>240963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2066140</v>
      </c>
      <c r="C43" s="590"/>
      <c r="D43" s="590"/>
      <c r="E43" s="589">
        <f>'Sources and Uses Budget'!S43</f>
        <v>1131809</v>
      </c>
      <c r="F43" s="590"/>
      <c r="G43" s="590"/>
      <c r="H43" s="589">
        <f>'Sources and Uses Budget'!T43</f>
        <v>0</v>
      </c>
      <c r="I43" s="590"/>
      <c r="J43" s="590"/>
      <c r="K43" s="587"/>
    </row>
    <row r="44" spans="1:11" s="588" customFormat="1">
      <c r="A44" s="592" t="s">
        <v>158</v>
      </c>
      <c r="B44" s="589">
        <f>'Sources and Uses Budget'!C44</f>
        <v>251940</v>
      </c>
      <c r="C44" s="590"/>
      <c r="D44" s="590"/>
      <c r="E44" s="589">
        <f>'Sources and Uses Budget'!S44</f>
        <v>251940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222041</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38944</v>
      </c>
      <c r="C48" s="590"/>
      <c r="D48" s="590"/>
      <c r="E48" s="589">
        <f>'Sources and Uses Budget'!S48</f>
        <v>38944</v>
      </c>
      <c r="F48" s="590"/>
      <c r="G48" s="590"/>
      <c r="H48" s="589">
        <f>'Sources and Uses Budget'!T48</f>
        <v>0</v>
      </c>
      <c r="I48" s="590"/>
      <c r="J48" s="590"/>
      <c r="K48" s="587"/>
    </row>
    <row r="49" spans="1:11" s="588" customFormat="1">
      <c r="A49" s="592" t="s">
        <v>161</v>
      </c>
      <c r="B49" s="589">
        <f>'Sources and Uses Budget'!C49</f>
        <v>24340</v>
      </c>
      <c r="C49" s="590"/>
      <c r="D49" s="590"/>
      <c r="E49" s="589">
        <f>'Sources and Uses Budget'!S49</f>
        <v>24340</v>
      </c>
      <c r="F49" s="590"/>
      <c r="G49" s="590"/>
      <c r="H49" s="589">
        <f>'Sources and Uses Budget'!T49</f>
        <v>0</v>
      </c>
      <c r="I49" s="590"/>
      <c r="J49" s="590"/>
      <c r="K49" s="587"/>
    </row>
    <row r="50" spans="1:11" s="588" customFormat="1">
      <c r="A50" s="592" t="s">
        <v>162</v>
      </c>
      <c r="B50" s="589">
        <f>'Sources and Uses Budget'!C50</f>
        <v>200897</v>
      </c>
      <c r="C50" s="590"/>
      <c r="D50" s="590"/>
      <c r="E50" s="589">
        <f>'Sources and Uses Budget'!S50</f>
        <v>200897</v>
      </c>
      <c r="F50" s="590"/>
      <c r="G50" s="590"/>
      <c r="H50" s="589">
        <f>'Sources and Uses Budget'!T50</f>
        <v>0</v>
      </c>
      <c r="I50" s="590"/>
      <c r="J50" s="590"/>
      <c r="K50" s="587"/>
    </row>
    <row r="51" spans="1:11" s="588" customFormat="1">
      <c r="A51" s="595" t="str">
        <f>'Sources and Uses Budget'!$A60</f>
        <v>Other: (Specify)</v>
      </c>
      <c r="B51" s="589">
        <f>'Sources and Uses Budget'!C51</f>
        <v>369959</v>
      </c>
      <c r="C51" s="590"/>
      <c r="D51" s="590"/>
      <c r="E51" s="589">
        <f>'Sources and Uses Budget'!S51</f>
        <v>243116</v>
      </c>
      <c r="F51" s="590"/>
      <c r="G51" s="590"/>
      <c r="H51" s="589">
        <f>'Sources and Uses Budget'!T51</f>
        <v>0</v>
      </c>
      <c r="I51" s="590"/>
      <c r="J51" s="590"/>
      <c r="K51" s="587"/>
    </row>
    <row r="52" spans="1:11" s="588" customFormat="1">
      <c r="A52" s="595" t="str">
        <f>'Sources and Uses Budget'!$A61</f>
        <v>Other: (Specify)</v>
      </c>
      <c r="B52" s="589">
        <f>'Sources and Uses Budget'!C52</f>
        <v>164731</v>
      </c>
      <c r="C52" s="590"/>
      <c r="D52" s="590"/>
      <c r="E52" s="589">
        <f>'Sources and Uses Budget'!S52</f>
        <v>164731</v>
      </c>
      <c r="F52" s="590"/>
      <c r="G52" s="590"/>
      <c r="H52" s="589">
        <f>'Sources and Uses Budget'!T52</f>
        <v>0</v>
      </c>
      <c r="I52" s="590"/>
      <c r="J52" s="590"/>
      <c r="K52" s="587"/>
    </row>
    <row r="53" spans="1:11" s="599" customFormat="1">
      <c r="A53" s="593" t="s">
        <v>164</v>
      </c>
      <c r="B53" s="589">
        <f>'Sources and Uses Budget'!C53</f>
        <v>3338992</v>
      </c>
      <c r="C53" s="596">
        <f>SUM(C43:C52)</f>
        <v>0</v>
      </c>
      <c r="D53" s="596">
        <f>SUM(D43:D52)</f>
        <v>0</v>
      </c>
      <c r="E53" s="589">
        <f>'Sources and Uses Budget'!S53</f>
        <v>2055777</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19472</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19472</v>
      </c>
      <c r="C62" s="589">
        <f>SUM(C55:C61)</f>
        <v>0</v>
      </c>
      <c r="D62" s="589">
        <f>SUM(D55:D61)</f>
        <v>0</v>
      </c>
      <c r="E62" s="591"/>
      <c r="F62" s="591"/>
      <c r="G62" s="591"/>
      <c r="H62" s="591"/>
      <c r="I62" s="591"/>
      <c r="J62" s="591"/>
      <c r="K62" s="587"/>
    </row>
    <row r="63" spans="1:11" s="588" customFormat="1">
      <c r="A63" s="600" t="s">
        <v>320</v>
      </c>
      <c r="B63" s="589">
        <f>'Sources and Uses Budget'!C63</f>
        <v>49290281</v>
      </c>
      <c r="C63" s="589">
        <f>SUM(C8+C11+C13+C14+C15+C25+C26+C36+C40+C41+C53+C62)</f>
        <v>0</v>
      </c>
      <c r="D63" s="589">
        <f>SUM(D8+D11+D13+D14+D15+D25+D26+D36+D40+D41+D53+D62)</f>
        <v>0</v>
      </c>
      <c r="E63" s="589">
        <f>'Sources and Uses Budget'!S63</f>
        <v>47858592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43812</v>
      </c>
      <c r="C65" s="590"/>
      <c r="D65" s="590"/>
      <c r="E65" s="589">
        <f>'Sources and Uses Budget'!S65</f>
        <v>34076</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43812</v>
      </c>
      <c r="C67" s="589">
        <f>SUM(C64:C66)</f>
        <v>0</v>
      </c>
      <c r="D67" s="589">
        <f>SUM(D64:D66)</f>
        <v>0</v>
      </c>
      <c r="E67" s="589">
        <f>'Sources and Uses Budget'!S67</f>
        <v>34076</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409693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409693</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2108812</v>
      </c>
      <c r="C76" s="590"/>
      <c r="D76" s="590"/>
      <c r="E76" s="589">
        <f>'Sources and Uses Budget'!S76</f>
        <v>2108812</v>
      </c>
      <c r="F76" s="590"/>
      <c r="G76" s="590"/>
      <c r="H76" s="589">
        <f>'Sources and Uses Budget'!T76</f>
        <v>0</v>
      </c>
      <c r="I76" s="590"/>
      <c r="J76" s="590"/>
      <c r="K76" s="587"/>
    </row>
    <row r="77" spans="1:11" s="588" customFormat="1">
      <c r="A77" s="592" t="s">
        <v>63</v>
      </c>
      <c r="B77" s="589">
        <f>'Sources and Uses Budget'!C77</f>
        <v>277944</v>
      </c>
      <c r="C77" s="590"/>
      <c r="D77" s="590"/>
      <c r="E77" s="589">
        <f>'Sources and Uses Budget'!S77</f>
        <v>277944</v>
      </c>
      <c r="F77" s="590"/>
      <c r="G77" s="590"/>
      <c r="H77" s="589">
        <f>'Sources and Uses Budget'!T77</f>
        <v>0</v>
      </c>
      <c r="I77" s="590"/>
      <c r="J77" s="590"/>
      <c r="K77" s="587"/>
    </row>
    <row r="78" spans="1:11" s="588" customFormat="1">
      <c r="A78" s="593" t="s">
        <v>1466</v>
      </c>
      <c r="B78" s="589">
        <f>'Sources and Uses Budget'!C78</f>
        <v>2386756</v>
      </c>
      <c r="C78" s="589">
        <f>SUM(C76:C77)</f>
        <v>0</v>
      </c>
      <c r="D78" s="589">
        <f>SUM(D76:D77)</f>
        <v>0</v>
      </c>
      <c r="E78" s="589">
        <f>'Sources and Uses Budget'!S78</f>
        <v>2386756</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52136</v>
      </c>
      <c r="C80" s="590"/>
      <c r="D80" s="590"/>
      <c r="E80" s="591"/>
      <c r="F80" s="591"/>
      <c r="G80" s="591"/>
      <c r="H80" s="591"/>
      <c r="I80" s="591"/>
      <c r="J80" s="591"/>
      <c r="K80" s="587"/>
    </row>
    <row r="81" spans="1:11" s="588" customFormat="1">
      <c r="A81" s="223" t="s">
        <v>845</v>
      </c>
      <c r="B81" s="589">
        <f>'Sources and Uses Budget'!C81</f>
        <v>114906</v>
      </c>
      <c r="C81" s="590"/>
      <c r="D81" s="590"/>
      <c r="E81" s="589">
        <f>'Sources and Uses Budget'!S81</f>
        <v>114906</v>
      </c>
      <c r="F81" s="590"/>
      <c r="G81" s="590"/>
      <c r="H81" s="589">
        <f>'Sources and Uses Budget'!T81</f>
        <v>0</v>
      </c>
      <c r="I81" s="590"/>
      <c r="J81" s="590"/>
      <c r="K81" s="587"/>
    </row>
    <row r="82" spans="1:11" s="588" customFormat="1">
      <c r="A82" s="223" t="s">
        <v>846</v>
      </c>
      <c r="B82" s="589">
        <f>'Sources and Uses Budget'!C82</f>
        <v>1526866</v>
      </c>
      <c r="C82" s="590"/>
      <c r="D82" s="590"/>
      <c r="E82" s="589">
        <f>'Sources and Uses Budget'!S82</f>
        <v>1526866</v>
      </c>
      <c r="F82" s="590"/>
      <c r="G82" s="590"/>
      <c r="H82" s="589">
        <f>'Sources and Uses Budget'!T82</f>
        <v>0</v>
      </c>
      <c r="I82" s="590"/>
      <c r="J82" s="590"/>
      <c r="K82" s="587"/>
    </row>
    <row r="83" spans="1:11" s="588" customFormat="1">
      <c r="A83" s="223" t="s">
        <v>847</v>
      </c>
      <c r="B83" s="589">
        <f>'Sources and Uses Budget'!C83</f>
        <v>438113</v>
      </c>
      <c r="C83" s="590"/>
      <c r="D83" s="590"/>
      <c r="E83" s="589">
        <f>'Sources and Uses Budget'!S83</f>
        <v>438113</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150000</v>
      </c>
      <c r="C85" s="590"/>
      <c r="D85" s="590"/>
      <c r="E85" s="591"/>
      <c r="F85" s="591"/>
      <c r="G85" s="591"/>
      <c r="H85" s="591"/>
      <c r="I85" s="591"/>
      <c r="J85" s="591"/>
      <c r="K85" s="587"/>
    </row>
    <row r="86" spans="1:11" s="588" customFormat="1">
      <c r="A86" s="223" t="s">
        <v>850</v>
      </c>
      <c r="B86" s="589">
        <f>'Sources and Uses Budget'!C86</f>
        <v>120000</v>
      </c>
      <c r="C86" s="590"/>
      <c r="D86" s="590"/>
      <c r="E86" s="589">
        <f>'Sources and Uses Budget'!S86</f>
        <v>120000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7302</v>
      </c>
      <c r="C89" s="590"/>
      <c r="D89" s="590"/>
      <c r="E89" s="589">
        <f>'Sources and Uses Budget'!S89</f>
        <v>7302</v>
      </c>
      <c r="F89" s="590"/>
      <c r="G89" s="590"/>
      <c r="H89" s="589">
        <f>'Sources and Uses Budget'!T89</f>
        <v>0</v>
      </c>
      <c r="I89" s="590"/>
      <c r="J89" s="590"/>
      <c r="K89" s="587"/>
    </row>
    <row r="90" spans="1:11" s="588" customFormat="1">
      <c r="A90" s="595" t="str">
        <f>'Sources and Uses Budget'!$A90</f>
        <v>Other: Environmental Remediation</v>
      </c>
      <c r="B90" s="589">
        <f>'Sources and Uses Budget'!C90</f>
        <v>438115</v>
      </c>
      <c r="C90" s="590"/>
      <c r="D90" s="590"/>
      <c r="E90" s="589">
        <f>'Sources and Uses Budget'!S90</f>
        <v>0</v>
      </c>
      <c r="F90" s="590"/>
      <c r="G90" s="590"/>
      <c r="H90" s="589">
        <f>'Sources and Uses Budget'!T90</f>
        <v>0</v>
      </c>
      <c r="I90" s="590"/>
      <c r="J90" s="590"/>
      <c r="K90" s="587"/>
    </row>
    <row r="91" spans="1:11" s="588" customFormat="1">
      <c r="A91" s="595" t="str">
        <f>'Sources and Uses Budget'!$A91</f>
        <v>Other: Pollution Insurance</v>
      </c>
      <c r="B91" s="589">
        <f>'Sources and Uses Budget'!C91</f>
        <v>146038</v>
      </c>
      <c r="C91" s="590"/>
      <c r="D91" s="590"/>
      <c r="E91" s="589">
        <f>'Sources and Uses Budget'!S91</f>
        <v>146038</v>
      </c>
      <c r="F91" s="590"/>
      <c r="G91" s="590"/>
      <c r="H91" s="589">
        <f>'Sources and Uses Budget'!T91</f>
        <v>0</v>
      </c>
      <c r="I91" s="590"/>
      <c r="J91" s="590"/>
      <c r="K91" s="587"/>
    </row>
    <row r="92" spans="1:11" s="588" customFormat="1">
      <c r="A92" s="595" t="str">
        <f>'Sources and Uses Budget'!$A92</f>
        <v>Other: Joint Trench</v>
      </c>
      <c r="B92" s="589">
        <f>'Sources and Uses Budget'!C92</f>
        <v>43811</v>
      </c>
      <c r="C92" s="590"/>
      <c r="D92" s="590"/>
      <c r="E92" s="589">
        <f>'Sources and Uses Budget'!S92</f>
        <v>43811</v>
      </c>
      <c r="F92" s="590"/>
      <c r="G92" s="590"/>
      <c r="H92" s="589">
        <f>'Sources and Uses Budget'!T92</f>
        <v>0</v>
      </c>
      <c r="I92" s="590"/>
      <c r="J92" s="590"/>
      <c r="K92" s="587"/>
    </row>
    <row r="93" spans="1:11" s="588" customFormat="1">
      <c r="A93" s="595" t="str">
        <f>'Sources and Uses Budget'!$A93</f>
        <v>Other: Prevailing Wage Monitor</v>
      </c>
      <c r="B93" s="589">
        <f>'Sources and Uses Budget'!C93</f>
        <v>19472</v>
      </c>
      <c r="C93" s="590"/>
      <c r="D93" s="590"/>
      <c r="E93" s="589">
        <f>'Sources and Uses Budget'!S93</f>
        <v>19472</v>
      </c>
      <c r="F93" s="590"/>
      <c r="G93" s="590"/>
      <c r="H93" s="589">
        <f>'Sources and Uses Budget'!T93</f>
        <v>0</v>
      </c>
      <c r="I93" s="590"/>
      <c r="J93" s="590"/>
      <c r="K93" s="587"/>
    </row>
    <row r="94" spans="1:11" s="588" customFormat="1" ht="24">
      <c r="A94" s="595" t="str">
        <f>'Sources and Uses Budget'!$A94</f>
        <v>Other: Waterproofing, cost estimate,  energy consult</v>
      </c>
      <c r="B94" s="589">
        <f>'Sources and Uses Budget'!C94</f>
        <v>143068</v>
      </c>
      <c r="C94" s="590"/>
      <c r="D94" s="590"/>
      <c r="E94" s="589">
        <f>'Sources and Uses Budget'!S94</f>
        <v>143068</v>
      </c>
      <c r="F94" s="590"/>
      <c r="G94" s="590"/>
      <c r="H94" s="589">
        <f>'Sources and Uses Budget'!T94</f>
        <v>0</v>
      </c>
      <c r="I94" s="590"/>
      <c r="J94" s="590"/>
      <c r="K94" s="587"/>
    </row>
    <row r="95" spans="1:11" s="588" customFormat="1">
      <c r="A95" s="593" t="s">
        <v>852</v>
      </c>
      <c r="B95" s="589">
        <f>'Sources and Uses Budget'!C95</f>
        <v>3209827</v>
      </c>
      <c r="C95" s="589">
        <f>SUM(C80:C94)</f>
        <v>0</v>
      </c>
      <c r="D95" s="589">
        <f>SUM(D80:D94)</f>
        <v>0</v>
      </c>
      <c r="E95" s="589">
        <f>'Sources and Uses Budget'!S95</f>
        <v>2559576</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55340369</v>
      </c>
      <c r="C96" s="589">
        <f>SUM(C63+C67+C74+C78+C95)</f>
        <v>0</v>
      </c>
      <c r="D96" s="589">
        <f>SUM(D63+D67+D74+D78+D95)</f>
        <v>0</v>
      </c>
      <c r="E96" s="589">
        <f>'Sources and Uses Budget'!S96</f>
        <v>52839000</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2920766</v>
      </c>
      <c r="C98" s="590"/>
      <c r="D98" s="590"/>
      <c r="E98" s="589">
        <f>'Sources and Uses Budget'!S98</f>
        <v>2920766</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2920766</v>
      </c>
      <c r="C104" s="589">
        <f>SUM(C98:C103)</f>
        <v>0</v>
      </c>
      <c r="D104" s="589">
        <f>SUM(D98:D103)</f>
        <v>0</v>
      </c>
      <c r="E104" s="589">
        <f>'Sources and Uses Budget'!S104</f>
        <v>2920766</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58261135</v>
      </c>
      <c r="C105" s="596">
        <f>SUM(C96+C104)</f>
        <v>0</v>
      </c>
      <c r="D105" s="596">
        <f>SUM(D96+D104)</f>
        <v>0</v>
      </c>
      <c r="E105" s="589">
        <f>'Sources and Uses Budget'!S105</f>
        <v>55759766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55759766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0"/>
      <c r="E124" s="1631"/>
      <c r="F124" s="1631"/>
      <c r="G124" s="1631"/>
      <c r="H124" s="1631"/>
      <c r="I124" s="1631"/>
      <c r="J124" s="607"/>
      <c r="K124" s="587"/>
    </row>
    <row r="125" spans="1:11" s="588" customFormat="1" ht="12.75">
      <c r="A125" s="618"/>
      <c r="B125" s="617"/>
      <c r="C125" s="618"/>
      <c r="D125" s="1631"/>
      <c r="E125" s="1631"/>
      <c r="F125" s="1631"/>
      <c r="G125" s="1631"/>
      <c r="H125" s="1631"/>
      <c r="I125" s="1631"/>
      <c r="J125" s="607"/>
      <c r="K125" s="587"/>
    </row>
    <row r="126" spans="1:11" s="588" customFormat="1" ht="12.75">
      <c r="A126" s="618"/>
      <c r="B126" s="617"/>
      <c r="C126" s="618"/>
      <c r="D126" s="1631"/>
      <c r="E126" s="1631"/>
      <c r="F126" s="1631"/>
      <c r="G126" s="1631"/>
      <c r="H126" s="1631"/>
      <c r="I126" s="163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2"/>
      <c r="B139" s="1633"/>
      <c r="C139" s="1633"/>
      <c r="D139" s="630"/>
      <c r="E139" s="618"/>
      <c r="F139" s="618"/>
      <c r="G139" s="618"/>
    </row>
    <row r="140" spans="1:11" ht="12" customHeight="1">
      <c r="A140" s="1634"/>
      <c r="B140" s="1635"/>
      <c r="C140" s="163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73" zoomScale="120" zoomScaleNormal="120" zoomScaleSheetLayoutView="100" zoomScalePageLayoutView="120" workbookViewId="0">
      <selection activeCell="W68" sqref="W68"/>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7" t="s">
        <v>1598</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c r="AN1" s="167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67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9" t="str">
        <f xml:space="preserve"> IF(T25=100%,'Sources and Basis Breakdown'!G2,'Sources and Basis Breakdown'!F2)</f>
        <v>30% PVC for New Const/
Rehabilitation
DDA/QCT
Building(s)</v>
      </c>
      <c r="U7" s="1679"/>
      <c r="V7" s="1679"/>
      <c r="W7" s="1679"/>
      <c r="X7" s="1679"/>
      <c r="Y7" s="1679" t="str">
        <f>IF(T25=100%," ",'Sources and Basis Breakdown'!G2)</f>
        <v>30% PVC for New Const/
Rehabilitation
NON-DDA/
NON-QCT Building(s)</v>
      </c>
      <c r="Z7" s="1679"/>
      <c r="AA7" s="1679"/>
      <c r="AB7" s="1679"/>
      <c r="AC7" s="1679"/>
      <c r="AD7" s="1679" t="str">
        <f xml:space="preserve"> IF(T25=100%, 'Sources and Basis Breakdown'!J2,'Sources and Basis Breakdown'!I2)</f>
        <v>30% PVC for Acquisition
DDA/QCT Building(s)</v>
      </c>
      <c r="AE7" s="1679"/>
      <c r="AF7" s="1679"/>
      <c r="AG7" s="1679"/>
      <c r="AH7" s="1679"/>
      <c r="AI7" s="1679" t="str">
        <f>IF(T25=100%," ",'Sources and Basis Breakdown'!J2)</f>
        <v>30% PVC for Acquisition
NON-DDA/
NON-QCT Building(s)</v>
      </c>
      <c r="AJ7" s="1679"/>
      <c r="AK7" s="1679"/>
      <c r="AL7" s="1679"/>
      <c r="AM7" s="167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9"/>
      <c r="U8" s="1679"/>
      <c r="V8" s="1679"/>
      <c r="W8" s="1679"/>
      <c r="X8" s="1679"/>
      <c r="Y8" s="1679"/>
      <c r="Z8" s="1679"/>
      <c r="AA8" s="1679"/>
      <c r="AB8" s="1679"/>
      <c r="AC8" s="1679"/>
      <c r="AD8" s="1679"/>
      <c r="AE8" s="1679"/>
      <c r="AF8" s="1679"/>
      <c r="AG8" s="1679"/>
      <c r="AH8" s="1679"/>
      <c r="AI8" s="1679"/>
      <c r="AJ8" s="1679"/>
      <c r="AK8" s="1679"/>
      <c r="AL8" s="1679"/>
      <c r="AM8" s="167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9"/>
      <c r="U9" s="1679"/>
      <c r="V9" s="1679"/>
      <c r="W9" s="1679"/>
      <c r="X9" s="1679"/>
      <c r="Y9" s="1679"/>
      <c r="Z9" s="1679"/>
      <c r="AA9" s="1679"/>
      <c r="AB9" s="1679"/>
      <c r="AC9" s="1679"/>
      <c r="AD9" s="1679"/>
      <c r="AE9" s="1679"/>
      <c r="AF9" s="1679"/>
      <c r="AG9" s="1679"/>
      <c r="AH9" s="1679"/>
      <c r="AI9" s="1679"/>
      <c r="AJ9" s="1679"/>
      <c r="AK9" s="1679"/>
      <c r="AL9" s="1679"/>
      <c r="AM9" s="167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9"/>
      <c r="U10" s="1679"/>
      <c r="V10" s="1679"/>
      <c r="W10" s="1679"/>
      <c r="X10" s="1679"/>
      <c r="Y10" s="1679"/>
      <c r="Z10" s="1679"/>
      <c r="AA10" s="1679"/>
      <c r="AB10" s="1679"/>
      <c r="AC10" s="1679"/>
      <c r="AD10" s="1679"/>
      <c r="AE10" s="1679"/>
      <c r="AF10" s="1679"/>
      <c r="AG10" s="1679"/>
      <c r="AH10" s="1679"/>
      <c r="AI10" s="1679"/>
      <c r="AJ10" s="1679"/>
      <c r="AK10" s="1679"/>
      <c r="AL10" s="1679"/>
      <c r="AM10" s="167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8" t="s">
        <v>406</v>
      </c>
      <c r="C11" s="1649"/>
      <c r="D11" s="1649"/>
      <c r="E11" s="1649"/>
      <c r="F11" s="1649"/>
      <c r="G11" s="1649"/>
      <c r="H11" s="1649"/>
      <c r="I11" s="1649"/>
      <c r="J11" s="1649"/>
      <c r="K11" s="1649"/>
      <c r="L11" s="1649"/>
      <c r="M11" s="1649"/>
      <c r="N11" s="1649"/>
      <c r="O11" s="1649"/>
      <c r="P11" s="1649"/>
      <c r="Q11" s="1649"/>
      <c r="R11" s="1649"/>
      <c r="S11" s="1650"/>
      <c r="T11" s="1680">
        <f>IF('Sources and Basis Breakdown'!F107=0,'Sources and Basis Breakdown'!E107,'Sources and Basis Breakdown'!F107)</f>
        <v>55759766</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0</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2" t="s">
        <v>543</v>
      </c>
      <c r="C12" s="1673"/>
      <c r="D12" s="1673"/>
      <c r="E12" s="1673"/>
      <c r="F12" s="1673"/>
      <c r="G12" s="1673"/>
      <c r="H12" s="1673"/>
      <c r="I12" s="1673"/>
      <c r="J12" s="1673"/>
      <c r="K12" s="1673"/>
      <c r="L12" s="1673"/>
      <c r="M12" s="1673"/>
      <c r="N12" s="1673"/>
      <c r="O12" s="1673"/>
      <c r="P12" s="1673"/>
      <c r="Q12" s="1673"/>
      <c r="R12" s="1673"/>
      <c r="S12" s="1674"/>
      <c r="T12" s="1682"/>
      <c r="U12" s="1683"/>
      <c r="V12" s="1683"/>
      <c r="W12" s="1683"/>
      <c r="X12" s="1684"/>
      <c r="Y12" s="1682"/>
      <c r="Z12" s="1683"/>
      <c r="AA12" s="1683"/>
      <c r="AB12" s="1683"/>
      <c r="AC12" s="1684"/>
      <c r="AD12" s="1682"/>
      <c r="AE12" s="1683"/>
      <c r="AF12" s="1683"/>
      <c r="AG12" s="1683"/>
      <c r="AH12" s="1684"/>
      <c r="AI12" s="1682"/>
      <c r="AJ12" s="1683"/>
      <c r="AK12" s="1683"/>
      <c r="AL12" s="1683"/>
      <c r="AM12" s="168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5" t="s">
        <v>544</v>
      </c>
      <c r="D13" s="1675"/>
      <c r="E13" s="1675"/>
      <c r="F13" s="1675"/>
      <c r="G13" s="1675"/>
      <c r="H13" s="1675"/>
      <c r="I13" s="1675"/>
      <c r="J13" s="1675"/>
      <c r="K13" s="1675"/>
      <c r="L13" s="1675"/>
      <c r="M13" s="1675"/>
      <c r="N13" s="1675"/>
      <c r="O13" s="1675"/>
      <c r="P13" s="1675"/>
      <c r="Q13" s="1675"/>
      <c r="R13" s="1675"/>
      <c r="S13" s="1676"/>
      <c r="T13" s="1685"/>
      <c r="U13" s="1686"/>
      <c r="V13" s="1686"/>
      <c r="W13" s="1686"/>
      <c r="X13" s="1686"/>
      <c r="Y13" s="1685"/>
      <c r="Z13" s="1686"/>
      <c r="AA13" s="1686"/>
      <c r="AB13" s="1686"/>
      <c r="AC13" s="1686"/>
      <c r="AD13" s="1686"/>
      <c r="AE13" s="1686"/>
      <c r="AF13" s="1686"/>
      <c r="AG13" s="1686"/>
      <c r="AH13" s="1686"/>
      <c r="AI13" s="1686"/>
      <c r="AJ13" s="1686"/>
      <c r="AK13" s="1686"/>
      <c r="AL13" s="1686"/>
      <c r="AM13" s="168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5" t="s">
        <v>545</v>
      </c>
      <c r="D14" s="1675"/>
      <c r="E14" s="1675"/>
      <c r="F14" s="1675"/>
      <c r="G14" s="1675"/>
      <c r="H14" s="1675"/>
      <c r="I14" s="1675"/>
      <c r="J14" s="1675"/>
      <c r="K14" s="1675"/>
      <c r="L14" s="1675"/>
      <c r="M14" s="1675"/>
      <c r="N14" s="1675"/>
      <c r="O14" s="1675"/>
      <c r="P14" s="1675"/>
      <c r="Q14" s="1675"/>
      <c r="R14" s="1675"/>
      <c r="S14" s="1676"/>
      <c r="T14" s="1639"/>
      <c r="U14" s="1640"/>
      <c r="V14" s="1640"/>
      <c r="W14" s="1640"/>
      <c r="X14" s="1640"/>
      <c r="Y14" s="1639"/>
      <c r="Z14" s="1640"/>
      <c r="AA14" s="1640"/>
      <c r="AB14" s="1640"/>
      <c r="AC14" s="1640"/>
      <c r="AD14" s="1640"/>
      <c r="AE14" s="1640"/>
      <c r="AF14" s="1640"/>
      <c r="AG14" s="1640"/>
      <c r="AH14" s="1640"/>
      <c r="AI14" s="1640"/>
      <c r="AJ14" s="1640"/>
      <c r="AK14" s="1640"/>
      <c r="AL14" s="1640"/>
      <c r="AM14" s="164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5" t="s">
        <v>546</v>
      </c>
      <c r="D15" s="1675"/>
      <c r="E15" s="1675"/>
      <c r="F15" s="1675"/>
      <c r="G15" s="1675"/>
      <c r="H15" s="1675"/>
      <c r="I15" s="1675"/>
      <c r="J15" s="1675"/>
      <c r="K15" s="1675"/>
      <c r="L15" s="1675"/>
      <c r="M15" s="1675"/>
      <c r="N15" s="1675"/>
      <c r="O15" s="1675"/>
      <c r="P15" s="1675"/>
      <c r="Q15" s="1675"/>
      <c r="R15" s="1675"/>
      <c r="S15" s="1676"/>
      <c r="T15" s="1639"/>
      <c r="U15" s="1640"/>
      <c r="V15" s="1640"/>
      <c r="W15" s="1640"/>
      <c r="X15" s="1640"/>
      <c r="Y15" s="1639"/>
      <c r="Z15" s="1640"/>
      <c r="AA15" s="1640"/>
      <c r="AB15" s="1640"/>
      <c r="AC15" s="1640"/>
      <c r="AD15" s="1640"/>
      <c r="AE15" s="1640"/>
      <c r="AF15" s="1640"/>
      <c r="AG15" s="1640"/>
      <c r="AH15" s="1640"/>
      <c r="AI15" s="1640"/>
      <c r="AJ15" s="1640"/>
      <c r="AK15" s="1640"/>
      <c r="AL15" s="1640"/>
      <c r="AM15" s="164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5" t="s">
        <v>887</v>
      </c>
      <c r="D16" s="1675"/>
      <c r="E16" s="1675"/>
      <c r="F16" s="1675"/>
      <c r="G16" s="1675"/>
      <c r="H16" s="1675"/>
      <c r="I16" s="1675"/>
      <c r="J16" s="1675"/>
      <c r="K16" s="1675"/>
      <c r="L16" s="1675"/>
      <c r="M16" s="1675"/>
      <c r="N16" s="1675"/>
      <c r="O16" s="1675"/>
      <c r="P16" s="1675"/>
      <c r="Q16" s="1675"/>
      <c r="R16" s="1675"/>
      <c r="S16" s="1676"/>
      <c r="T16" s="1639"/>
      <c r="U16" s="1640"/>
      <c r="V16" s="1640"/>
      <c r="W16" s="1640"/>
      <c r="X16" s="1640"/>
      <c r="Y16" s="1639"/>
      <c r="Z16" s="1640"/>
      <c r="AA16" s="1640"/>
      <c r="AB16" s="1640"/>
      <c r="AC16" s="1640"/>
      <c r="AD16" s="1640"/>
      <c r="AE16" s="1640"/>
      <c r="AF16" s="1640"/>
      <c r="AG16" s="1640"/>
      <c r="AH16" s="1640"/>
      <c r="AI16" s="1640"/>
      <c r="AJ16" s="1640"/>
      <c r="AK16" s="1640"/>
      <c r="AL16" s="1640"/>
      <c r="AM16" s="164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5" t="s">
        <v>547</v>
      </c>
      <c r="D17" s="1675"/>
      <c r="E17" s="1675"/>
      <c r="F17" s="1675"/>
      <c r="G17" s="1675"/>
      <c r="H17" s="1675"/>
      <c r="I17" s="1675"/>
      <c r="J17" s="1675"/>
      <c r="K17" s="1675"/>
      <c r="L17" s="1675"/>
      <c r="M17" s="1675"/>
      <c r="N17" s="1675"/>
      <c r="O17" s="1675"/>
      <c r="P17" s="1675"/>
      <c r="Q17" s="1675"/>
      <c r="R17" s="1675"/>
      <c r="S17" s="1676"/>
      <c r="T17" s="1639"/>
      <c r="U17" s="1640"/>
      <c r="V17" s="1640"/>
      <c r="W17" s="1640"/>
      <c r="X17" s="1640"/>
      <c r="Y17" s="1639"/>
      <c r="Z17" s="1640"/>
      <c r="AA17" s="1640"/>
      <c r="AB17" s="1640"/>
      <c r="AC17" s="1640"/>
      <c r="AD17" s="1640"/>
      <c r="AE17" s="1640"/>
      <c r="AF17" s="1640"/>
      <c r="AG17" s="1640"/>
      <c r="AH17" s="1640"/>
      <c r="AI17" s="1640"/>
      <c r="AJ17" s="1640"/>
      <c r="AK17" s="1640"/>
      <c r="AL17" s="1640"/>
      <c r="AM17" s="164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0" t="s">
        <v>1068</v>
      </c>
      <c r="D18" s="1670"/>
      <c r="E18" s="1670"/>
      <c r="F18" s="1670"/>
      <c r="G18" s="1670"/>
      <c r="H18" s="1670"/>
      <c r="I18" s="1670"/>
      <c r="J18" s="1670"/>
      <c r="K18" s="1670"/>
      <c r="L18" s="1670"/>
      <c r="M18" s="1670"/>
      <c r="N18" s="1670"/>
      <c r="O18" s="1670"/>
      <c r="P18" s="1670"/>
      <c r="Q18" s="1670"/>
      <c r="R18" s="1670"/>
      <c r="S18" s="1671"/>
      <c r="T18" s="1639"/>
      <c r="U18" s="1640"/>
      <c r="V18" s="1640"/>
      <c r="W18" s="1640"/>
      <c r="X18" s="1640"/>
      <c r="Y18" s="1639"/>
      <c r="Z18" s="1640"/>
      <c r="AA18" s="1640"/>
      <c r="AB18" s="1640"/>
      <c r="AC18" s="1640"/>
      <c r="AD18" s="1640"/>
      <c r="AE18" s="1640"/>
      <c r="AF18" s="1640"/>
      <c r="AG18" s="1640"/>
      <c r="AH18" s="1640"/>
      <c r="AI18" s="1640"/>
      <c r="AJ18" s="1640"/>
      <c r="AK18" s="1640"/>
      <c r="AL18" s="1640"/>
      <c r="AM18" s="164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0" t="s">
        <v>1068</v>
      </c>
      <c r="D19" s="1670"/>
      <c r="E19" s="1670"/>
      <c r="F19" s="1670"/>
      <c r="G19" s="1670"/>
      <c r="H19" s="1670"/>
      <c r="I19" s="1670"/>
      <c r="J19" s="1670"/>
      <c r="K19" s="1670"/>
      <c r="L19" s="1670"/>
      <c r="M19" s="1670"/>
      <c r="N19" s="1670"/>
      <c r="O19" s="1670"/>
      <c r="P19" s="1670"/>
      <c r="Q19" s="1670"/>
      <c r="R19" s="1670"/>
      <c r="S19" s="1671"/>
      <c r="T19" s="1639"/>
      <c r="U19" s="1640"/>
      <c r="V19" s="1640"/>
      <c r="W19" s="1640"/>
      <c r="X19" s="1640"/>
      <c r="Y19" s="1639"/>
      <c r="Z19" s="1640"/>
      <c r="AA19" s="1640"/>
      <c r="AB19" s="1640"/>
      <c r="AC19" s="1640"/>
      <c r="AD19" s="1640"/>
      <c r="AE19" s="1640"/>
      <c r="AF19" s="1640"/>
      <c r="AG19" s="1640"/>
      <c r="AH19" s="1640"/>
      <c r="AI19" s="1640"/>
      <c r="AJ19" s="1640"/>
      <c r="AK19" s="1640"/>
      <c r="AL19" s="1640"/>
      <c r="AM19" s="164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8" t="s">
        <v>548</v>
      </c>
      <c r="C20" s="1649"/>
      <c r="D20" s="1649"/>
      <c r="E20" s="1649"/>
      <c r="F20" s="1649"/>
      <c r="G20" s="1649"/>
      <c r="H20" s="1649"/>
      <c r="I20" s="1649"/>
      <c r="J20" s="1649"/>
      <c r="K20" s="1649"/>
      <c r="L20" s="1649"/>
      <c r="M20" s="1649"/>
      <c r="N20" s="1649"/>
      <c r="O20" s="1649"/>
      <c r="P20" s="1649"/>
      <c r="Q20" s="1649"/>
      <c r="R20" s="1649"/>
      <c r="S20" s="1650"/>
      <c r="T20" s="1641">
        <f>SUM(T13:X19)</f>
        <v>0</v>
      </c>
      <c r="U20" s="1642"/>
      <c r="V20" s="1642"/>
      <c r="W20" s="1642"/>
      <c r="X20" s="1642"/>
      <c r="Y20" s="1641">
        <f>SUM(Y13:AC19)</f>
        <v>0</v>
      </c>
      <c r="Z20" s="1642"/>
      <c r="AA20" s="1642"/>
      <c r="AB20" s="1642"/>
      <c r="AC20" s="1642"/>
      <c r="AD20" s="1643">
        <f>SUM(AD13:AH19)</f>
        <v>0</v>
      </c>
      <c r="AE20" s="1644"/>
      <c r="AF20" s="1644"/>
      <c r="AG20" s="1644"/>
      <c r="AH20" s="1641"/>
      <c r="AI20" s="1643">
        <f>SUM(AI13:AM19)</f>
        <v>0</v>
      </c>
      <c r="AJ20" s="1644"/>
      <c r="AK20" s="1644"/>
      <c r="AL20" s="1644"/>
      <c r="AM20" s="164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8" t="s">
        <v>1550</v>
      </c>
      <c r="C21" s="1649"/>
      <c r="D21" s="1649"/>
      <c r="E21" s="1649"/>
      <c r="F21" s="1649"/>
      <c r="G21" s="1649"/>
      <c r="H21" s="1649"/>
      <c r="I21" s="1649"/>
      <c r="J21" s="1649"/>
      <c r="K21" s="1649"/>
      <c r="L21" s="1649"/>
      <c r="M21" s="1649"/>
      <c r="N21" s="1649"/>
      <c r="O21" s="1649"/>
      <c r="P21" s="1649"/>
      <c r="Q21" s="1649"/>
      <c r="R21" s="1649"/>
      <c r="S21" s="1650"/>
      <c r="T21" s="1639"/>
      <c r="U21" s="1640"/>
      <c r="V21" s="1640"/>
      <c r="W21" s="1640"/>
      <c r="X21" s="1640"/>
      <c r="Y21" s="1639"/>
      <c r="Z21" s="1640"/>
      <c r="AA21" s="1640"/>
      <c r="AB21" s="1640"/>
      <c r="AC21" s="1640"/>
      <c r="AD21" s="1682"/>
      <c r="AE21" s="1683"/>
      <c r="AF21" s="1683"/>
      <c r="AG21" s="1683"/>
      <c r="AH21" s="1684"/>
      <c r="AI21" s="1682"/>
      <c r="AJ21" s="1683"/>
      <c r="AK21" s="1683"/>
      <c r="AL21" s="1683"/>
      <c r="AM21" s="168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8" t="s">
        <v>549</v>
      </c>
      <c r="C22" s="1649"/>
      <c r="D22" s="1649"/>
      <c r="E22" s="1649"/>
      <c r="F22" s="1649"/>
      <c r="G22" s="1649"/>
      <c r="H22" s="1649"/>
      <c r="I22" s="1649"/>
      <c r="J22" s="1649"/>
      <c r="K22" s="1649"/>
      <c r="L22" s="1649"/>
      <c r="M22" s="1649"/>
      <c r="N22" s="1649"/>
      <c r="O22" s="1649"/>
      <c r="P22" s="1649"/>
      <c r="Q22" s="1649"/>
      <c r="R22" s="1649"/>
      <c r="S22" s="1650"/>
      <c r="T22" s="1694">
        <f>(T20+T21)*-1</f>
        <v>0</v>
      </c>
      <c r="U22" s="1695"/>
      <c r="V22" s="1695"/>
      <c r="W22" s="1695"/>
      <c r="X22" s="1695"/>
      <c r="Y22" s="1694">
        <f>(Y20+Y21)*-1</f>
        <v>0</v>
      </c>
      <c r="Z22" s="1695"/>
      <c r="AA22" s="1695"/>
      <c r="AB22" s="1695"/>
      <c r="AC22" s="1695"/>
      <c r="AD22" s="1696">
        <f>(AD20)*-1</f>
        <v>0</v>
      </c>
      <c r="AE22" s="1697"/>
      <c r="AF22" s="1697"/>
      <c r="AG22" s="1697"/>
      <c r="AH22" s="1694"/>
      <c r="AI22" s="1696">
        <f>(AI20)*-1</f>
        <v>0</v>
      </c>
      <c r="AJ22" s="1697"/>
      <c r="AK22" s="1697"/>
      <c r="AL22" s="1697"/>
      <c r="AM22" s="169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1" t="s">
        <v>550</v>
      </c>
      <c r="C23" s="1652"/>
      <c r="D23" s="1652"/>
      <c r="E23" s="1652"/>
      <c r="F23" s="1652"/>
      <c r="G23" s="1652"/>
      <c r="H23" s="1652"/>
      <c r="I23" s="1652"/>
      <c r="J23" s="1652"/>
      <c r="K23" s="1652"/>
      <c r="L23" s="1652"/>
      <c r="M23" s="1652"/>
      <c r="N23" s="1652"/>
      <c r="O23" s="1652"/>
      <c r="P23" s="1652"/>
      <c r="Q23" s="1652"/>
      <c r="R23" s="1652"/>
      <c r="S23" s="1653"/>
      <c r="T23" s="1641">
        <f>T11+T22</f>
        <v>55759766</v>
      </c>
      <c r="U23" s="1642"/>
      <c r="V23" s="1642"/>
      <c r="W23" s="1642"/>
      <c r="X23" s="1642"/>
      <c r="Y23" s="1641">
        <f>Y11+Y22</f>
        <v>0</v>
      </c>
      <c r="Z23" s="1642"/>
      <c r="AA23" s="1642"/>
      <c r="AB23" s="1642"/>
      <c r="AC23" s="1642"/>
      <c r="AD23" s="1641">
        <f>AD11+AD22</f>
        <v>0</v>
      </c>
      <c r="AE23" s="1642"/>
      <c r="AF23" s="1642"/>
      <c r="AG23" s="1642"/>
      <c r="AH23" s="1642"/>
      <c r="AI23" s="1641">
        <f>AI11+AI22</f>
        <v>0</v>
      </c>
      <c r="AJ23" s="1642"/>
      <c r="AK23" s="1642"/>
      <c r="AL23" s="1642"/>
      <c r="AM23" s="164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8" t="s">
        <v>1069</v>
      </c>
      <c r="C24" s="1649"/>
      <c r="D24" s="1649"/>
      <c r="E24" s="1649"/>
      <c r="F24" s="1649"/>
      <c r="G24" s="1649"/>
      <c r="H24" s="1649"/>
      <c r="I24" s="1649"/>
      <c r="J24" s="1649"/>
      <c r="K24" s="1649"/>
      <c r="L24" s="1649"/>
      <c r="M24" s="1649"/>
      <c r="N24" s="1649"/>
      <c r="O24" s="1649"/>
      <c r="P24" s="1649"/>
      <c r="Q24" s="1649"/>
      <c r="R24" s="1649"/>
      <c r="S24" s="1650"/>
      <c r="T24" s="1643">
        <f>Application!AD1004</f>
        <v>69746936</v>
      </c>
      <c r="U24" s="1644"/>
      <c r="V24" s="1644"/>
      <c r="W24" s="1644"/>
      <c r="X24" s="1644"/>
      <c r="Y24" s="1644"/>
      <c r="Z24" s="1644"/>
      <c r="AA24" s="1644"/>
      <c r="AB24" s="1644"/>
      <c r="AC24" s="1644"/>
      <c r="AD24" s="1644"/>
      <c r="AE24" s="1644"/>
      <c r="AF24" s="1644"/>
      <c r="AG24" s="1644"/>
      <c r="AH24" s="1644"/>
      <c r="AI24" s="1644"/>
      <c r="AJ24" s="1644"/>
      <c r="AK24" s="1644"/>
      <c r="AL24" s="1644"/>
      <c r="AM24" s="164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6" t="s">
        <v>1551</v>
      </c>
      <c r="C25" s="1657"/>
      <c r="D25" s="1657"/>
      <c r="E25" s="1657"/>
      <c r="F25" s="1657"/>
      <c r="G25" s="1657"/>
      <c r="H25" s="1657"/>
      <c r="I25" s="1657"/>
      <c r="J25" s="1657"/>
      <c r="K25" s="1657"/>
      <c r="L25" s="1657"/>
      <c r="M25" s="1657"/>
      <c r="N25" s="1657"/>
      <c r="O25" s="1657"/>
      <c r="P25" s="1657"/>
      <c r="Q25" s="1657"/>
      <c r="R25" s="1657"/>
      <c r="S25" s="1658"/>
      <c r="T25" s="1689">
        <f>IF(OR(Application!T196="yes",Application!T195="yes"),1.3,1)</f>
        <v>1.3</v>
      </c>
      <c r="U25" s="1690"/>
      <c r="V25" s="1690"/>
      <c r="W25" s="1690"/>
      <c r="X25" s="1690"/>
      <c r="Y25" s="1689">
        <v>1</v>
      </c>
      <c r="Z25" s="1690"/>
      <c r="AA25" s="1690"/>
      <c r="AB25" s="1690"/>
      <c r="AC25" s="1690"/>
      <c r="AD25" s="1689">
        <v>1</v>
      </c>
      <c r="AE25" s="1690"/>
      <c r="AF25" s="1690"/>
      <c r="AG25" s="1690"/>
      <c r="AH25" s="1691"/>
      <c r="AI25" s="1689">
        <v>1</v>
      </c>
      <c r="AJ25" s="1690"/>
      <c r="AK25" s="1690"/>
      <c r="AL25" s="1690"/>
      <c r="AM25" s="169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8" t="s">
        <v>551</v>
      </c>
      <c r="C26" s="1649"/>
      <c r="D26" s="1649"/>
      <c r="E26" s="1649"/>
      <c r="F26" s="1649"/>
      <c r="G26" s="1649"/>
      <c r="H26" s="1649"/>
      <c r="I26" s="1649"/>
      <c r="J26" s="1649"/>
      <c r="K26" s="1649"/>
      <c r="L26" s="1649"/>
      <c r="M26" s="1649"/>
      <c r="N26" s="1649"/>
      <c r="O26" s="1649"/>
      <c r="P26" s="1649"/>
      <c r="Q26" s="1649"/>
      <c r="R26" s="1649"/>
      <c r="S26" s="1650"/>
      <c r="T26" s="1692">
        <f>T23*T25</f>
        <v>72487695.799999997</v>
      </c>
      <c r="U26" s="1693"/>
      <c r="V26" s="1693"/>
      <c r="W26" s="1693"/>
      <c r="X26" s="1693"/>
      <c r="Y26" s="1692">
        <f>Y23*Y25</f>
        <v>0</v>
      </c>
      <c r="Z26" s="1693"/>
      <c r="AA26" s="1693"/>
      <c r="AB26" s="1693"/>
      <c r="AC26" s="1693"/>
      <c r="AD26" s="1692">
        <f>AD23*AD25</f>
        <v>0</v>
      </c>
      <c r="AE26" s="1693"/>
      <c r="AF26" s="1693"/>
      <c r="AG26" s="1693"/>
      <c r="AH26" s="1693"/>
      <c r="AI26" s="1692">
        <f>AI23*AI25</f>
        <v>0</v>
      </c>
      <c r="AJ26" s="1693"/>
      <c r="AK26" s="1693"/>
      <c r="AL26" s="1693"/>
      <c r="AM26" s="169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9" t="s">
        <v>460</v>
      </c>
      <c r="C27" s="1660"/>
      <c r="D27" s="1660"/>
      <c r="E27" s="1660"/>
      <c r="F27" s="1660"/>
      <c r="G27" s="1660"/>
      <c r="H27" s="1660"/>
      <c r="I27" s="1660"/>
      <c r="J27" s="1660"/>
      <c r="K27" s="1660"/>
      <c r="L27" s="1660"/>
      <c r="M27" s="1660"/>
      <c r="N27" s="1660"/>
      <c r="O27" s="1660"/>
      <c r="P27" s="1660"/>
      <c r="Q27" s="1660"/>
      <c r="R27" s="1660"/>
      <c r="S27" s="1661"/>
      <c r="T27" s="1687">
        <f>Application!$AG$432</f>
        <v>1</v>
      </c>
      <c r="U27" s="1688"/>
      <c r="V27" s="1688"/>
      <c r="W27" s="1688"/>
      <c r="X27" s="1688"/>
      <c r="Y27" s="1687">
        <f>Application!$AG$432</f>
        <v>1</v>
      </c>
      <c r="Z27" s="1688"/>
      <c r="AA27" s="1688"/>
      <c r="AB27" s="1688"/>
      <c r="AC27" s="1688"/>
      <c r="AD27" s="1687">
        <f>Application!$AG$432</f>
        <v>1</v>
      </c>
      <c r="AE27" s="1688"/>
      <c r="AF27" s="1688"/>
      <c r="AG27" s="1688"/>
      <c r="AH27" s="1688"/>
      <c r="AI27" s="1687">
        <f>Application!$AG$432</f>
        <v>1</v>
      </c>
      <c r="AJ27" s="1688"/>
      <c r="AK27" s="1688"/>
      <c r="AL27" s="1688"/>
      <c r="AM27" s="168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8" t="s">
        <v>552</v>
      </c>
      <c r="C28" s="1649"/>
      <c r="D28" s="1649"/>
      <c r="E28" s="1649"/>
      <c r="F28" s="1649"/>
      <c r="G28" s="1649"/>
      <c r="H28" s="1649"/>
      <c r="I28" s="1649"/>
      <c r="J28" s="1649"/>
      <c r="K28" s="1649"/>
      <c r="L28" s="1649"/>
      <c r="M28" s="1649"/>
      <c r="N28" s="1649"/>
      <c r="O28" s="1649"/>
      <c r="P28" s="1649"/>
      <c r="Q28" s="1649"/>
      <c r="R28" s="1649"/>
      <c r="S28" s="1650"/>
      <c r="T28" s="1662">
        <f>IF(ISERROR((T26*T27)),0,(T26*T27))</f>
        <v>72487695.799999997</v>
      </c>
      <c r="U28" s="1663"/>
      <c r="V28" s="1663"/>
      <c r="W28" s="1663"/>
      <c r="X28" s="1663"/>
      <c r="Y28" s="1662">
        <f>IF(ISERROR((Y26*Y27)),0,(Y26*Y27))</f>
        <v>0</v>
      </c>
      <c r="Z28" s="1663"/>
      <c r="AA28" s="1663"/>
      <c r="AB28" s="1663"/>
      <c r="AC28" s="1663"/>
      <c r="AD28" s="1662">
        <f>IF(ISERROR((AD26*AD27)),0,(AD26*AD27))</f>
        <v>0</v>
      </c>
      <c r="AE28" s="1663"/>
      <c r="AF28" s="1663"/>
      <c r="AG28" s="1663"/>
      <c r="AH28" s="1663"/>
      <c r="AI28" s="1662">
        <f>IF(ISERROR((AI26*AI27)),0,(AI26*AI27))</f>
        <v>0</v>
      </c>
      <c r="AJ28" s="1663"/>
      <c r="AK28" s="1663"/>
      <c r="AL28" s="1663"/>
      <c r="AM28" s="166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8" t="s">
        <v>569</v>
      </c>
      <c r="C29" s="1649"/>
      <c r="D29" s="1649"/>
      <c r="E29" s="1649"/>
      <c r="F29" s="1649"/>
      <c r="G29" s="1649"/>
      <c r="H29" s="1649"/>
      <c r="I29" s="1649"/>
      <c r="J29" s="1649"/>
      <c r="K29" s="1649"/>
      <c r="L29" s="1649"/>
      <c r="M29" s="1649"/>
      <c r="N29" s="1649"/>
      <c r="O29" s="1649"/>
      <c r="P29" s="1649"/>
      <c r="Q29" s="1649"/>
      <c r="R29" s="1649"/>
      <c r="S29" s="1650"/>
      <c r="T29" s="1643">
        <f>T28+Y28+AD28+AI28</f>
        <v>72487695.799999997</v>
      </c>
      <c r="U29" s="1644"/>
      <c r="V29" s="1644"/>
      <c r="W29" s="1644"/>
      <c r="X29" s="1644"/>
      <c r="Y29" s="1644"/>
      <c r="Z29" s="1644"/>
      <c r="AA29" s="1644"/>
      <c r="AB29" s="1644"/>
      <c r="AC29" s="1644"/>
      <c r="AD29" s="1644"/>
      <c r="AE29" s="1644"/>
      <c r="AF29" s="1644"/>
      <c r="AG29" s="1644"/>
      <c r="AH29" s="1644"/>
      <c r="AI29" s="1644"/>
      <c r="AJ29" s="1644"/>
      <c r="AK29" s="1644"/>
      <c r="AL29" s="1644"/>
      <c r="AM29" s="164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4" t="s">
        <v>1555</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4" t="s">
        <v>1552</v>
      </c>
      <c r="C31" s="1654"/>
      <c r="D31" s="1654"/>
      <c r="E31" s="1654"/>
      <c r="F31" s="1654"/>
      <c r="G31" s="1654"/>
      <c r="H31" s="1654"/>
      <c r="I31" s="1654"/>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9" t="s">
        <v>1385</v>
      </c>
      <c r="Z35" s="1679"/>
      <c r="AA35" s="1679"/>
      <c r="AB35" s="1679"/>
      <c r="AC35" s="1679"/>
      <c r="AD35" s="1711" t="s">
        <v>393</v>
      </c>
      <c r="AE35" s="1711"/>
      <c r="AF35" s="1711"/>
      <c r="AG35" s="1711"/>
      <c r="AH35" s="171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9"/>
      <c r="Z36" s="1679"/>
      <c r="AA36" s="1679"/>
      <c r="AB36" s="1679"/>
      <c r="AC36" s="1679"/>
      <c r="AD36" s="1711"/>
      <c r="AE36" s="1711"/>
      <c r="AF36" s="1711"/>
      <c r="AG36" s="1711"/>
      <c r="AH36" s="171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9"/>
      <c r="Z37" s="1679"/>
      <c r="AA37" s="1679"/>
      <c r="AB37" s="1679"/>
      <c r="AC37" s="1679"/>
      <c r="AD37" s="1711"/>
      <c r="AE37" s="1711"/>
      <c r="AF37" s="1711"/>
      <c r="AG37" s="1711"/>
      <c r="AH37" s="171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8" t="s">
        <v>552</v>
      </c>
      <c r="C38" s="1649"/>
      <c r="D38" s="1649"/>
      <c r="E38" s="1649"/>
      <c r="F38" s="1649"/>
      <c r="G38" s="1649"/>
      <c r="H38" s="1649"/>
      <c r="I38" s="1649"/>
      <c r="J38" s="1649"/>
      <c r="K38" s="1649"/>
      <c r="L38" s="1649"/>
      <c r="M38" s="1649"/>
      <c r="N38" s="1649"/>
      <c r="O38" s="1649"/>
      <c r="P38" s="1649"/>
      <c r="Q38" s="1649"/>
      <c r="R38" s="1649"/>
      <c r="S38" s="1649"/>
      <c r="T38" s="1649"/>
      <c r="U38" s="1649"/>
      <c r="V38" s="1649"/>
      <c r="W38" s="1649"/>
      <c r="X38" s="1650"/>
      <c r="Y38" s="1642">
        <f>IF(T24&gt;=(T23+Y23+AD23+AI23),T28+Y28,0)</f>
        <v>72487695.799999997</v>
      </c>
      <c r="Z38" s="1642"/>
      <c r="AA38" s="1642"/>
      <c r="AB38" s="1642"/>
      <c r="AC38" s="1642"/>
      <c r="AD38" s="1642">
        <f>IF(T24&gt;=(T23+Y23+AD23+AI23),AD28+AI28,0)</f>
        <v>0</v>
      </c>
      <c r="AE38" s="1642"/>
      <c r="AF38" s="1642"/>
      <c r="AG38" s="1642"/>
      <c r="AH38" s="164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8" t="s">
        <v>1553</v>
      </c>
      <c r="C39" s="1649"/>
      <c r="D39" s="1649"/>
      <c r="E39" s="1649"/>
      <c r="F39" s="1649"/>
      <c r="G39" s="1649"/>
      <c r="H39" s="1649"/>
      <c r="I39" s="1649"/>
      <c r="J39" s="1649"/>
      <c r="K39" s="1649"/>
      <c r="L39" s="1649"/>
      <c r="M39" s="1649"/>
      <c r="N39" s="1649"/>
      <c r="O39" s="1649"/>
      <c r="P39" s="1649"/>
      <c r="Q39" s="1649"/>
      <c r="R39" s="1649"/>
      <c r="S39" s="1649"/>
      <c r="T39" s="1649"/>
      <c r="U39" s="1649"/>
      <c r="V39" s="1649"/>
      <c r="W39" s="1649"/>
      <c r="X39" s="1650"/>
      <c r="Y39" s="1712">
        <v>3.2399999999999998E-2</v>
      </c>
      <c r="Z39" s="1712"/>
      <c r="AA39" s="1712"/>
      <c r="AB39" s="1712"/>
      <c r="AC39" s="1712"/>
      <c r="AD39" s="1712">
        <v>3.2399999999999998E-2</v>
      </c>
      <c r="AE39" s="1712"/>
      <c r="AF39" s="1712"/>
      <c r="AG39" s="1712"/>
      <c r="AH39" s="171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8" t="s">
        <v>692</v>
      </c>
      <c r="C40" s="1649"/>
      <c r="D40" s="1649"/>
      <c r="E40" s="1649"/>
      <c r="F40" s="1649"/>
      <c r="G40" s="1649"/>
      <c r="H40" s="1649"/>
      <c r="I40" s="1649"/>
      <c r="J40" s="1649"/>
      <c r="K40" s="1649"/>
      <c r="L40" s="1649"/>
      <c r="M40" s="1649"/>
      <c r="N40" s="1649"/>
      <c r="O40" s="1649"/>
      <c r="P40" s="1649"/>
      <c r="Q40" s="1649"/>
      <c r="R40" s="1649"/>
      <c r="S40" s="1649"/>
      <c r="T40" s="1649"/>
      <c r="U40" s="1649"/>
      <c r="V40" s="1649"/>
      <c r="W40" s="1649"/>
      <c r="X40" s="1650"/>
      <c r="Y40" s="1642">
        <f>ROUND(Y38*Y39,0)</f>
        <v>2348601</v>
      </c>
      <c r="Z40" s="1642"/>
      <c r="AA40" s="1642"/>
      <c r="AB40" s="1642"/>
      <c r="AC40" s="1642"/>
      <c r="AD40" s="1641">
        <f>ROUND(AD38*AD39,0)</f>
        <v>0</v>
      </c>
      <c r="AE40" s="1642"/>
      <c r="AF40" s="1642"/>
      <c r="AG40" s="1642"/>
      <c r="AH40" s="164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8" t="s">
        <v>693</v>
      </c>
      <c r="C41" s="1649"/>
      <c r="D41" s="1649"/>
      <c r="E41" s="1649"/>
      <c r="F41" s="1649"/>
      <c r="G41" s="1649"/>
      <c r="H41" s="1649"/>
      <c r="I41" s="1649"/>
      <c r="J41" s="1649"/>
      <c r="K41" s="1649"/>
      <c r="L41" s="1649"/>
      <c r="M41" s="1649"/>
      <c r="N41" s="1649"/>
      <c r="O41" s="1649"/>
      <c r="P41" s="1649"/>
      <c r="Q41" s="1649"/>
      <c r="R41" s="1649"/>
      <c r="S41" s="1649"/>
      <c r="T41" s="1649"/>
      <c r="U41" s="1649"/>
      <c r="V41" s="1649"/>
      <c r="W41" s="1649"/>
      <c r="X41" s="1650"/>
      <c r="Y41" s="1664">
        <f>Y40+AD40</f>
        <v>2348601</v>
      </c>
      <c r="Z41" s="1665"/>
      <c r="AA41" s="1665"/>
      <c r="AB41" s="1665"/>
      <c r="AC41" s="1665"/>
      <c r="AD41" s="1665"/>
      <c r="AE41" s="1665"/>
      <c r="AF41" s="1665"/>
      <c r="AG41" s="1665"/>
      <c r="AH41" s="166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5" t="s">
        <v>1554</v>
      </c>
      <c r="C42" s="1655"/>
      <c r="D42" s="1655"/>
      <c r="E42" s="1655"/>
      <c r="F42" s="1655"/>
      <c r="G42" s="1655"/>
      <c r="H42" s="1655"/>
      <c r="I42" s="1655"/>
      <c r="J42" s="1655"/>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6" t="s">
        <v>1585</v>
      </c>
      <c r="B44" s="1646"/>
      <c r="C44" s="1646"/>
      <c r="D44" s="1646"/>
      <c r="E44" s="1646"/>
      <c r="F44" s="1646"/>
      <c r="G44" s="1646"/>
      <c r="H44" s="1646"/>
      <c r="I44" s="164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7">
        <f>'Sources and Uses Budget'!B105-'Sources and Uses Budget'!B15</f>
        <v>59798080</v>
      </c>
      <c r="AC47" s="1668"/>
      <c r="AD47" s="1668"/>
      <c r="AE47" s="1668"/>
      <c r="AF47" s="166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7">
        <f>Application!AG630-MIN('Sources and Uses Budget'!B15,Application!AG390)</f>
        <v>30653995</v>
      </c>
      <c r="AC48" s="1668"/>
      <c r="AD48" s="1668"/>
      <c r="AE48" s="1668"/>
      <c r="AF48" s="166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7">
        <f>AB47-AB48</f>
        <v>29144085</v>
      </c>
      <c r="AC49" s="1668"/>
      <c r="AD49" s="1668"/>
      <c r="AE49" s="1668"/>
      <c r="AF49" s="166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4">
        <v>1.004251893</v>
      </c>
      <c r="AC50" s="1705"/>
      <c r="AD50" s="1705"/>
      <c r="AE50" s="1705"/>
      <c r="AF50" s="170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7" t="s">
        <v>1181</v>
      </c>
      <c r="F51" s="1707"/>
      <c r="G51" s="1707"/>
      <c r="H51" s="1707"/>
      <c r="I51" s="1707"/>
      <c r="J51" s="1707"/>
      <c r="K51" s="1707"/>
      <c r="L51" s="1707"/>
      <c r="M51" s="1707"/>
      <c r="N51" s="1707"/>
      <c r="O51" s="1707"/>
      <c r="P51" s="1707"/>
      <c r="Q51" s="1707"/>
      <c r="R51" s="1707"/>
      <c r="S51" s="1707"/>
      <c r="T51" s="1707"/>
      <c r="U51" s="1707"/>
      <c r="V51" s="1707"/>
      <c r="W51" s="1707"/>
      <c r="X51" s="1707"/>
      <c r="Y51" s="1707"/>
      <c r="Z51" s="170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7"/>
      <c r="F52" s="1707"/>
      <c r="G52" s="1707"/>
      <c r="H52" s="1707"/>
      <c r="I52" s="1707"/>
      <c r="J52" s="1707"/>
      <c r="K52" s="1707"/>
      <c r="L52" s="1707"/>
      <c r="M52" s="1707"/>
      <c r="N52" s="1707"/>
      <c r="O52" s="1707"/>
      <c r="P52" s="1707"/>
      <c r="Q52" s="1707"/>
      <c r="R52" s="1707"/>
      <c r="S52" s="1707"/>
      <c r="T52" s="1707"/>
      <c r="U52" s="1707"/>
      <c r="V52" s="1707"/>
      <c r="W52" s="1707"/>
      <c r="X52" s="1707"/>
      <c r="Y52" s="1707"/>
      <c r="Z52" s="170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7">
        <f>ROUND(IF(ISERROR((AB49/AB50)),0,(AB49/AB50)),0)</f>
        <v>29020692</v>
      </c>
      <c r="AC54" s="1668"/>
      <c r="AD54" s="1668"/>
      <c r="AE54" s="1668"/>
      <c r="AF54" s="166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7">
        <f>(AB54/10)</f>
        <v>2902069.2</v>
      </c>
      <c r="AC55" s="1668"/>
      <c r="AD55" s="1668"/>
      <c r="AE55" s="1668"/>
      <c r="AF55" s="166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8">
        <f>(IF((Y41&lt;AB55),Y41,AB55))</f>
        <v>2348601</v>
      </c>
      <c r="AC56" s="1709"/>
      <c r="AD56" s="1709"/>
      <c r="AE56" s="1709"/>
      <c r="AF56" s="171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7">
        <f>ROUND((10*AB56*AB50),0)</f>
        <v>23585870</v>
      </c>
      <c r="AC57" s="1668"/>
      <c r="AD57" s="1668"/>
      <c r="AE57" s="1668"/>
      <c r="AF57" s="166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8">
        <f>AB49-AB57</f>
        <v>5558215</v>
      </c>
      <c r="AC59" s="1698"/>
      <c r="AD59" s="1698"/>
      <c r="AE59" s="1698"/>
      <c r="AF59" s="169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6" t="str">
        <f>IF(Application!AF204="yes","Farmworker State Credit", "$500M State Credit" )</f>
        <v>$500M State Credit</v>
      </c>
      <c r="B61" s="1646"/>
      <c r="C61" s="1646"/>
      <c r="D61" s="1646"/>
      <c r="E61" s="1646"/>
      <c r="F61" s="1646"/>
      <c r="G61" s="1646"/>
      <c r="H61" s="1646"/>
      <c r="I61" s="164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99" t="s">
        <v>1100</v>
      </c>
      <c r="Z63" s="1699"/>
      <c r="AA63" s="1699"/>
      <c r="AB63" s="1699"/>
      <c r="AC63" s="1699"/>
      <c r="AD63" s="1699" t="s">
        <v>393</v>
      </c>
      <c r="AE63" s="1699"/>
      <c r="AF63" s="1699"/>
      <c r="AG63" s="1699"/>
      <c r="AH63" s="169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700">
        <f>IF(OR(Application!M350="yes",Application!AF204="yes"),(T23*T27)+Y28,0)</f>
        <v>55759766</v>
      </c>
      <c r="Z64" s="1701"/>
      <c r="AA64" s="1701"/>
      <c r="AB64" s="1701"/>
      <c r="AC64" s="1702"/>
      <c r="AD64" s="1700">
        <f>IF(AND(Application!AF204="yes",Application!M353="yes"),AD28+AI28,0)</f>
        <v>0</v>
      </c>
      <c r="AE64" s="1701"/>
      <c r="AF64" s="1701"/>
      <c r="AG64" s="1701"/>
      <c r="AH64" s="170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3" t="s">
        <v>1535</v>
      </c>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c r="AH65" s="170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3"/>
      <c r="F66" s="1703"/>
      <c r="G66" s="1703"/>
      <c r="H66" s="1703"/>
      <c r="I66" s="1703"/>
      <c r="J66" s="1703"/>
      <c r="K66" s="1703"/>
      <c r="L66" s="1703"/>
      <c r="M66" s="1703"/>
      <c r="N66" s="1703"/>
      <c r="O66" s="1703"/>
      <c r="P66" s="1703"/>
      <c r="Q66" s="1703"/>
      <c r="R66" s="1703"/>
      <c r="S66" s="1703"/>
      <c r="T66" s="1703"/>
      <c r="U66" s="1703"/>
      <c r="V66" s="1703"/>
      <c r="W66" s="1703"/>
      <c r="X66" s="1703"/>
      <c r="Y66" s="1703"/>
      <c r="Z66" s="1703"/>
      <c r="AA66" s="1703"/>
      <c r="AB66" s="1703"/>
      <c r="AC66" s="1703"/>
      <c r="AD66" s="1703"/>
      <c r="AE66" s="1703"/>
      <c r="AF66" s="1703"/>
      <c r="AG66" s="1703"/>
      <c r="AH66" s="170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18">
        <f>IF(Application!AF204="yes",0.75,0.3)</f>
        <v>0.3</v>
      </c>
      <c r="Z67" s="1718"/>
      <c r="AA67" s="1718"/>
      <c r="AB67" s="1718"/>
      <c r="AC67" s="1718"/>
      <c r="AD67" s="1718">
        <f>IF(Application!AF204="yes",0.75,0.3)</f>
        <v>0.3</v>
      </c>
      <c r="AE67" s="1718"/>
      <c r="AF67" s="1718"/>
      <c r="AG67" s="1718"/>
      <c r="AH67" s="171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19">
        <f>ROUND(Y64*Y67,0)</f>
        <v>16727930</v>
      </c>
      <c r="Z68" s="1720"/>
      <c r="AA68" s="1720"/>
      <c r="AB68" s="1720"/>
      <c r="AC68" s="1720"/>
      <c r="AD68" s="1719" t="str">
        <f>IF(Application!D210="At-Risk",AD64*AD67,"$0")</f>
        <v>$0</v>
      </c>
      <c r="AE68" s="1720"/>
      <c r="AF68" s="1720"/>
      <c r="AG68" s="1720"/>
      <c r="AH68" s="172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4">
        <v>0.82</v>
      </c>
      <c r="AC71" s="1705"/>
      <c r="AD71" s="1705"/>
      <c r="AE71" s="1705"/>
      <c r="AF71" s="170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1" t="s">
        <v>1538</v>
      </c>
      <c r="F72" s="1721"/>
      <c r="G72" s="1721"/>
      <c r="H72" s="1721"/>
      <c r="I72" s="1721"/>
      <c r="J72" s="1721"/>
      <c r="K72" s="1721"/>
      <c r="L72" s="1721"/>
      <c r="M72" s="1721"/>
      <c r="N72" s="1721"/>
      <c r="O72" s="1721"/>
      <c r="P72" s="1721"/>
      <c r="Q72" s="1721"/>
      <c r="R72" s="1721"/>
      <c r="S72" s="1721"/>
      <c r="T72" s="1721"/>
      <c r="U72" s="1721"/>
      <c r="V72" s="1721"/>
      <c r="W72" s="1721"/>
      <c r="X72" s="1721"/>
      <c r="Y72" s="1721"/>
      <c r="Z72" s="1721"/>
      <c r="AA72" s="172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1"/>
      <c r="F73" s="1721"/>
      <c r="G73" s="1721"/>
      <c r="H73" s="1721"/>
      <c r="I73" s="1721"/>
      <c r="J73" s="1721"/>
      <c r="K73" s="1721"/>
      <c r="L73" s="1721"/>
      <c r="M73" s="1721"/>
      <c r="N73" s="1721"/>
      <c r="O73" s="1721"/>
      <c r="P73" s="1721"/>
      <c r="Q73" s="1721"/>
      <c r="R73" s="1721"/>
      <c r="S73" s="1721"/>
      <c r="T73" s="1721"/>
      <c r="U73" s="1721"/>
      <c r="V73" s="1721"/>
      <c r="W73" s="1721"/>
      <c r="X73" s="1721"/>
      <c r="Y73" s="1721"/>
      <c r="Z73" s="1721"/>
      <c r="AA73" s="172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1"/>
      <c r="F74" s="1721"/>
      <c r="G74" s="1721"/>
      <c r="H74" s="1721"/>
      <c r="I74" s="1721"/>
      <c r="J74" s="1721"/>
      <c r="K74" s="1721"/>
      <c r="L74" s="1721"/>
      <c r="M74" s="1721"/>
      <c r="N74" s="1721"/>
      <c r="O74" s="1721"/>
      <c r="P74" s="1721"/>
      <c r="Q74" s="1721"/>
      <c r="R74" s="1721"/>
      <c r="S74" s="1721"/>
      <c r="T74" s="1721"/>
      <c r="U74" s="1721"/>
      <c r="V74" s="1721"/>
      <c r="W74" s="1721"/>
      <c r="X74" s="1721"/>
      <c r="Y74" s="1721"/>
      <c r="Z74" s="1721"/>
      <c r="AA74" s="172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3">
        <f>ROUND(IF(ISERROR((AB59/AB71)),0,(AB59/AB71)),0)</f>
        <v>6778311</v>
      </c>
      <c r="AC76" s="1713"/>
      <c r="AD76" s="1713"/>
      <c r="AE76" s="1713"/>
      <c r="AF76" s="171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4">
        <f>IF((Y68+AD68&lt;AB76),Y68+AD68,AB76)</f>
        <v>6778311</v>
      </c>
      <c r="AC77" s="1715"/>
      <c r="AD77" s="1715"/>
      <c r="AE77" s="1715"/>
      <c r="AF77" s="171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7">
        <f>AB77*AB71</f>
        <v>5558215.0199999996</v>
      </c>
      <c r="AC78" s="1717"/>
      <c r="AD78" s="1717"/>
      <c r="AE78" s="1717"/>
      <c r="AF78" s="171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8">
        <f>AB49-(AB57+AB78)</f>
        <v>-1.9999999552965164E-2</v>
      </c>
      <c r="AC80" s="1698"/>
      <c r="AD80" s="1698"/>
      <c r="AE80" s="1698"/>
      <c r="AF80" s="169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6" t="s">
        <v>1586</v>
      </c>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row>
    <row r="84" spans="1:98" ht="13.5" thickTop="1"/>
    <row r="85" spans="1:98" ht="12.75">
      <c r="A85" s="819" t="s">
        <v>642</v>
      </c>
      <c r="C85" s="344" t="s">
        <v>1584</v>
      </c>
    </row>
    <row r="86" spans="1:98" ht="12.75">
      <c r="D86" s="344" t="s">
        <v>1641</v>
      </c>
      <c r="AB86" s="1647">
        <f>IF(A61="$500M State Credit",AB77/(Application!AG424-Application!AG425),"N/A")</f>
        <v>102701.68181818182</v>
      </c>
      <c r="AC86" s="1647"/>
      <c r="AD86" s="1647"/>
      <c r="AE86" s="1647"/>
      <c r="AF86" s="1647"/>
    </row>
    <row r="87" spans="1:98" ht="13.5" thickBot="1">
      <c r="D87" s="344" t="s">
        <v>1642</v>
      </c>
      <c r="AB87" s="1645">
        <f>IF(A61="$500M State Credit",(Application!AG424-Application!AG425)/AB77,"N/A")</f>
        <v>9.7369388922992762E-6</v>
      </c>
      <c r="AC87" s="1645"/>
      <c r="AD87" s="1645"/>
      <c r="AE87" s="1645"/>
      <c r="AF87" s="164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0" firstPageNumber="24" orientation="portrait" useFirstPageNumber="1" r:id="rId1"/>
  <headerFooter alignWithMargins="0">
    <oddFooter>&amp;C&amp;P&amp;R&amp;8&amp;A</oddFooter>
  </headerFooter>
  <rowBreaks count="1" manualBreakCount="1">
    <brk id="42" max="39" man="1"/>
  </rowBreaks>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5"/>
  <sheetViews>
    <sheetView topLeftCell="A31" zoomScaleSheetLayoutView="100" workbookViewId="0">
      <selection activeCell="AG40" sqref="AG4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1241376</v>
      </c>
      <c r="G4" s="366">
        <f>E4*$C$4</f>
        <v>1272410.3999999999</v>
      </c>
      <c r="I4" s="366">
        <f>G4*$C$4</f>
        <v>1304220.6599999997</v>
      </c>
      <c r="K4" s="366">
        <f>I4*$C$4</f>
        <v>1336826.1764999996</v>
      </c>
      <c r="M4" s="366">
        <f>K4*$C$4</f>
        <v>1370246.8309124995</v>
      </c>
      <c r="O4" s="366">
        <f>M4*$C$4</f>
        <v>1404503.0016853118</v>
      </c>
      <c r="Q4" s="366">
        <f>O4*$C$4</f>
        <v>1439615.5767274445</v>
      </c>
      <c r="S4" s="366">
        <f>Q4*$C$4</f>
        <v>1475605.9661456305</v>
      </c>
      <c r="U4" s="366">
        <f>S4*$C$4</f>
        <v>1512496.1152992712</v>
      </c>
      <c r="W4" s="366">
        <f>U4*$C$4</f>
        <v>1550308.5181817529</v>
      </c>
      <c r="Y4" s="366">
        <f>W4*$C$4</f>
        <v>1589066.2311362966</v>
      </c>
      <c r="AA4" s="366">
        <f>Y4*$C$4</f>
        <v>1628792.886914704</v>
      </c>
      <c r="AC4" s="366">
        <f>AA4*$C$4</f>
        <v>1669512.7090875714</v>
      </c>
      <c r="AE4" s="366">
        <f>AC4*$C$4</f>
        <v>1711250.5268147604</v>
      </c>
      <c r="AG4" s="366">
        <f>AE4*$C$4</f>
        <v>1754031.7899851294</v>
      </c>
    </row>
    <row r="5" spans="1:34" s="350" customFormat="1" ht="14.25">
      <c r="B5" s="350" t="s">
        <v>924</v>
      </c>
      <c r="C5" s="391">
        <f>IF(Application!$D$210="Special Needs",0.1,0.05)</f>
        <v>0.05</v>
      </c>
      <c r="E5" s="368">
        <f>-E4*$C$5</f>
        <v>-62068.800000000003</v>
      </c>
      <c r="F5" s="368"/>
      <c r="G5" s="368">
        <f>-G4*$C$5</f>
        <v>-63620.52</v>
      </c>
      <c r="H5" s="368"/>
      <c r="I5" s="368">
        <f>-I4*$C$5</f>
        <v>-65211.032999999989</v>
      </c>
      <c r="J5" s="368"/>
      <c r="K5" s="368">
        <f>-K4*$C$5</f>
        <v>-66841.308824999986</v>
      </c>
      <c r="L5" s="368"/>
      <c r="M5" s="368">
        <f>-M4*$C$5</f>
        <v>-68512.341545624979</v>
      </c>
      <c r="N5" s="368"/>
      <c r="O5" s="368">
        <f>-O4*$C$5</f>
        <v>-70225.150084265595</v>
      </c>
      <c r="P5" s="368"/>
      <c r="Q5" s="368">
        <f>-Q4*$C$5</f>
        <v>-71980.778836372236</v>
      </c>
      <c r="R5" s="368"/>
      <c r="S5" s="368">
        <f>-S4*$C$5</f>
        <v>-73780.298307281526</v>
      </c>
      <c r="T5" s="368"/>
      <c r="U5" s="368">
        <f>-U4*$C$5</f>
        <v>-75624.805764963559</v>
      </c>
      <c r="V5" s="368"/>
      <c r="W5" s="368">
        <f>-W4*$C$5</f>
        <v>-77515.425909087644</v>
      </c>
      <c r="X5" s="368"/>
      <c r="Y5" s="368">
        <f>-Y4*$C$5</f>
        <v>-79453.311556814835</v>
      </c>
      <c r="Z5" s="368"/>
      <c r="AA5" s="368">
        <f>-AA4*$C$5</f>
        <v>-81439.6443457352</v>
      </c>
      <c r="AB5" s="368"/>
      <c r="AC5" s="368">
        <f>-AC4*$C$5</f>
        <v>-83475.635454378571</v>
      </c>
      <c r="AD5" s="368"/>
      <c r="AE5" s="368">
        <f>-AE4*$C$5</f>
        <v>-85562.526340738026</v>
      </c>
      <c r="AF5" s="368"/>
      <c r="AG5" s="368">
        <f>-AG4*$C$5</f>
        <v>-87701.589499256472</v>
      </c>
    </row>
    <row r="6" spans="1:34" s="350" customFormat="1" ht="14.25">
      <c r="A6" s="350" t="s">
        <v>922</v>
      </c>
      <c r="C6" s="390">
        <v>1.02</v>
      </c>
      <c r="E6" s="369">
        <f>Application!Z789</f>
        <v>638364</v>
      </c>
      <c r="F6" s="369"/>
      <c r="G6" s="369">
        <f>E6*$C$6</f>
        <v>651131.28</v>
      </c>
      <c r="H6" s="369"/>
      <c r="I6" s="369">
        <f>G6*$C$6</f>
        <v>664153.90560000006</v>
      </c>
      <c r="J6" s="369"/>
      <c r="K6" s="369">
        <f>I6*$C$6</f>
        <v>677436.98371200007</v>
      </c>
      <c r="L6" s="369"/>
      <c r="M6" s="369">
        <f>K6*$C$6</f>
        <v>690985.72338624008</v>
      </c>
      <c r="N6" s="369"/>
      <c r="O6" s="369">
        <f>M6*$C$6</f>
        <v>704805.43785396486</v>
      </c>
      <c r="P6" s="369"/>
      <c r="Q6" s="369">
        <f>O6*$C$6</f>
        <v>718901.54661104421</v>
      </c>
      <c r="R6" s="369"/>
      <c r="S6" s="369">
        <f>Q6*$C$6</f>
        <v>733279.57754326507</v>
      </c>
      <c r="T6" s="369"/>
      <c r="U6" s="369">
        <f>S6*$C$6</f>
        <v>747945.1690941304</v>
      </c>
      <c r="V6" s="369"/>
      <c r="W6" s="369">
        <f>U6*$C$6</f>
        <v>762904.07247601298</v>
      </c>
      <c r="X6" s="369"/>
      <c r="Y6" s="369">
        <f>W6*$C$6</f>
        <v>778162.15392553329</v>
      </c>
      <c r="Z6" s="369"/>
      <c r="AA6" s="369">
        <f>Y6*$C$6</f>
        <v>793725.39700404392</v>
      </c>
      <c r="AB6" s="369"/>
      <c r="AC6" s="369">
        <f>AA6*$C$6</f>
        <v>809599.90494412486</v>
      </c>
      <c r="AD6" s="369"/>
      <c r="AE6" s="369">
        <f>AC6*$C$6</f>
        <v>825791.90304300736</v>
      </c>
      <c r="AF6" s="369"/>
      <c r="AG6" s="369">
        <f>AE6*$C$6</f>
        <v>842307.74110386753</v>
      </c>
    </row>
    <row r="7" spans="1:34" s="350" customFormat="1" ht="14.25">
      <c r="B7" s="350" t="s">
        <v>924</v>
      </c>
      <c r="C7" s="391">
        <f>IF(Application!$D$210="Special Needs",0.1,0.05)</f>
        <v>0.05</v>
      </c>
      <c r="E7" s="368">
        <f>-E6*$C$7</f>
        <v>-31918.2</v>
      </c>
      <c r="F7" s="368"/>
      <c r="G7" s="368">
        <f>-G6*$C$7</f>
        <v>-32556.564000000002</v>
      </c>
      <c r="H7" s="368"/>
      <c r="I7" s="368">
        <f>-I6*$C$7</f>
        <v>-33207.695280000007</v>
      </c>
      <c r="J7" s="368"/>
      <c r="K7" s="368">
        <f>-K6*$C$7</f>
        <v>-33871.849185600004</v>
      </c>
      <c r="L7" s="368"/>
      <c r="M7" s="368">
        <f>-M6*$C$7</f>
        <v>-34549.286169312007</v>
      </c>
      <c r="N7" s="368"/>
      <c r="O7" s="368">
        <f>-O6*$C$7</f>
        <v>-35240.271892698242</v>
      </c>
      <c r="P7" s="368"/>
      <c r="Q7" s="368">
        <f>-Q6*$C$7</f>
        <v>-35945.077330552209</v>
      </c>
      <c r="R7" s="368"/>
      <c r="S7" s="368">
        <f>-S6*$C$7</f>
        <v>-36663.978877163252</v>
      </c>
      <c r="T7" s="368"/>
      <c r="U7" s="368">
        <f>-U6*$C$7</f>
        <v>-37397.25845470652</v>
      </c>
      <c r="V7" s="368"/>
      <c r="W7" s="368">
        <f>-W6*$C$7</f>
        <v>-38145.203623800648</v>
      </c>
      <c r="X7" s="368"/>
      <c r="Y7" s="368">
        <f>-Y6*$C$7</f>
        <v>-38908.107696276667</v>
      </c>
      <c r="Z7" s="368"/>
      <c r="AA7" s="368">
        <f>-AA6*$C$7</f>
        <v>-39686.269850202196</v>
      </c>
      <c r="AB7" s="368"/>
      <c r="AC7" s="368">
        <f>-AC6*$C$7</f>
        <v>-40479.995247206243</v>
      </c>
      <c r="AD7" s="368"/>
      <c r="AE7" s="368">
        <f>-AE6*$C$7</f>
        <v>-41289.595152150374</v>
      </c>
      <c r="AF7" s="368"/>
      <c r="AG7" s="368">
        <f>-AG6*$C$7</f>
        <v>-42115.38705519338</v>
      </c>
    </row>
    <row r="8" spans="1:34" s="350" customFormat="1" ht="14.25">
      <c r="A8" s="350" t="s">
        <v>306</v>
      </c>
      <c r="C8" s="390">
        <v>1.0249999999999999</v>
      </c>
      <c r="E8" s="369">
        <f>Application!Z797</f>
        <v>6336</v>
      </c>
      <c r="F8" s="369"/>
      <c r="G8" s="369">
        <f>E8*$C$8</f>
        <v>6494.4</v>
      </c>
      <c r="H8" s="369"/>
      <c r="I8" s="369">
        <f>G8*$C$8</f>
        <v>6656.7599999999993</v>
      </c>
      <c r="J8" s="369"/>
      <c r="K8" s="369">
        <f>I8*$C$8</f>
        <v>6823.1789999999983</v>
      </c>
      <c r="L8" s="369"/>
      <c r="M8" s="369">
        <f>K8*$C$8</f>
        <v>6993.7584749999978</v>
      </c>
      <c r="N8" s="369"/>
      <c r="O8" s="369">
        <f>M8*$C$8</f>
        <v>7168.6024368749968</v>
      </c>
      <c r="P8" s="369"/>
      <c r="Q8" s="369">
        <f>O8*$C$8</f>
        <v>7347.8174977968711</v>
      </c>
      <c r="R8" s="369"/>
      <c r="S8" s="369">
        <f>Q8*$C$8</f>
        <v>7531.5129352417925</v>
      </c>
      <c r="T8" s="369"/>
      <c r="U8" s="369">
        <f>S8*$C$8</f>
        <v>7719.8007586228368</v>
      </c>
      <c r="V8" s="369"/>
      <c r="W8" s="369">
        <f>U8*$C$8</f>
        <v>7912.795777588407</v>
      </c>
      <c r="X8" s="369"/>
      <c r="Y8" s="369">
        <f>W8*$C$8</f>
        <v>8110.615672028116</v>
      </c>
      <c r="Z8" s="369"/>
      <c r="AA8" s="369">
        <f>Y8*$C$8</f>
        <v>8313.3810638288178</v>
      </c>
      <c r="AB8" s="369"/>
      <c r="AC8" s="369">
        <f>AA8*$C$8</f>
        <v>8521.2155904245374</v>
      </c>
      <c r="AD8" s="369"/>
      <c r="AE8" s="369">
        <f>AC8*$C$8</f>
        <v>8734.2459801851492</v>
      </c>
      <c r="AF8" s="369"/>
      <c r="AG8" s="369">
        <f>AE8*$C$8</f>
        <v>8952.6021296897779</v>
      </c>
    </row>
    <row r="9" spans="1:34" s="350" customFormat="1" ht="14.25">
      <c r="B9" s="350" t="s">
        <v>924</v>
      </c>
      <c r="C9" s="391">
        <f>IF(Application!$D$210="Special Needs",0.1,0.05)</f>
        <v>0.05</v>
      </c>
      <c r="E9" s="388">
        <f>-E8*$C$9</f>
        <v>-316.8</v>
      </c>
      <c r="F9" s="368"/>
      <c r="G9" s="388">
        <f>-G8*$C$9</f>
        <v>-324.72000000000003</v>
      </c>
      <c r="H9" s="368"/>
      <c r="I9" s="388">
        <f>-I8*$C$9</f>
        <v>-332.83799999999997</v>
      </c>
      <c r="J9" s="368"/>
      <c r="K9" s="388">
        <f>-K8*$C$9</f>
        <v>-341.15894999999995</v>
      </c>
      <c r="L9" s="368"/>
      <c r="M9" s="388">
        <f>-M8*$C$9</f>
        <v>-349.68792374999992</v>
      </c>
      <c r="N9" s="368"/>
      <c r="O9" s="388">
        <f>-O8*$C$9</f>
        <v>-358.43012184374987</v>
      </c>
      <c r="P9" s="368"/>
      <c r="Q9" s="388">
        <f>-Q8*$C$9</f>
        <v>-367.39087488984359</v>
      </c>
      <c r="R9" s="368"/>
      <c r="S9" s="388">
        <f>-S8*$C$9</f>
        <v>-376.57564676208966</v>
      </c>
      <c r="T9" s="368"/>
      <c r="U9" s="388">
        <f>-U8*$C$9</f>
        <v>-385.99003793114184</v>
      </c>
      <c r="V9" s="368"/>
      <c r="W9" s="388">
        <f>-W8*$C$9</f>
        <v>-395.63978887942039</v>
      </c>
      <c r="X9" s="368"/>
      <c r="Y9" s="388">
        <f>-Y8*$C$9</f>
        <v>-405.5307836014058</v>
      </c>
      <c r="Z9" s="368"/>
      <c r="AA9" s="388">
        <f>-AA8*$C$9</f>
        <v>-415.66905319144092</v>
      </c>
      <c r="AB9" s="368"/>
      <c r="AC9" s="388">
        <f>-AC8*$C$9</f>
        <v>-426.06077952122689</v>
      </c>
      <c r="AD9" s="368"/>
      <c r="AE9" s="388">
        <f>-AE8*$C$9</f>
        <v>-436.71229900925749</v>
      </c>
      <c r="AF9" s="368"/>
      <c r="AG9" s="388">
        <f>-AG8*$C$9</f>
        <v>-447.63010648448892</v>
      </c>
    </row>
    <row r="10" spans="1:34" s="370" customFormat="1" ht="15">
      <c r="A10" s="370" t="s">
        <v>946</v>
      </c>
      <c r="C10" s="361"/>
      <c r="E10" s="370">
        <f>SUM(E4:E9)</f>
        <v>1791772.2</v>
      </c>
      <c r="G10" s="370">
        <f>SUM(G4:G9)</f>
        <v>1833534.2759999998</v>
      </c>
      <c r="I10" s="370">
        <f>SUM(I4:I9)</f>
        <v>1876279.7593199995</v>
      </c>
      <c r="K10" s="370">
        <f>SUM(K4:K9)</f>
        <v>1920032.0222513997</v>
      </c>
      <c r="M10" s="370">
        <f>SUM(M4:M9)</f>
        <v>1964814.9971350529</v>
      </c>
      <c r="O10" s="370">
        <f>SUM(O4:O9)</f>
        <v>2010653.1898773441</v>
      </c>
      <c r="Q10" s="370">
        <f>SUM(Q4:Q9)</f>
        <v>2057571.6937944712</v>
      </c>
      <c r="S10" s="370">
        <f>SUM(S4:S9)</f>
        <v>2105596.2037929306</v>
      </c>
      <c r="U10" s="370">
        <f>SUM(U4:U9)</f>
        <v>2154753.0308944234</v>
      </c>
      <c r="W10" s="370">
        <f>SUM(W4:W9)</f>
        <v>2205069.117113587</v>
      </c>
      <c r="Y10" s="370">
        <f>SUM(Y4:Y9)</f>
        <v>2256572.0506971651</v>
      </c>
      <c r="AA10" s="370">
        <f>SUM(AA4:AA9)</f>
        <v>2309290.0817334475</v>
      </c>
      <c r="AC10" s="370">
        <f>SUM(AC4:AC9)</f>
        <v>2363252.1381410146</v>
      </c>
      <c r="AE10" s="370">
        <f>SUM(AE4:AE9)</f>
        <v>2418487.842046055</v>
      </c>
      <c r="AG10" s="370">
        <f>SUM(AG4:AG9)</f>
        <v>2475027.5265577519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37700</v>
      </c>
      <c r="G14" s="366">
        <f>E14*$C$13</f>
        <v>39019.5</v>
      </c>
      <c r="I14" s="366">
        <f>G14*$C$13</f>
        <v>40385.182499999995</v>
      </c>
      <c r="K14" s="366">
        <f>I14*$C$13</f>
        <v>41798.663887499992</v>
      </c>
      <c r="M14" s="366">
        <f>K14*$C$13</f>
        <v>43261.617123562486</v>
      </c>
      <c r="O14" s="366">
        <f>M14*$C$13</f>
        <v>44775.77372288717</v>
      </c>
      <c r="Q14" s="366">
        <f>O14*$C$13</f>
        <v>46342.92580318822</v>
      </c>
      <c r="S14" s="366">
        <f>Q14*$C$13</f>
        <v>47964.928206299803</v>
      </c>
      <c r="U14" s="366">
        <f>S14*$C$13</f>
        <v>49643.700693520295</v>
      </c>
      <c r="W14" s="366">
        <f>U14*$C$13</f>
        <v>51381.230217793505</v>
      </c>
      <c r="Y14" s="366">
        <f>W14*$C$13</f>
        <v>53179.573275416275</v>
      </c>
      <c r="AA14" s="366">
        <f>Y14*$C$13</f>
        <v>55040.858340055842</v>
      </c>
      <c r="AC14" s="366">
        <f>AA14*$C$13</f>
        <v>56967.288381957791</v>
      </c>
      <c r="AE14" s="366">
        <f>AC14*$C$13</f>
        <v>58961.143475326309</v>
      </c>
      <c r="AG14" s="366">
        <f>AE14*$C$13</f>
        <v>61024.783496962722</v>
      </c>
    </row>
    <row r="15" spans="1:34" s="350" customFormat="1" ht="14.25">
      <c r="A15" s="350" t="s">
        <v>367</v>
      </c>
      <c r="C15" s="380"/>
      <c r="E15" s="369">
        <f>Application!W829</f>
        <v>55044</v>
      </c>
      <c r="F15" s="369"/>
      <c r="G15" s="369">
        <f t="shared" ref="G15:AG20" si="0">E15*$C$13</f>
        <v>56970.539999999994</v>
      </c>
      <c r="H15" s="369"/>
      <c r="I15" s="369">
        <f t="shared" si="0"/>
        <v>58964.508899999986</v>
      </c>
      <c r="J15" s="369"/>
      <c r="K15" s="369">
        <f t="shared" si="0"/>
        <v>61028.266711499979</v>
      </c>
      <c r="L15" s="369"/>
      <c r="M15" s="369">
        <f t="shared" si="0"/>
        <v>63164.256046402472</v>
      </c>
      <c r="N15" s="369"/>
      <c r="O15" s="369">
        <f t="shared" si="0"/>
        <v>65375.00500802655</v>
      </c>
      <c r="P15" s="369"/>
      <c r="Q15" s="369">
        <f t="shared" si="0"/>
        <v>67663.130183307469</v>
      </c>
      <c r="R15" s="369"/>
      <c r="S15" s="369">
        <f t="shared" si="0"/>
        <v>70031.339739723218</v>
      </c>
      <c r="T15" s="369"/>
      <c r="U15" s="369">
        <f t="shared" si="0"/>
        <v>72482.43663061352</v>
      </c>
      <c r="V15" s="369"/>
      <c r="W15" s="369">
        <f t="shared" si="0"/>
        <v>75019.321912684987</v>
      </c>
      <c r="X15" s="369"/>
      <c r="Y15" s="369">
        <f t="shared" si="0"/>
        <v>77644.99817962895</v>
      </c>
      <c r="Z15" s="369"/>
      <c r="AA15" s="369">
        <f t="shared" si="0"/>
        <v>80362.573115915962</v>
      </c>
      <c r="AB15" s="369"/>
      <c r="AC15" s="369">
        <f t="shared" si="0"/>
        <v>83175.263174973021</v>
      </c>
      <c r="AD15" s="369"/>
      <c r="AE15" s="369">
        <f t="shared" si="0"/>
        <v>86086.397386097073</v>
      </c>
      <c r="AF15" s="369"/>
      <c r="AG15" s="369">
        <f t="shared" si="0"/>
        <v>89099.421294610467</v>
      </c>
    </row>
    <row r="16" spans="1:34" s="350" customFormat="1" ht="14.25">
      <c r="A16" s="350" t="s">
        <v>609</v>
      </c>
      <c r="C16" s="380"/>
      <c r="E16" s="369">
        <f>Application!W835</f>
        <v>121652</v>
      </c>
      <c r="F16" s="369"/>
      <c r="G16" s="369">
        <f t="shared" si="0"/>
        <v>125909.81999999999</v>
      </c>
      <c r="H16" s="369"/>
      <c r="I16" s="369">
        <f t="shared" si="0"/>
        <v>130316.66369999998</v>
      </c>
      <c r="J16" s="369"/>
      <c r="K16" s="369">
        <f t="shared" si="0"/>
        <v>134877.74692949996</v>
      </c>
      <c r="L16" s="369"/>
      <c r="M16" s="369">
        <f t="shared" si="0"/>
        <v>139598.46807203244</v>
      </c>
      <c r="N16" s="369"/>
      <c r="O16" s="369">
        <f t="shared" si="0"/>
        <v>144484.41445455357</v>
      </c>
      <c r="P16" s="369"/>
      <c r="Q16" s="369">
        <f t="shared" si="0"/>
        <v>149541.36896046292</v>
      </c>
      <c r="R16" s="369"/>
      <c r="S16" s="369">
        <f t="shared" si="0"/>
        <v>154775.31687407912</v>
      </c>
      <c r="T16" s="369"/>
      <c r="U16" s="369">
        <f t="shared" si="0"/>
        <v>160192.45296467186</v>
      </c>
      <c r="V16" s="369"/>
      <c r="W16" s="369">
        <f t="shared" si="0"/>
        <v>165799.18881843536</v>
      </c>
      <c r="X16" s="369"/>
      <c r="Y16" s="369">
        <f t="shared" si="0"/>
        <v>171602.16042708058</v>
      </c>
      <c r="Z16" s="369"/>
      <c r="AA16" s="369">
        <f t="shared" si="0"/>
        <v>177608.23604202838</v>
      </c>
      <c r="AB16" s="369"/>
      <c r="AC16" s="369">
        <f t="shared" si="0"/>
        <v>183824.52430349935</v>
      </c>
      <c r="AD16" s="369"/>
      <c r="AE16" s="369">
        <f t="shared" si="0"/>
        <v>190258.38265412181</v>
      </c>
      <c r="AF16" s="369"/>
      <c r="AG16" s="369">
        <f t="shared" si="0"/>
        <v>196917.42604701605</v>
      </c>
    </row>
    <row r="17" spans="1:16384" s="350" customFormat="1" ht="14.25">
      <c r="A17" s="350" t="s">
        <v>928</v>
      </c>
      <c r="C17" s="380"/>
      <c r="E17" s="369">
        <f>Application!W840</f>
        <v>134040</v>
      </c>
      <c r="F17" s="369"/>
      <c r="G17" s="369">
        <f t="shared" si="0"/>
        <v>138731.4</v>
      </c>
      <c r="H17" s="369"/>
      <c r="I17" s="369">
        <f t="shared" si="0"/>
        <v>143586.99899999998</v>
      </c>
      <c r="J17" s="369"/>
      <c r="K17" s="369">
        <f t="shared" si="0"/>
        <v>148612.54396499996</v>
      </c>
      <c r="L17" s="369"/>
      <c r="M17" s="369">
        <f t="shared" si="0"/>
        <v>153813.98300377495</v>
      </c>
      <c r="N17" s="369"/>
      <c r="O17" s="369">
        <f t="shared" si="0"/>
        <v>159197.47240890705</v>
      </c>
      <c r="P17" s="369"/>
      <c r="Q17" s="369">
        <f t="shared" si="0"/>
        <v>164769.3839432188</v>
      </c>
      <c r="R17" s="369"/>
      <c r="S17" s="369">
        <f t="shared" si="0"/>
        <v>170536.31238123143</v>
      </c>
      <c r="T17" s="369"/>
      <c r="U17" s="369">
        <f t="shared" si="0"/>
        <v>176505.08331457453</v>
      </c>
      <c r="V17" s="369"/>
      <c r="W17" s="369">
        <f t="shared" si="0"/>
        <v>182682.76123058461</v>
      </c>
      <c r="X17" s="369"/>
      <c r="Y17" s="369">
        <f t="shared" si="0"/>
        <v>189076.65787365506</v>
      </c>
      <c r="Z17" s="369"/>
      <c r="AA17" s="369">
        <f t="shared" si="0"/>
        <v>195694.34089923298</v>
      </c>
      <c r="AB17" s="369"/>
      <c r="AC17" s="369">
        <f t="shared" si="0"/>
        <v>202543.64283070611</v>
      </c>
      <c r="AD17" s="369"/>
      <c r="AE17" s="369">
        <f t="shared" si="0"/>
        <v>209632.67032978081</v>
      </c>
      <c r="AF17" s="369"/>
      <c r="AG17" s="369">
        <f t="shared" si="0"/>
        <v>216969.81379132313</v>
      </c>
    </row>
    <row r="18" spans="1:16384" s="350" customFormat="1" ht="14.25">
      <c r="A18" s="350" t="s">
        <v>162</v>
      </c>
      <c r="C18" s="380"/>
      <c r="E18" s="369">
        <f>Application!W841</f>
        <v>47300</v>
      </c>
      <c r="F18" s="369"/>
      <c r="G18" s="369">
        <f t="shared" si="0"/>
        <v>48955.499999999993</v>
      </c>
      <c r="H18" s="369"/>
      <c r="I18" s="369">
        <f t="shared" si="0"/>
        <v>50668.94249999999</v>
      </c>
      <c r="J18" s="369"/>
      <c r="K18" s="369">
        <f t="shared" si="0"/>
        <v>52442.355487499983</v>
      </c>
      <c r="L18" s="369"/>
      <c r="M18" s="369">
        <f t="shared" si="0"/>
        <v>54277.837929562476</v>
      </c>
      <c r="N18" s="369"/>
      <c r="O18" s="369">
        <f t="shared" si="0"/>
        <v>56177.562257097161</v>
      </c>
      <c r="P18" s="369"/>
      <c r="Q18" s="369">
        <f t="shared" si="0"/>
        <v>58143.776936095557</v>
      </c>
      <c r="R18" s="369"/>
      <c r="S18" s="369">
        <f t="shared" si="0"/>
        <v>60178.809128858898</v>
      </c>
      <c r="T18" s="369"/>
      <c r="U18" s="369">
        <f t="shared" si="0"/>
        <v>62285.067448368958</v>
      </c>
      <c r="V18" s="369"/>
      <c r="W18" s="369">
        <f t="shared" si="0"/>
        <v>64465.044809061867</v>
      </c>
      <c r="X18" s="369"/>
      <c r="Y18" s="369">
        <f t="shared" si="0"/>
        <v>66721.321377379034</v>
      </c>
      <c r="Z18" s="369"/>
      <c r="AA18" s="369">
        <f t="shared" si="0"/>
        <v>69056.567625587297</v>
      </c>
      <c r="AB18" s="369"/>
      <c r="AC18" s="369">
        <f t="shared" si="0"/>
        <v>71473.547492482845</v>
      </c>
      <c r="AD18" s="369"/>
      <c r="AE18" s="369">
        <f t="shared" si="0"/>
        <v>73975.12165471974</v>
      </c>
      <c r="AF18" s="369"/>
      <c r="AG18" s="369">
        <f t="shared" si="0"/>
        <v>76564.250912634918</v>
      </c>
    </row>
    <row r="19" spans="1:16384" s="350" customFormat="1" ht="14.25">
      <c r="A19" s="350" t="s">
        <v>422</v>
      </c>
      <c r="C19" s="380"/>
      <c r="E19" s="369">
        <f>Application!W850</f>
        <v>86484</v>
      </c>
      <c r="F19" s="369"/>
      <c r="G19" s="369">
        <f t="shared" si="0"/>
        <v>89510.939999999988</v>
      </c>
      <c r="H19" s="369"/>
      <c r="I19" s="369">
        <f t="shared" si="0"/>
        <v>92643.822899999985</v>
      </c>
      <c r="J19" s="369"/>
      <c r="K19" s="369">
        <f t="shared" si="0"/>
        <v>95886.356701499972</v>
      </c>
      <c r="L19" s="369"/>
      <c r="M19" s="369">
        <f t="shared" si="0"/>
        <v>99242.379186052465</v>
      </c>
      <c r="N19" s="369"/>
      <c r="O19" s="369">
        <f t="shared" si="0"/>
        <v>102715.86245756429</v>
      </c>
      <c r="P19" s="369"/>
      <c r="Q19" s="369">
        <f t="shared" si="0"/>
        <v>106310.91764357903</v>
      </c>
      <c r="R19" s="369"/>
      <c r="S19" s="369">
        <f t="shared" si="0"/>
        <v>110031.79976110428</v>
      </c>
      <c r="T19" s="369"/>
      <c r="U19" s="369">
        <f t="shared" si="0"/>
        <v>113882.91275274292</v>
      </c>
      <c r="V19" s="369"/>
      <c r="W19" s="369">
        <f t="shared" si="0"/>
        <v>117868.81469908892</v>
      </c>
      <c r="X19" s="369"/>
      <c r="Y19" s="369">
        <f t="shared" si="0"/>
        <v>121994.22321355702</v>
      </c>
      <c r="Z19" s="369"/>
      <c r="AA19" s="369">
        <f t="shared" si="0"/>
        <v>126264.02102603151</v>
      </c>
      <c r="AB19" s="369"/>
      <c r="AC19" s="369">
        <f t="shared" si="0"/>
        <v>130683.2617619426</v>
      </c>
      <c r="AD19" s="369"/>
      <c r="AE19" s="369">
        <f t="shared" si="0"/>
        <v>135257.17592361057</v>
      </c>
      <c r="AF19" s="369"/>
      <c r="AG19" s="369">
        <f t="shared" si="0"/>
        <v>139991.17708093693</v>
      </c>
    </row>
    <row r="20" spans="1:16384"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16384" s="370" customFormat="1" ht="15">
      <c r="A21" s="370" t="s">
        <v>929</v>
      </c>
      <c r="C21" s="380"/>
      <c r="E21" s="370">
        <f>SUM(E14:E20)</f>
        <v>482220</v>
      </c>
      <c r="G21" s="370">
        <f>SUM(G14:G20)</f>
        <v>499097.7</v>
      </c>
      <c r="I21" s="370">
        <f>SUM(I14:I20)</f>
        <v>516566.11949999991</v>
      </c>
      <c r="K21" s="370">
        <f>SUM(K14:K20)</f>
        <v>534645.9336824998</v>
      </c>
      <c r="M21" s="370">
        <f>SUM(M14:M20)</f>
        <v>553358.54136138724</v>
      </c>
      <c r="O21" s="370">
        <f>SUM(O14:O20)</f>
        <v>572726.09030903573</v>
      </c>
      <c r="Q21" s="370">
        <f>SUM(Q14:Q20)</f>
        <v>592771.50346985203</v>
      </c>
      <c r="S21" s="370">
        <f>SUM(S14:S20)</f>
        <v>613518.50609129667</v>
      </c>
      <c r="U21" s="370">
        <f>SUM(U14:U20)</f>
        <v>634991.65380449209</v>
      </c>
      <c r="W21" s="370">
        <f>SUM(W14:W20)</f>
        <v>657216.36168764927</v>
      </c>
      <c r="Y21" s="370">
        <f>SUM(Y14:Y20)</f>
        <v>680218.93434671697</v>
      </c>
      <c r="AA21" s="370">
        <f>SUM(AA14:AA20)</f>
        <v>704026.59704885201</v>
      </c>
      <c r="AC21" s="370">
        <f>SUM(AC14:AC20)</f>
        <v>728667.52794556168</v>
      </c>
      <c r="AE21" s="370">
        <f>SUM(AE14:AE20)</f>
        <v>754170.89142365626</v>
      </c>
      <c r="AG21" s="370">
        <f>SUM(AG14:AG20)</f>
        <v>780566.87262348423</v>
      </c>
    </row>
    <row r="22" spans="1:16384"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16384"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16384" s="350" customFormat="1" ht="14.25">
      <c r="A24" s="350" t="s">
        <v>931</v>
      </c>
      <c r="C24" s="392">
        <v>1.0349999999999999</v>
      </c>
      <c r="E24" s="369">
        <f>Application!AC866</f>
        <v>66000</v>
      </c>
      <c r="F24" s="369"/>
      <c r="G24" s="369">
        <f>E24*$C$24</f>
        <v>68310</v>
      </c>
      <c r="H24" s="369"/>
      <c r="I24" s="369">
        <f>G24*$C$24</f>
        <v>70700.849999999991</v>
      </c>
      <c r="J24" s="369"/>
      <c r="K24" s="369">
        <f>I24*$C$24</f>
        <v>73175.379749999978</v>
      </c>
      <c r="L24" s="369"/>
      <c r="M24" s="369">
        <f>K24*$C$24</f>
        <v>75736.518041249976</v>
      </c>
      <c r="N24" s="369"/>
      <c r="O24" s="369">
        <f>M24*$C$24</f>
        <v>78387.296172693721</v>
      </c>
      <c r="P24" s="369"/>
      <c r="Q24" s="369">
        <f>O24*$C$24</f>
        <v>81130.851538737988</v>
      </c>
      <c r="R24" s="369"/>
      <c r="S24" s="369">
        <f>Q24*$C$24</f>
        <v>83970.431342593816</v>
      </c>
      <c r="T24" s="369"/>
      <c r="U24" s="369">
        <f>S24*$C$24</f>
        <v>86909.396439584598</v>
      </c>
      <c r="V24" s="369"/>
      <c r="W24" s="369">
        <f>U24*$C$24</f>
        <v>89951.225314970055</v>
      </c>
      <c r="X24" s="369"/>
      <c r="Y24" s="369">
        <f>W24*$C$24</f>
        <v>93099.518200994004</v>
      </c>
      <c r="Z24" s="369"/>
      <c r="AA24" s="369">
        <f>Y24*$C$24</f>
        <v>96358.001338028786</v>
      </c>
      <c r="AB24" s="369"/>
      <c r="AC24" s="369">
        <f>AA24*$C$24</f>
        <v>99730.531384859787</v>
      </c>
      <c r="AD24" s="369"/>
      <c r="AE24" s="369">
        <f>AC24*$C$24</f>
        <v>103221.09998332987</v>
      </c>
      <c r="AF24" s="369"/>
      <c r="AG24" s="369">
        <f>AE24*$C$24</f>
        <v>106833.8384827464</v>
      </c>
    </row>
    <row r="25" spans="1:16384" s="350" customFormat="1" ht="14.25">
      <c r="A25" s="350" t="s">
        <v>932</v>
      </c>
      <c r="C25" s="392">
        <v>1.03</v>
      </c>
      <c r="E25" s="369">
        <f>Application!AC867</f>
        <v>29700</v>
      </c>
      <c r="F25" s="369"/>
      <c r="G25" s="369">
        <f>E25*$C$25</f>
        <v>30591</v>
      </c>
      <c r="H25" s="369"/>
      <c r="I25" s="369">
        <f t="shared" ref="I25:BS25" si="1">G25*$C$25</f>
        <v>31508.73</v>
      </c>
      <c r="J25" s="369"/>
      <c r="K25" s="369">
        <f t="shared" si="1"/>
        <v>32453.991900000001</v>
      </c>
      <c r="L25" s="369"/>
      <c r="M25" s="369">
        <f t="shared" si="1"/>
        <v>33427.611657000001</v>
      </c>
      <c r="N25" s="369"/>
      <c r="O25" s="369">
        <f t="shared" si="1"/>
        <v>34430.44000671</v>
      </c>
      <c r="P25" s="369"/>
      <c r="Q25" s="369">
        <f t="shared" si="1"/>
        <v>35463.353206911299</v>
      </c>
      <c r="R25" s="369"/>
      <c r="S25" s="369">
        <f t="shared" si="1"/>
        <v>36527.253803118641</v>
      </c>
      <c r="T25" s="369"/>
      <c r="U25" s="369">
        <f t="shared" si="1"/>
        <v>37623.071417212203</v>
      </c>
      <c r="V25" s="369"/>
      <c r="W25" s="369">
        <f t="shared" si="1"/>
        <v>38751.76355972857</v>
      </c>
      <c r="X25" s="369"/>
      <c r="Y25" s="369">
        <f t="shared" si="1"/>
        <v>39914.316466520431</v>
      </c>
      <c r="Z25" s="369"/>
      <c r="AA25" s="369">
        <f t="shared" si="1"/>
        <v>41111.745960516047</v>
      </c>
      <c r="AB25" s="369"/>
      <c r="AC25" s="369">
        <f t="shared" si="1"/>
        <v>42345.098339331533</v>
      </c>
      <c r="AD25" s="369"/>
      <c r="AE25" s="369">
        <f t="shared" si="1"/>
        <v>43615.451289511482</v>
      </c>
      <c r="AF25" s="369"/>
      <c r="AG25" s="369">
        <f t="shared" si="1"/>
        <v>44923.91482819683</v>
      </c>
      <c r="AH25" s="369"/>
      <c r="AI25" s="369">
        <f t="shared" si="1"/>
        <v>46271.632273042735</v>
      </c>
      <c r="AJ25" s="369">
        <f t="shared" si="1"/>
        <v>0</v>
      </c>
      <c r="AK25" s="369">
        <f t="shared" si="1"/>
        <v>47659.781241234021</v>
      </c>
      <c r="AL25" s="369">
        <f t="shared" si="1"/>
        <v>0</v>
      </c>
      <c r="AM25" s="369">
        <f t="shared" si="1"/>
        <v>49089.574678471043</v>
      </c>
      <c r="AN25" s="369">
        <f t="shared" si="1"/>
        <v>0</v>
      </c>
      <c r="AO25" s="369">
        <f t="shared" si="1"/>
        <v>50562.261918825177</v>
      </c>
      <c r="AP25" s="369">
        <f t="shared" si="1"/>
        <v>0</v>
      </c>
      <c r="AQ25" s="369">
        <f t="shared" si="1"/>
        <v>52079.129776389935</v>
      </c>
      <c r="AR25" s="369">
        <f t="shared" si="1"/>
        <v>0</v>
      </c>
      <c r="AS25" s="369">
        <f t="shared" si="1"/>
        <v>53641.503669681631</v>
      </c>
      <c r="AT25" s="369">
        <f t="shared" si="1"/>
        <v>0</v>
      </c>
      <c r="AU25" s="369">
        <f t="shared" si="1"/>
        <v>55250.748779772082</v>
      </c>
      <c r="AV25" s="369">
        <f t="shared" si="1"/>
        <v>0</v>
      </c>
      <c r="AW25" s="369">
        <f t="shared" si="1"/>
        <v>56908.271243165247</v>
      </c>
      <c r="AX25" s="369">
        <f t="shared" si="1"/>
        <v>0</v>
      </c>
      <c r="AY25" s="369">
        <f t="shared" si="1"/>
        <v>58615.51938046021</v>
      </c>
      <c r="AZ25" s="369">
        <f t="shared" si="1"/>
        <v>0</v>
      </c>
      <c r="BA25" s="369">
        <f t="shared" si="1"/>
        <v>60373.984961874019</v>
      </c>
      <c r="BB25" s="369">
        <f t="shared" si="1"/>
        <v>0</v>
      </c>
      <c r="BC25" s="369">
        <f t="shared" si="1"/>
        <v>62185.20451073024</v>
      </c>
      <c r="BD25" s="369">
        <f t="shared" si="1"/>
        <v>0</v>
      </c>
      <c r="BE25" s="369">
        <f t="shared" si="1"/>
        <v>64050.760646052149</v>
      </c>
      <c r="BF25" s="369">
        <f t="shared" si="1"/>
        <v>0</v>
      </c>
      <c r="BG25" s="369">
        <f t="shared" si="1"/>
        <v>65972.28346543372</v>
      </c>
      <c r="BH25" s="369">
        <f t="shared" si="1"/>
        <v>0</v>
      </c>
      <c r="BI25" s="369">
        <f t="shared" si="1"/>
        <v>67951.45196939673</v>
      </c>
      <c r="BJ25" s="369">
        <f t="shared" si="1"/>
        <v>0</v>
      </c>
      <c r="BK25" s="369">
        <f t="shared" si="1"/>
        <v>69989.995528478641</v>
      </c>
      <c r="BL25" s="369">
        <f t="shared" si="1"/>
        <v>0</v>
      </c>
      <c r="BM25" s="369">
        <f t="shared" si="1"/>
        <v>72089.695394333001</v>
      </c>
      <c r="BN25" s="369">
        <f t="shared" si="1"/>
        <v>0</v>
      </c>
      <c r="BO25" s="369">
        <f t="shared" si="1"/>
        <v>74252.386256162994</v>
      </c>
      <c r="BP25" s="369">
        <f t="shared" si="1"/>
        <v>0</v>
      </c>
      <c r="BQ25" s="369">
        <f t="shared" si="1"/>
        <v>76479.957843847893</v>
      </c>
      <c r="BR25" s="369">
        <f t="shared" si="1"/>
        <v>0</v>
      </c>
      <c r="BS25" s="369">
        <f t="shared" si="1"/>
        <v>78774.35657916333</v>
      </c>
      <c r="BT25" s="369">
        <f t="shared" ref="BT25:EE25" si="2">BR25*$C$25</f>
        <v>0</v>
      </c>
      <c r="BU25" s="369">
        <f t="shared" si="2"/>
        <v>81137.587276538237</v>
      </c>
      <c r="BV25" s="369">
        <f t="shared" si="2"/>
        <v>0</v>
      </c>
      <c r="BW25" s="369">
        <f t="shared" si="2"/>
        <v>83571.714894834382</v>
      </c>
      <c r="BX25" s="369">
        <f t="shared" si="2"/>
        <v>0</v>
      </c>
      <c r="BY25" s="369">
        <f t="shared" si="2"/>
        <v>86078.866341679415</v>
      </c>
      <c r="BZ25" s="369">
        <f t="shared" si="2"/>
        <v>0</v>
      </c>
      <c r="CA25" s="369">
        <f t="shared" si="2"/>
        <v>88661.232331929801</v>
      </c>
      <c r="CB25" s="369">
        <f t="shared" si="2"/>
        <v>0</v>
      </c>
      <c r="CC25" s="369">
        <f t="shared" si="2"/>
        <v>91321.069301887692</v>
      </c>
      <c r="CD25" s="369">
        <f t="shared" si="2"/>
        <v>0</v>
      </c>
      <c r="CE25" s="369">
        <f t="shared" si="2"/>
        <v>94060.701380944331</v>
      </c>
      <c r="CF25" s="369">
        <f t="shared" si="2"/>
        <v>0</v>
      </c>
      <c r="CG25" s="369">
        <f t="shared" si="2"/>
        <v>96882.522422372669</v>
      </c>
      <c r="CH25" s="369">
        <f t="shared" si="2"/>
        <v>0</v>
      </c>
      <c r="CI25" s="369">
        <f t="shared" si="2"/>
        <v>99788.998095043848</v>
      </c>
      <c r="CJ25" s="369">
        <f t="shared" si="2"/>
        <v>0</v>
      </c>
      <c r="CK25" s="369">
        <f t="shared" si="2"/>
        <v>102782.66803789517</v>
      </c>
      <c r="CL25" s="369">
        <f t="shared" si="2"/>
        <v>0</v>
      </c>
      <c r="CM25" s="369">
        <f t="shared" si="2"/>
        <v>105866.14807903203</v>
      </c>
      <c r="CN25" s="369">
        <f t="shared" si="2"/>
        <v>0</v>
      </c>
      <c r="CO25" s="369">
        <f t="shared" si="2"/>
        <v>109042.13252140299</v>
      </c>
      <c r="CP25" s="369">
        <f t="shared" si="2"/>
        <v>0</v>
      </c>
      <c r="CQ25" s="369">
        <f t="shared" si="2"/>
        <v>112313.39649704509</v>
      </c>
      <c r="CR25" s="369">
        <f t="shared" si="2"/>
        <v>0</v>
      </c>
      <c r="CS25" s="369">
        <f t="shared" si="2"/>
        <v>115682.79839195644</v>
      </c>
      <c r="CT25" s="369">
        <f t="shared" si="2"/>
        <v>0</v>
      </c>
      <c r="CU25" s="369">
        <f t="shared" si="2"/>
        <v>119153.28234371514</v>
      </c>
      <c r="CV25" s="369">
        <f t="shared" si="2"/>
        <v>0</v>
      </c>
      <c r="CW25" s="369">
        <f t="shared" si="2"/>
        <v>122727.88081402659</v>
      </c>
      <c r="CX25" s="369">
        <f t="shared" si="2"/>
        <v>0</v>
      </c>
      <c r="CY25" s="369">
        <f t="shared" si="2"/>
        <v>126409.7172384474</v>
      </c>
      <c r="CZ25" s="369">
        <f t="shared" si="2"/>
        <v>0</v>
      </c>
      <c r="DA25" s="369">
        <f t="shared" si="2"/>
        <v>130202.00875560082</v>
      </c>
      <c r="DB25" s="369">
        <f t="shared" si="2"/>
        <v>0</v>
      </c>
      <c r="DC25" s="369">
        <f t="shared" si="2"/>
        <v>134108.06901826884</v>
      </c>
      <c r="DD25" s="369">
        <f t="shared" si="2"/>
        <v>0</v>
      </c>
      <c r="DE25" s="369">
        <f t="shared" si="2"/>
        <v>138131.3110888169</v>
      </c>
      <c r="DF25" s="369">
        <f t="shared" si="2"/>
        <v>0</v>
      </c>
      <c r="DG25" s="369">
        <f t="shared" si="2"/>
        <v>142275.25042148141</v>
      </c>
      <c r="DH25" s="369">
        <f t="shared" si="2"/>
        <v>0</v>
      </c>
      <c r="DI25" s="369">
        <f t="shared" si="2"/>
        <v>146543.50793412587</v>
      </c>
      <c r="DJ25" s="369">
        <f t="shared" si="2"/>
        <v>0</v>
      </c>
      <c r="DK25" s="369">
        <f t="shared" si="2"/>
        <v>150939.81317214965</v>
      </c>
      <c r="DL25" s="369">
        <f t="shared" si="2"/>
        <v>0</v>
      </c>
      <c r="DM25" s="369">
        <f t="shared" si="2"/>
        <v>155468.00756731414</v>
      </c>
      <c r="DN25" s="369">
        <f t="shared" si="2"/>
        <v>0</v>
      </c>
      <c r="DO25" s="369">
        <f t="shared" si="2"/>
        <v>160132.04779433357</v>
      </c>
      <c r="DP25" s="369">
        <f t="shared" si="2"/>
        <v>0</v>
      </c>
      <c r="DQ25" s="369">
        <f t="shared" si="2"/>
        <v>164936.00922816357</v>
      </c>
      <c r="DR25" s="369">
        <f t="shared" si="2"/>
        <v>0</v>
      </c>
      <c r="DS25" s="369">
        <f t="shared" si="2"/>
        <v>169884.08950500848</v>
      </c>
      <c r="DT25" s="369">
        <f t="shared" si="2"/>
        <v>0</v>
      </c>
      <c r="DU25" s="369">
        <f t="shared" si="2"/>
        <v>174980.61219015875</v>
      </c>
      <c r="DV25" s="369">
        <f t="shared" si="2"/>
        <v>0</v>
      </c>
      <c r="DW25" s="369">
        <f t="shared" si="2"/>
        <v>180230.03055586352</v>
      </c>
      <c r="DX25" s="369">
        <f t="shared" si="2"/>
        <v>0</v>
      </c>
      <c r="DY25" s="369">
        <f t="shared" si="2"/>
        <v>185636.93147253944</v>
      </c>
      <c r="DZ25" s="369">
        <f t="shared" si="2"/>
        <v>0</v>
      </c>
      <c r="EA25" s="369">
        <f t="shared" si="2"/>
        <v>191206.03941671562</v>
      </c>
      <c r="EB25" s="369">
        <f t="shared" si="2"/>
        <v>0</v>
      </c>
      <c r="EC25" s="369">
        <f t="shared" si="2"/>
        <v>196942.22059921708</v>
      </c>
      <c r="ED25" s="369">
        <f t="shared" si="2"/>
        <v>0</v>
      </c>
      <c r="EE25" s="369">
        <f t="shared" si="2"/>
        <v>202850.48721719359</v>
      </c>
      <c r="EF25" s="369">
        <f t="shared" ref="EF25:GQ25" si="3">ED25*$C$25</f>
        <v>0</v>
      </c>
      <c r="EG25" s="369">
        <f t="shared" si="3"/>
        <v>208936.00183370939</v>
      </c>
      <c r="EH25" s="369">
        <f t="shared" si="3"/>
        <v>0</v>
      </c>
      <c r="EI25" s="369">
        <f t="shared" si="3"/>
        <v>215204.08188872068</v>
      </c>
      <c r="EJ25" s="369">
        <f t="shared" si="3"/>
        <v>0</v>
      </c>
      <c r="EK25" s="369">
        <f t="shared" si="3"/>
        <v>221660.20434538231</v>
      </c>
      <c r="EL25" s="369">
        <f t="shared" si="3"/>
        <v>0</v>
      </c>
      <c r="EM25" s="369">
        <f t="shared" si="3"/>
        <v>228310.01047574379</v>
      </c>
      <c r="EN25" s="369">
        <f t="shared" si="3"/>
        <v>0</v>
      </c>
      <c r="EO25" s="369">
        <f t="shared" si="3"/>
        <v>235159.31079001611</v>
      </c>
      <c r="EP25" s="369">
        <f t="shared" si="3"/>
        <v>0</v>
      </c>
      <c r="EQ25" s="369">
        <f t="shared" si="3"/>
        <v>242214.09011371661</v>
      </c>
      <c r="ER25" s="369">
        <f t="shared" si="3"/>
        <v>0</v>
      </c>
      <c r="ES25" s="369">
        <f t="shared" si="3"/>
        <v>249480.51281712812</v>
      </c>
      <c r="ET25" s="369">
        <f t="shared" si="3"/>
        <v>0</v>
      </c>
      <c r="EU25" s="369">
        <f t="shared" si="3"/>
        <v>256964.92820164197</v>
      </c>
      <c r="EV25" s="369">
        <f t="shared" si="3"/>
        <v>0</v>
      </c>
      <c r="EW25" s="369">
        <f t="shared" si="3"/>
        <v>264673.87604769121</v>
      </c>
      <c r="EX25" s="369">
        <f t="shared" si="3"/>
        <v>0</v>
      </c>
      <c r="EY25" s="369">
        <f t="shared" si="3"/>
        <v>272614.09232912195</v>
      </c>
      <c r="EZ25" s="369">
        <f t="shared" si="3"/>
        <v>0</v>
      </c>
      <c r="FA25" s="369">
        <f t="shared" si="3"/>
        <v>280792.51509899565</v>
      </c>
      <c r="FB25" s="369">
        <f t="shared" si="3"/>
        <v>0</v>
      </c>
      <c r="FC25" s="369">
        <f t="shared" si="3"/>
        <v>289216.29055196553</v>
      </c>
      <c r="FD25" s="369">
        <f t="shared" si="3"/>
        <v>0</v>
      </c>
      <c r="FE25" s="369">
        <f t="shared" si="3"/>
        <v>297892.77926852449</v>
      </c>
      <c r="FF25" s="369">
        <f t="shared" si="3"/>
        <v>0</v>
      </c>
      <c r="FG25" s="369">
        <f t="shared" si="3"/>
        <v>306829.56264658022</v>
      </c>
      <c r="FH25" s="369">
        <f t="shared" si="3"/>
        <v>0</v>
      </c>
      <c r="FI25" s="369">
        <f t="shared" si="3"/>
        <v>316034.44952597766</v>
      </c>
      <c r="FJ25" s="369">
        <f t="shared" si="3"/>
        <v>0</v>
      </c>
      <c r="FK25" s="369">
        <f t="shared" si="3"/>
        <v>325515.48301175702</v>
      </c>
      <c r="FL25" s="369">
        <f t="shared" si="3"/>
        <v>0</v>
      </c>
      <c r="FM25" s="369">
        <f t="shared" si="3"/>
        <v>335280.94750210975</v>
      </c>
      <c r="FN25" s="369">
        <f t="shared" si="3"/>
        <v>0</v>
      </c>
      <c r="FO25" s="369">
        <f t="shared" si="3"/>
        <v>345339.37592717307</v>
      </c>
      <c r="FP25" s="369">
        <f t="shared" si="3"/>
        <v>0</v>
      </c>
      <c r="FQ25" s="369">
        <f t="shared" si="3"/>
        <v>355699.55720498826</v>
      </c>
      <c r="FR25" s="369">
        <f t="shared" si="3"/>
        <v>0</v>
      </c>
      <c r="FS25" s="369">
        <f t="shared" si="3"/>
        <v>366370.54392113793</v>
      </c>
      <c r="FT25" s="369">
        <f t="shared" si="3"/>
        <v>0</v>
      </c>
      <c r="FU25" s="369">
        <f t="shared" si="3"/>
        <v>377361.66023877205</v>
      </c>
      <c r="FV25" s="369">
        <f t="shared" si="3"/>
        <v>0</v>
      </c>
      <c r="FW25" s="369">
        <f t="shared" si="3"/>
        <v>388682.51004593523</v>
      </c>
      <c r="FX25" s="369">
        <f t="shared" si="3"/>
        <v>0</v>
      </c>
      <c r="FY25" s="369">
        <f t="shared" si="3"/>
        <v>400342.98534731328</v>
      </c>
      <c r="FZ25" s="369">
        <f t="shared" si="3"/>
        <v>0</v>
      </c>
      <c r="GA25" s="369">
        <f t="shared" si="3"/>
        <v>412353.27490773267</v>
      </c>
      <c r="GB25" s="369">
        <f t="shared" si="3"/>
        <v>0</v>
      </c>
      <c r="GC25" s="369">
        <f t="shared" si="3"/>
        <v>424723.87315496465</v>
      </c>
      <c r="GD25" s="369">
        <f t="shared" si="3"/>
        <v>0</v>
      </c>
      <c r="GE25" s="369">
        <f t="shared" si="3"/>
        <v>437465.58934961358</v>
      </c>
      <c r="GF25" s="369">
        <f t="shared" si="3"/>
        <v>0</v>
      </c>
      <c r="GG25" s="369">
        <f t="shared" si="3"/>
        <v>450589.55703010201</v>
      </c>
      <c r="GH25" s="369">
        <f t="shared" si="3"/>
        <v>0</v>
      </c>
      <c r="GI25" s="369">
        <f t="shared" si="3"/>
        <v>464107.24374100508</v>
      </c>
      <c r="GJ25" s="369">
        <f t="shared" si="3"/>
        <v>0</v>
      </c>
      <c r="GK25" s="369">
        <f t="shared" si="3"/>
        <v>478030.46105323522</v>
      </c>
      <c r="GL25" s="369">
        <f t="shared" si="3"/>
        <v>0</v>
      </c>
      <c r="GM25" s="369">
        <f t="shared" si="3"/>
        <v>492371.3748848323</v>
      </c>
      <c r="GN25" s="369">
        <f t="shared" si="3"/>
        <v>0</v>
      </c>
      <c r="GO25" s="369">
        <f t="shared" si="3"/>
        <v>507142.51613137726</v>
      </c>
      <c r="GP25" s="369">
        <f t="shared" si="3"/>
        <v>0</v>
      </c>
      <c r="GQ25" s="369">
        <f t="shared" si="3"/>
        <v>522356.79161531857</v>
      </c>
      <c r="GR25" s="369">
        <f t="shared" ref="GR25:JC25" si="4">GP25*$C$25</f>
        <v>0</v>
      </c>
      <c r="GS25" s="369">
        <f t="shared" si="4"/>
        <v>538027.49536377809</v>
      </c>
      <c r="GT25" s="369">
        <f t="shared" si="4"/>
        <v>0</v>
      </c>
      <c r="GU25" s="369">
        <f t="shared" si="4"/>
        <v>554168.32022469142</v>
      </c>
      <c r="GV25" s="369">
        <f t="shared" si="4"/>
        <v>0</v>
      </c>
      <c r="GW25" s="369">
        <f t="shared" si="4"/>
        <v>570793.36983143212</v>
      </c>
      <c r="GX25" s="369">
        <f t="shared" si="4"/>
        <v>0</v>
      </c>
      <c r="GY25" s="369">
        <f t="shared" si="4"/>
        <v>587917.17092637508</v>
      </c>
      <c r="GZ25" s="369">
        <f t="shared" si="4"/>
        <v>0</v>
      </c>
      <c r="HA25" s="369">
        <f t="shared" si="4"/>
        <v>605554.68605416641</v>
      </c>
      <c r="HB25" s="369">
        <f t="shared" si="4"/>
        <v>0</v>
      </c>
      <c r="HC25" s="369">
        <f t="shared" si="4"/>
        <v>623721.32663579145</v>
      </c>
      <c r="HD25" s="369">
        <f t="shared" si="4"/>
        <v>0</v>
      </c>
      <c r="HE25" s="369">
        <f t="shared" si="4"/>
        <v>642432.96643486526</v>
      </c>
      <c r="HF25" s="369">
        <f t="shared" si="4"/>
        <v>0</v>
      </c>
      <c r="HG25" s="369">
        <f t="shared" si="4"/>
        <v>661705.95542791125</v>
      </c>
      <c r="HH25" s="369">
        <f t="shared" si="4"/>
        <v>0</v>
      </c>
      <c r="HI25" s="369">
        <f t="shared" si="4"/>
        <v>681557.13409074862</v>
      </c>
      <c r="HJ25" s="369">
        <f t="shared" si="4"/>
        <v>0</v>
      </c>
      <c r="HK25" s="369">
        <f t="shared" si="4"/>
        <v>702003.84811347106</v>
      </c>
      <c r="HL25" s="369">
        <f t="shared" si="4"/>
        <v>0</v>
      </c>
      <c r="HM25" s="369">
        <f t="shared" si="4"/>
        <v>723063.96355687524</v>
      </c>
      <c r="HN25" s="369">
        <f t="shared" si="4"/>
        <v>0</v>
      </c>
      <c r="HO25" s="369">
        <f t="shared" si="4"/>
        <v>744755.88246358151</v>
      </c>
      <c r="HP25" s="369">
        <f t="shared" si="4"/>
        <v>0</v>
      </c>
      <c r="HQ25" s="369">
        <f t="shared" si="4"/>
        <v>767098.55893748894</v>
      </c>
      <c r="HR25" s="369">
        <f t="shared" si="4"/>
        <v>0</v>
      </c>
      <c r="HS25" s="369">
        <f t="shared" si="4"/>
        <v>790111.51570561365</v>
      </c>
      <c r="HT25" s="369">
        <f t="shared" si="4"/>
        <v>0</v>
      </c>
      <c r="HU25" s="369">
        <f t="shared" si="4"/>
        <v>813814.86117678205</v>
      </c>
      <c r="HV25" s="369">
        <f t="shared" si="4"/>
        <v>0</v>
      </c>
      <c r="HW25" s="369">
        <f t="shared" si="4"/>
        <v>838229.30701208557</v>
      </c>
      <c r="HX25" s="369">
        <f t="shared" si="4"/>
        <v>0</v>
      </c>
      <c r="HY25" s="369">
        <f t="shared" si="4"/>
        <v>863376.18622244813</v>
      </c>
      <c r="HZ25" s="369">
        <f t="shared" si="4"/>
        <v>0</v>
      </c>
      <c r="IA25" s="369">
        <f t="shared" si="4"/>
        <v>889277.47180912155</v>
      </c>
      <c r="IB25" s="369">
        <f t="shared" si="4"/>
        <v>0</v>
      </c>
      <c r="IC25" s="369">
        <f t="shared" si="4"/>
        <v>915955.79596339527</v>
      </c>
      <c r="ID25" s="369">
        <f t="shared" si="4"/>
        <v>0</v>
      </c>
      <c r="IE25" s="369">
        <f t="shared" si="4"/>
        <v>943434.46984229714</v>
      </c>
      <c r="IF25" s="369">
        <f t="shared" si="4"/>
        <v>0</v>
      </c>
      <c r="IG25" s="369">
        <f t="shared" si="4"/>
        <v>971737.50393756607</v>
      </c>
      <c r="IH25" s="369">
        <f t="shared" si="4"/>
        <v>0</v>
      </c>
      <c r="II25" s="369">
        <f t="shared" si="4"/>
        <v>1000889.629055693</v>
      </c>
      <c r="IJ25" s="369">
        <f t="shared" si="4"/>
        <v>0</v>
      </c>
      <c r="IK25" s="369">
        <f t="shared" si="4"/>
        <v>1030916.3179273639</v>
      </c>
      <c r="IL25" s="369">
        <f t="shared" si="4"/>
        <v>0</v>
      </c>
      <c r="IM25" s="369">
        <f t="shared" si="4"/>
        <v>1061843.8074651849</v>
      </c>
      <c r="IN25" s="369">
        <f t="shared" si="4"/>
        <v>0</v>
      </c>
      <c r="IO25" s="369">
        <f t="shared" si="4"/>
        <v>1093699.1216891406</v>
      </c>
      <c r="IP25" s="369">
        <f t="shared" si="4"/>
        <v>0</v>
      </c>
      <c r="IQ25" s="369">
        <f t="shared" si="4"/>
        <v>1126510.0953398149</v>
      </c>
      <c r="IR25" s="369">
        <f t="shared" si="4"/>
        <v>0</v>
      </c>
      <c r="IS25" s="369">
        <f t="shared" si="4"/>
        <v>1160305.3982000095</v>
      </c>
      <c r="IT25" s="369">
        <f t="shared" si="4"/>
        <v>0</v>
      </c>
      <c r="IU25" s="369">
        <f t="shared" si="4"/>
        <v>1195114.5601460098</v>
      </c>
      <c r="IV25" s="369">
        <f t="shared" si="4"/>
        <v>0</v>
      </c>
      <c r="IW25" s="369">
        <f t="shared" si="4"/>
        <v>1230967.9969503901</v>
      </c>
      <c r="IX25" s="369">
        <f t="shared" si="4"/>
        <v>0</v>
      </c>
      <c r="IY25" s="369">
        <f t="shared" si="4"/>
        <v>1267897.0368589018</v>
      </c>
      <c r="IZ25" s="369">
        <f t="shared" si="4"/>
        <v>0</v>
      </c>
      <c r="JA25" s="369">
        <f t="shared" si="4"/>
        <v>1305933.947964669</v>
      </c>
      <c r="JB25" s="369">
        <f t="shared" si="4"/>
        <v>0</v>
      </c>
      <c r="JC25" s="369">
        <f t="shared" si="4"/>
        <v>1345111.9664036091</v>
      </c>
      <c r="JD25" s="369">
        <f t="shared" ref="JD25:LO25" si="5">JB25*$C$25</f>
        <v>0</v>
      </c>
      <c r="JE25" s="369">
        <f t="shared" si="5"/>
        <v>1385465.3253957175</v>
      </c>
      <c r="JF25" s="369">
        <f t="shared" si="5"/>
        <v>0</v>
      </c>
      <c r="JG25" s="369">
        <f t="shared" si="5"/>
        <v>1427029.285157589</v>
      </c>
      <c r="JH25" s="369">
        <f t="shared" si="5"/>
        <v>0</v>
      </c>
      <c r="JI25" s="369">
        <f t="shared" si="5"/>
        <v>1469840.1637123167</v>
      </c>
      <c r="JJ25" s="369">
        <f t="shared" si="5"/>
        <v>0</v>
      </c>
      <c r="JK25" s="369">
        <f t="shared" si="5"/>
        <v>1513935.3686236863</v>
      </c>
      <c r="JL25" s="369">
        <f t="shared" si="5"/>
        <v>0</v>
      </c>
      <c r="JM25" s="369">
        <f t="shared" si="5"/>
        <v>1559353.4296823968</v>
      </c>
      <c r="JN25" s="369">
        <f t="shared" si="5"/>
        <v>0</v>
      </c>
      <c r="JO25" s="369">
        <f t="shared" si="5"/>
        <v>1606134.0325728687</v>
      </c>
      <c r="JP25" s="369">
        <f t="shared" si="5"/>
        <v>0</v>
      </c>
      <c r="JQ25" s="369">
        <f t="shared" si="5"/>
        <v>1654318.0535500548</v>
      </c>
      <c r="JR25" s="369">
        <f t="shared" si="5"/>
        <v>0</v>
      </c>
      <c r="JS25" s="369">
        <f t="shared" si="5"/>
        <v>1703947.5951565565</v>
      </c>
      <c r="JT25" s="369">
        <f t="shared" si="5"/>
        <v>0</v>
      </c>
      <c r="JU25" s="369">
        <f t="shared" si="5"/>
        <v>1755066.0230112532</v>
      </c>
      <c r="JV25" s="369">
        <f t="shared" si="5"/>
        <v>0</v>
      </c>
      <c r="JW25" s="369">
        <f t="shared" si="5"/>
        <v>1807718.0037015909</v>
      </c>
      <c r="JX25" s="369">
        <f t="shared" si="5"/>
        <v>0</v>
      </c>
      <c r="JY25" s="369">
        <f t="shared" si="5"/>
        <v>1861949.5438126386</v>
      </c>
      <c r="JZ25" s="369">
        <f t="shared" si="5"/>
        <v>0</v>
      </c>
      <c r="KA25" s="369">
        <f t="shared" si="5"/>
        <v>1917808.0301270178</v>
      </c>
      <c r="KB25" s="369">
        <f t="shared" si="5"/>
        <v>0</v>
      </c>
      <c r="KC25" s="369">
        <f t="shared" si="5"/>
        <v>1975342.2710308284</v>
      </c>
      <c r="KD25" s="369">
        <f t="shared" si="5"/>
        <v>0</v>
      </c>
      <c r="KE25" s="369">
        <f t="shared" si="5"/>
        <v>2034602.5391617534</v>
      </c>
      <c r="KF25" s="369">
        <f t="shared" si="5"/>
        <v>0</v>
      </c>
      <c r="KG25" s="369">
        <f t="shared" si="5"/>
        <v>2095640.615336606</v>
      </c>
      <c r="KH25" s="369">
        <f t="shared" si="5"/>
        <v>0</v>
      </c>
      <c r="KI25" s="369">
        <f t="shared" si="5"/>
        <v>2158509.8337967042</v>
      </c>
      <c r="KJ25" s="369">
        <f t="shared" si="5"/>
        <v>0</v>
      </c>
      <c r="KK25" s="369">
        <f t="shared" si="5"/>
        <v>2223265.1288106055</v>
      </c>
      <c r="KL25" s="369">
        <f t="shared" si="5"/>
        <v>0</v>
      </c>
      <c r="KM25" s="369">
        <f t="shared" si="5"/>
        <v>2289963.0826749238</v>
      </c>
      <c r="KN25" s="369">
        <f t="shared" si="5"/>
        <v>0</v>
      </c>
      <c r="KO25" s="369">
        <f t="shared" si="5"/>
        <v>2358661.9751551715</v>
      </c>
      <c r="KP25" s="369">
        <f t="shared" si="5"/>
        <v>0</v>
      </c>
      <c r="KQ25" s="369">
        <f t="shared" si="5"/>
        <v>2429421.8344098269</v>
      </c>
      <c r="KR25" s="369">
        <f t="shared" si="5"/>
        <v>0</v>
      </c>
      <c r="KS25" s="369">
        <f t="shared" si="5"/>
        <v>2502304.4894421217</v>
      </c>
      <c r="KT25" s="369">
        <f t="shared" si="5"/>
        <v>0</v>
      </c>
      <c r="KU25" s="369">
        <f t="shared" si="5"/>
        <v>2577373.6241253852</v>
      </c>
      <c r="KV25" s="369">
        <f t="shared" si="5"/>
        <v>0</v>
      </c>
      <c r="KW25" s="369">
        <f t="shared" si="5"/>
        <v>2654694.8328491468</v>
      </c>
      <c r="KX25" s="369">
        <f t="shared" si="5"/>
        <v>0</v>
      </c>
      <c r="KY25" s="369">
        <f t="shared" si="5"/>
        <v>2734335.6778346212</v>
      </c>
      <c r="KZ25" s="369">
        <f t="shared" si="5"/>
        <v>0</v>
      </c>
      <c r="LA25" s="369">
        <f t="shared" si="5"/>
        <v>2816365.7481696601</v>
      </c>
      <c r="LB25" s="369">
        <f t="shared" si="5"/>
        <v>0</v>
      </c>
      <c r="LC25" s="369">
        <f t="shared" si="5"/>
        <v>2900856.7206147499</v>
      </c>
      <c r="LD25" s="369">
        <f t="shared" si="5"/>
        <v>0</v>
      </c>
      <c r="LE25" s="369">
        <f t="shared" si="5"/>
        <v>2987882.4222331927</v>
      </c>
      <c r="LF25" s="369">
        <f t="shared" si="5"/>
        <v>0</v>
      </c>
      <c r="LG25" s="369">
        <f t="shared" si="5"/>
        <v>3077518.8949001888</v>
      </c>
      <c r="LH25" s="369">
        <f t="shared" si="5"/>
        <v>0</v>
      </c>
      <c r="LI25" s="369">
        <f t="shared" si="5"/>
        <v>3169844.4617471946</v>
      </c>
      <c r="LJ25" s="369">
        <f t="shared" si="5"/>
        <v>0</v>
      </c>
      <c r="LK25" s="369">
        <f t="shared" si="5"/>
        <v>3264939.7955996105</v>
      </c>
      <c r="LL25" s="369">
        <f t="shared" si="5"/>
        <v>0</v>
      </c>
      <c r="LM25" s="369">
        <f t="shared" si="5"/>
        <v>3362887.989467599</v>
      </c>
      <c r="LN25" s="369">
        <f t="shared" si="5"/>
        <v>0</v>
      </c>
      <c r="LO25" s="369">
        <f t="shared" si="5"/>
        <v>3463774.629151627</v>
      </c>
      <c r="LP25" s="369">
        <f t="shared" ref="LP25:OA25" si="6">LN25*$C$25</f>
        <v>0</v>
      </c>
      <c r="LQ25" s="369">
        <f t="shared" si="6"/>
        <v>3567687.868026176</v>
      </c>
      <c r="LR25" s="369">
        <f t="shared" si="6"/>
        <v>0</v>
      </c>
      <c r="LS25" s="369">
        <f t="shared" si="6"/>
        <v>3674718.5040669614</v>
      </c>
      <c r="LT25" s="369">
        <f t="shared" si="6"/>
        <v>0</v>
      </c>
      <c r="LU25" s="369">
        <f t="shared" si="6"/>
        <v>3784960.0591889704</v>
      </c>
      <c r="LV25" s="369">
        <f t="shared" si="6"/>
        <v>0</v>
      </c>
      <c r="LW25" s="369">
        <f t="shared" si="6"/>
        <v>3898508.8609646396</v>
      </c>
      <c r="LX25" s="369">
        <f t="shared" si="6"/>
        <v>0</v>
      </c>
      <c r="LY25" s="369">
        <f t="shared" si="6"/>
        <v>4015464.1267935787</v>
      </c>
      <c r="LZ25" s="369">
        <f t="shared" si="6"/>
        <v>0</v>
      </c>
      <c r="MA25" s="369">
        <f t="shared" si="6"/>
        <v>4135928.0505973864</v>
      </c>
      <c r="MB25" s="369">
        <f t="shared" si="6"/>
        <v>0</v>
      </c>
      <c r="MC25" s="369">
        <f t="shared" si="6"/>
        <v>4260005.892115308</v>
      </c>
      <c r="MD25" s="369">
        <f t="shared" si="6"/>
        <v>0</v>
      </c>
      <c r="ME25" s="369">
        <f t="shared" si="6"/>
        <v>4387806.0688787671</v>
      </c>
      <c r="MF25" s="369">
        <f t="shared" si="6"/>
        <v>0</v>
      </c>
      <c r="MG25" s="369">
        <f t="shared" si="6"/>
        <v>4519440.2509451304</v>
      </c>
      <c r="MH25" s="369">
        <f t="shared" si="6"/>
        <v>0</v>
      </c>
      <c r="MI25" s="369">
        <f t="shared" si="6"/>
        <v>4655023.458473484</v>
      </c>
      <c r="MJ25" s="369">
        <f t="shared" si="6"/>
        <v>0</v>
      </c>
      <c r="MK25" s="369">
        <f t="shared" si="6"/>
        <v>4794674.1622276884</v>
      </c>
      <c r="ML25" s="369">
        <f t="shared" si="6"/>
        <v>0</v>
      </c>
      <c r="MM25" s="369">
        <f t="shared" si="6"/>
        <v>4938514.3870945191</v>
      </c>
      <c r="MN25" s="369">
        <f t="shared" si="6"/>
        <v>0</v>
      </c>
      <c r="MO25" s="369">
        <f t="shared" si="6"/>
        <v>5086669.8187073544</v>
      </c>
      <c r="MP25" s="369">
        <f t="shared" si="6"/>
        <v>0</v>
      </c>
      <c r="MQ25" s="369">
        <f t="shared" si="6"/>
        <v>5239269.9132685754</v>
      </c>
      <c r="MR25" s="369">
        <f t="shared" si="6"/>
        <v>0</v>
      </c>
      <c r="MS25" s="369">
        <f t="shared" si="6"/>
        <v>5396448.010666633</v>
      </c>
      <c r="MT25" s="369">
        <f t="shared" si="6"/>
        <v>0</v>
      </c>
      <c r="MU25" s="369">
        <f t="shared" si="6"/>
        <v>5558341.4509866321</v>
      </c>
      <c r="MV25" s="369">
        <f t="shared" si="6"/>
        <v>0</v>
      </c>
      <c r="MW25" s="369">
        <f t="shared" si="6"/>
        <v>5725091.6945162313</v>
      </c>
      <c r="MX25" s="369">
        <f t="shared" si="6"/>
        <v>0</v>
      </c>
      <c r="MY25" s="369">
        <f t="shared" si="6"/>
        <v>5896844.445351718</v>
      </c>
      <c r="MZ25" s="369">
        <f t="shared" si="6"/>
        <v>0</v>
      </c>
      <c r="NA25" s="369">
        <f t="shared" si="6"/>
        <v>6073749.7787122699</v>
      </c>
      <c r="NB25" s="369">
        <f t="shared" si="6"/>
        <v>0</v>
      </c>
      <c r="NC25" s="369">
        <f t="shared" si="6"/>
        <v>6255962.2720736377</v>
      </c>
      <c r="ND25" s="369">
        <f t="shared" si="6"/>
        <v>0</v>
      </c>
      <c r="NE25" s="369">
        <f t="shared" si="6"/>
        <v>6443641.1402358469</v>
      </c>
      <c r="NF25" s="369">
        <f t="shared" si="6"/>
        <v>0</v>
      </c>
      <c r="NG25" s="369">
        <f t="shared" si="6"/>
        <v>6636950.3744429229</v>
      </c>
      <c r="NH25" s="369">
        <f t="shared" si="6"/>
        <v>0</v>
      </c>
      <c r="NI25" s="369">
        <f t="shared" si="6"/>
        <v>6836058.8856762107</v>
      </c>
      <c r="NJ25" s="369">
        <f t="shared" si="6"/>
        <v>0</v>
      </c>
      <c r="NK25" s="369">
        <f t="shared" si="6"/>
        <v>7041140.6522464976</v>
      </c>
      <c r="NL25" s="369">
        <f t="shared" si="6"/>
        <v>0</v>
      </c>
      <c r="NM25" s="369">
        <f t="shared" si="6"/>
        <v>7252374.8718138924</v>
      </c>
      <c r="NN25" s="369">
        <f t="shared" si="6"/>
        <v>0</v>
      </c>
      <c r="NO25" s="369">
        <f t="shared" si="6"/>
        <v>7469946.1179683097</v>
      </c>
      <c r="NP25" s="369">
        <f t="shared" si="6"/>
        <v>0</v>
      </c>
      <c r="NQ25" s="369">
        <f t="shared" si="6"/>
        <v>7694044.5015073596</v>
      </c>
      <c r="NR25" s="369">
        <f t="shared" si="6"/>
        <v>0</v>
      </c>
      <c r="NS25" s="369">
        <f t="shared" si="6"/>
        <v>7924865.8365525808</v>
      </c>
      <c r="NT25" s="369">
        <f t="shared" si="6"/>
        <v>0</v>
      </c>
      <c r="NU25" s="369">
        <f t="shared" si="6"/>
        <v>8162611.8116491586</v>
      </c>
      <c r="NV25" s="369">
        <f t="shared" si="6"/>
        <v>0</v>
      </c>
      <c r="NW25" s="369">
        <f t="shared" si="6"/>
        <v>8407490.165998634</v>
      </c>
      <c r="NX25" s="369">
        <f t="shared" si="6"/>
        <v>0</v>
      </c>
      <c r="NY25" s="369">
        <f t="shared" si="6"/>
        <v>8659714.8709785938</v>
      </c>
      <c r="NZ25" s="369">
        <f t="shared" si="6"/>
        <v>0</v>
      </c>
      <c r="OA25" s="369">
        <f t="shared" si="6"/>
        <v>8919506.3171079513</v>
      </c>
      <c r="OB25" s="369">
        <f t="shared" ref="OB25:QM25" si="7">NZ25*$C$25</f>
        <v>0</v>
      </c>
      <c r="OC25" s="369">
        <f t="shared" si="7"/>
        <v>9187091.5066211894</v>
      </c>
      <c r="OD25" s="369">
        <f t="shared" si="7"/>
        <v>0</v>
      </c>
      <c r="OE25" s="369">
        <f t="shared" si="7"/>
        <v>9462704.2518198248</v>
      </c>
      <c r="OF25" s="369">
        <f t="shared" si="7"/>
        <v>0</v>
      </c>
      <c r="OG25" s="369">
        <f t="shared" si="7"/>
        <v>9746585.3793744203</v>
      </c>
      <c r="OH25" s="369">
        <f t="shared" si="7"/>
        <v>0</v>
      </c>
      <c r="OI25" s="369">
        <f t="shared" si="7"/>
        <v>10038982.940755652</v>
      </c>
      <c r="OJ25" s="369">
        <f t="shared" si="7"/>
        <v>0</v>
      </c>
      <c r="OK25" s="369">
        <f t="shared" si="7"/>
        <v>10340152.428978322</v>
      </c>
      <c r="OL25" s="369">
        <f t="shared" si="7"/>
        <v>0</v>
      </c>
      <c r="OM25" s="369">
        <f t="shared" si="7"/>
        <v>10650357.001847671</v>
      </c>
      <c r="ON25" s="369">
        <f t="shared" si="7"/>
        <v>0</v>
      </c>
      <c r="OO25" s="369">
        <f t="shared" si="7"/>
        <v>10969867.711903103</v>
      </c>
      <c r="OP25" s="369">
        <f t="shared" si="7"/>
        <v>0</v>
      </c>
      <c r="OQ25" s="369">
        <f t="shared" si="7"/>
        <v>11298963.743260195</v>
      </c>
      <c r="OR25" s="369">
        <f t="shared" si="7"/>
        <v>0</v>
      </c>
      <c r="OS25" s="369">
        <f t="shared" si="7"/>
        <v>11637932.655558001</v>
      </c>
      <c r="OT25" s="369">
        <f t="shared" si="7"/>
        <v>0</v>
      </c>
      <c r="OU25" s="369">
        <f t="shared" si="7"/>
        <v>11987070.635224741</v>
      </c>
      <c r="OV25" s="369">
        <f t="shared" si="7"/>
        <v>0</v>
      </c>
      <c r="OW25" s="369">
        <f t="shared" si="7"/>
        <v>12346682.754281484</v>
      </c>
      <c r="OX25" s="369">
        <f t="shared" si="7"/>
        <v>0</v>
      </c>
      <c r="OY25" s="369">
        <f t="shared" si="7"/>
        <v>12717083.236909928</v>
      </c>
      <c r="OZ25" s="369">
        <f t="shared" si="7"/>
        <v>0</v>
      </c>
      <c r="PA25" s="369">
        <f t="shared" si="7"/>
        <v>13098595.734017227</v>
      </c>
      <c r="PB25" s="369">
        <f t="shared" si="7"/>
        <v>0</v>
      </c>
      <c r="PC25" s="369">
        <f t="shared" si="7"/>
        <v>13491553.606037743</v>
      </c>
      <c r="PD25" s="369">
        <f t="shared" si="7"/>
        <v>0</v>
      </c>
      <c r="PE25" s="369">
        <f t="shared" si="7"/>
        <v>13896300.214218875</v>
      </c>
      <c r="PF25" s="369">
        <f t="shared" si="7"/>
        <v>0</v>
      </c>
      <c r="PG25" s="369">
        <f t="shared" si="7"/>
        <v>14313189.220645443</v>
      </c>
      <c r="PH25" s="369">
        <f t="shared" si="7"/>
        <v>0</v>
      </c>
      <c r="PI25" s="369">
        <f t="shared" si="7"/>
        <v>14742584.897264807</v>
      </c>
      <c r="PJ25" s="369">
        <f t="shared" si="7"/>
        <v>0</v>
      </c>
      <c r="PK25" s="369">
        <f t="shared" si="7"/>
        <v>15184862.444182752</v>
      </c>
      <c r="PL25" s="369">
        <f t="shared" si="7"/>
        <v>0</v>
      </c>
      <c r="PM25" s="369">
        <f t="shared" si="7"/>
        <v>15640408.317508236</v>
      </c>
      <c r="PN25" s="369">
        <f t="shared" si="7"/>
        <v>0</v>
      </c>
      <c r="PO25" s="369">
        <f t="shared" si="7"/>
        <v>16109620.567033483</v>
      </c>
      <c r="PP25" s="369">
        <f t="shared" si="7"/>
        <v>0</v>
      </c>
      <c r="PQ25" s="369">
        <f t="shared" si="7"/>
        <v>16592909.184044488</v>
      </c>
      <c r="PR25" s="369">
        <f t="shared" si="7"/>
        <v>0</v>
      </c>
      <c r="PS25" s="369">
        <f t="shared" si="7"/>
        <v>17090696.459565822</v>
      </c>
      <c r="PT25" s="369">
        <f t="shared" si="7"/>
        <v>0</v>
      </c>
      <c r="PU25" s="369">
        <f t="shared" si="7"/>
        <v>17603417.353352796</v>
      </c>
      <c r="PV25" s="369">
        <f t="shared" si="7"/>
        <v>0</v>
      </c>
      <c r="PW25" s="369">
        <f t="shared" si="7"/>
        <v>18131519.87395338</v>
      </c>
      <c r="PX25" s="369">
        <f t="shared" si="7"/>
        <v>0</v>
      </c>
      <c r="PY25" s="369">
        <f t="shared" si="7"/>
        <v>18675465.470171981</v>
      </c>
      <c r="PZ25" s="369">
        <f t="shared" si="7"/>
        <v>0</v>
      </c>
      <c r="QA25" s="369">
        <f t="shared" si="7"/>
        <v>19235729.43427714</v>
      </c>
      <c r="QB25" s="369">
        <f t="shared" si="7"/>
        <v>0</v>
      </c>
      <c r="QC25" s="369">
        <f t="shared" si="7"/>
        <v>19812801.317305453</v>
      </c>
      <c r="QD25" s="369">
        <f t="shared" si="7"/>
        <v>0</v>
      </c>
      <c r="QE25" s="369">
        <f t="shared" si="7"/>
        <v>20407185.356824618</v>
      </c>
      <c r="QF25" s="369">
        <f t="shared" si="7"/>
        <v>0</v>
      </c>
      <c r="QG25" s="369">
        <f t="shared" si="7"/>
        <v>21019400.917529356</v>
      </c>
      <c r="QH25" s="369">
        <f t="shared" si="7"/>
        <v>0</v>
      </c>
      <c r="QI25" s="369">
        <f t="shared" si="7"/>
        <v>21649982.945055235</v>
      </c>
      <c r="QJ25" s="369">
        <f t="shared" si="7"/>
        <v>0</v>
      </c>
      <c r="QK25" s="369">
        <f t="shared" si="7"/>
        <v>22299482.433406893</v>
      </c>
      <c r="QL25" s="369">
        <f t="shared" si="7"/>
        <v>0</v>
      </c>
      <c r="QM25" s="369">
        <f t="shared" si="7"/>
        <v>22968466.9064091</v>
      </c>
      <c r="QN25" s="369">
        <f t="shared" ref="QN25:SY25" si="8">QL25*$C$25</f>
        <v>0</v>
      </c>
      <c r="QO25" s="369">
        <f t="shared" si="8"/>
        <v>23657520.913601372</v>
      </c>
      <c r="QP25" s="369">
        <f t="shared" si="8"/>
        <v>0</v>
      </c>
      <c r="QQ25" s="369">
        <f t="shared" si="8"/>
        <v>24367246.541009415</v>
      </c>
      <c r="QR25" s="369">
        <f t="shared" si="8"/>
        <v>0</v>
      </c>
      <c r="QS25" s="369">
        <f t="shared" si="8"/>
        <v>25098263.937239699</v>
      </c>
      <c r="QT25" s="369">
        <f t="shared" si="8"/>
        <v>0</v>
      </c>
      <c r="QU25" s="369">
        <f t="shared" si="8"/>
        <v>25851211.855356891</v>
      </c>
      <c r="QV25" s="369">
        <f t="shared" si="8"/>
        <v>0</v>
      </c>
      <c r="QW25" s="369">
        <f t="shared" si="8"/>
        <v>26626748.211017597</v>
      </c>
      <c r="QX25" s="369">
        <f t="shared" si="8"/>
        <v>0</v>
      </c>
      <c r="QY25" s="369">
        <f t="shared" si="8"/>
        <v>27425550.657348126</v>
      </c>
      <c r="QZ25" s="369">
        <f t="shared" si="8"/>
        <v>0</v>
      </c>
      <c r="RA25" s="369">
        <f t="shared" si="8"/>
        <v>28248317.177068572</v>
      </c>
      <c r="RB25" s="369">
        <f t="shared" si="8"/>
        <v>0</v>
      </c>
      <c r="RC25" s="369">
        <f t="shared" si="8"/>
        <v>29095766.692380629</v>
      </c>
      <c r="RD25" s="369">
        <f t="shared" si="8"/>
        <v>0</v>
      </c>
      <c r="RE25" s="369">
        <f t="shared" si="8"/>
        <v>29968639.693152048</v>
      </c>
      <c r="RF25" s="369">
        <f t="shared" si="8"/>
        <v>0</v>
      </c>
      <c r="RG25" s="369">
        <f t="shared" si="8"/>
        <v>30867698.883946609</v>
      </c>
      <c r="RH25" s="369">
        <f t="shared" si="8"/>
        <v>0</v>
      </c>
      <c r="RI25" s="369">
        <f t="shared" si="8"/>
        <v>31793729.850465007</v>
      </c>
      <c r="RJ25" s="369">
        <f t="shared" si="8"/>
        <v>0</v>
      </c>
      <c r="RK25" s="369">
        <f t="shared" si="8"/>
        <v>32747541.745978959</v>
      </c>
      <c r="RL25" s="369">
        <f t="shared" si="8"/>
        <v>0</v>
      </c>
      <c r="RM25" s="369">
        <f t="shared" si="8"/>
        <v>33729967.998358332</v>
      </c>
      <c r="RN25" s="369">
        <f t="shared" si="8"/>
        <v>0</v>
      </c>
      <c r="RO25" s="369">
        <f t="shared" si="8"/>
        <v>34741867.038309082</v>
      </c>
      <c r="RP25" s="369">
        <f t="shared" si="8"/>
        <v>0</v>
      </c>
      <c r="RQ25" s="369">
        <f t="shared" si="8"/>
        <v>35784123.049458355</v>
      </c>
      <c r="RR25" s="369">
        <f t="shared" si="8"/>
        <v>0</v>
      </c>
      <c r="RS25" s="369">
        <f t="shared" si="8"/>
        <v>36857646.740942106</v>
      </c>
      <c r="RT25" s="369">
        <f t="shared" si="8"/>
        <v>0</v>
      </c>
      <c r="RU25" s="369">
        <f t="shared" si="8"/>
        <v>37963376.143170372</v>
      </c>
      <c r="RV25" s="369">
        <f t="shared" si="8"/>
        <v>0</v>
      </c>
      <c r="RW25" s="369">
        <f t="shared" si="8"/>
        <v>39102277.427465484</v>
      </c>
      <c r="RX25" s="369">
        <f t="shared" si="8"/>
        <v>0</v>
      </c>
      <c r="RY25" s="369">
        <f t="shared" si="8"/>
        <v>40275345.750289448</v>
      </c>
      <c r="RZ25" s="369">
        <f t="shared" si="8"/>
        <v>0</v>
      </c>
      <c r="SA25" s="369">
        <f t="shared" si="8"/>
        <v>41483606.12279813</v>
      </c>
      <c r="SB25" s="369">
        <f t="shared" si="8"/>
        <v>0</v>
      </c>
      <c r="SC25" s="369">
        <f t="shared" si="8"/>
        <v>42728114.306482077</v>
      </c>
      <c r="SD25" s="369">
        <f t="shared" si="8"/>
        <v>0</v>
      </c>
      <c r="SE25" s="369">
        <f t="shared" si="8"/>
        <v>44009957.735676542</v>
      </c>
      <c r="SF25" s="369">
        <f t="shared" si="8"/>
        <v>0</v>
      </c>
      <c r="SG25" s="369">
        <f t="shared" si="8"/>
        <v>45330256.467746839</v>
      </c>
      <c r="SH25" s="369">
        <f t="shared" si="8"/>
        <v>0</v>
      </c>
      <c r="SI25" s="369">
        <f t="shared" si="8"/>
        <v>46690164.161779247</v>
      </c>
      <c r="SJ25" s="369">
        <f t="shared" si="8"/>
        <v>0</v>
      </c>
      <c r="SK25" s="369">
        <f t="shared" si="8"/>
        <v>48090869.086632624</v>
      </c>
      <c r="SL25" s="369">
        <f t="shared" si="8"/>
        <v>0</v>
      </c>
      <c r="SM25" s="369">
        <f t="shared" si="8"/>
        <v>49533595.159231603</v>
      </c>
      <c r="SN25" s="369">
        <f t="shared" si="8"/>
        <v>0</v>
      </c>
      <c r="SO25" s="369">
        <f t="shared" si="8"/>
        <v>51019603.014008552</v>
      </c>
      <c r="SP25" s="369">
        <f t="shared" si="8"/>
        <v>0</v>
      </c>
      <c r="SQ25" s="369">
        <f t="shared" si="8"/>
        <v>52550191.104428813</v>
      </c>
      <c r="SR25" s="369">
        <f t="shared" si="8"/>
        <v>0</v>
      </c>
      <c r="SS25" s="369">
        <f t="shared" si="8"/>
        <v>54126696.837561682</v>
      </c>
      <c r="ST25" s="369">
        <f t="shared" si="8"/>
        <v>0</v>
      </c>
      <c r="SU25" s="369">
        <f t="shared" si="8"/>
        <v>55750497.742688537</v>
      </c>
      <c r="SV25" s="369">
        <f t="shared" si="8"/>
        <v>0</v>
      </c>
      <c r="SW25" s="369">
        <f t="shared" si="8"/>
        <v>57423012.674969196</v>
      </c>
      <c r="SX25" s="369">
        <f t="shared" si="8"/>
        <v>0</v>
      </c>
      <c r="SY25" s="369">
        <f t="shared" si="8"/>
        <v>59145703.055218272</v>
      </c>
      <c r="SZ25" s="369">
        <f t="shared" ref="SZ25:VK25" si="9">SX25*$C$25</f>
        <v>0</v>
      </c>
      <c r="TA25" s="369">
        <f t="shared" si="9"/>
        <v>60920074.146874823</v>
      </c>
      <c r="TB25" s="369">
        <f t="shared" si="9"/>
        <v>0</v>
      </c>
      <c r="TC25" s="369">
        <f t="shared" si="9"/>
        <v>62747676.371281072</v>
      </c>
      <c r="TD25" s="369">
        <f t="shared" si="9"/>
        <v>0</v>
      </c>
      <c r="TE25" s="369">
        <f t="shared" si="9"/>
        <v>64630106.662419505</v>
      </c>
      <c r="TF25" s="369">
        <f t="shared" si="9"/>
        <v>0</v>
      </c>
      <c r="TG25" s="369">
        <f t="shared" si="9"/>
        <v>66569009.862292096</v>
      </c>
      <c r="TH25" s="369">
        <f t="shared" si="9"/>
        <v>0</v>
      </c>
      <c r="TI25" s="369">
        <f t="shared" si="9"/>
        <v>68566080.158160865</v>
      </c>
      <c r="TJ25" s="369">
        <f t="shared" si="9"/>
        <v>0</v>
      </c>
      <c r="TK25" s="369">
        <f t="shared" si="9"/>
        <v>70623062.562905699</v>
      </c>
      <c r="TL25" s="369">
        <f t="shared" si="9"/>
        <v>0</v>
      </c>
      <c r="TM25" s="369">
        <f t="shared" si="9"/>
        <v>72741754.439792871</v>
      </c>
      <c r="TN25" s="369">
        <f t="shared" si="9"/>
        <v>0</v>
      </c>
      <c r="TO25" s="369">
        <f t="shared" si="9"/>
        <v>74924007.072986662</v>
      </c>
      <c r="TP25" s="369">
        <f t="shared" si="9"/>
        <v>0</v>
      </c>
      <c r="TQ25" s="369">
        <f t="shared" si="9"/>
        <v>77171727.285176262</v>
      </c>
      <c r="TR25" s="369">
        <f t="shared" si="9"/>
        <v>0</v>
      </c>
      <c r="TS25" s="369">
        <f t="shared" si="9"/>
        <v>79486879.103731558</v>
      </c>
      <c r="TT25" s="369">
        <f t="shared" si="9"/>
        <v>0</v>
      </c>
      <c r="TU25" s="369">
        <f t="shared" si="9"/>
        <v>81871485.476843506</v>
      </c>
      <c r="TV25" s="369">
        <f t="shared" si="9"/>
        <v>0</v>
      </c>
      <c r="TW25" s="369">
        <f t="shared" si="9"/>
        <v>84327630.041148812</v>
      </c>
      <c r="TX25" s="369">
        <f t="shared" si="9"/>
        <v>0</v>
      </c>
      <c r="TY25" s="369">
        <f t="shared" si="9"/>
        <v>86857458.942383274</v>
      </c>
      <c r="TZ25" s="369">
        <f t="shared" si="9"/>
        <v>0</v>
      </c>
      <c r="UA25" s="369">
        <f t="shared" si="9"/>
        <v>89463182.71065478</v>
      </c>
      <c r="UB25" s="369">
        <f t="shared" si="9"/>
        <v>0</v>
      </c>
      <c r="UC25" s="369">
        <f t="shared" si="9"/>
        <v>92147078.191974431</v>
      </c>
      <c r="UD25" s="369">
        <f t="shared" si="9"/>
        <v>0</v>
      </c>
      <c r="UE25" s="369">
        <f t="shared" si="9"/>
        <v>94911490.537733674</v>
      </c>
      <c r="UF25" s="369">
        <f t="shared" si="9"/>
        <v>0</v>
      </c>
      <c r="UG25" s="369">
        <f t="shared" si="9"/>
        <v>97758835.253865689</v>
      </c>
      <c r="UH25" s="369">
        <f t="shared" si="9"/>
        <v>0</v>
      </c>
      <c r="UI25" s="369">
        <f t="shared" si="9"/>
        <v>100691600.31148167</v>
      </c>
      <c r="UJ25" s="369">
        <f t="shared" si="9"/>
        <v>0</v>
      </c>
      <c r="UK25" s="369">
        <f t="shared" si="9"/>
        <v>103712348.32082613</v>
      </c>
      <c r="UL25" s="369">
        <f t="shared" si="9"/>
        <v>0</v>
      </c>
      <c r="UM25" s="369">
        <f t="shared" si="9"/>
        <v>106823718.77045092</v>
      </c>
      <c r="UN25" s="369">
        <f t="shared" si="9"/>
        <v>0</v>
      </c>
      <c r="UO25" s="369">
        <f t="shared" si="9"/>
        <v>110028430.33356445</v>
      </c>
      <c r="UP25" s="369">
        <f t="shared" si="9"/>
        <v>0</v>
      </c>
      <c r="UQ25" s="369">
        <f t="shared" si="9"/>
        <v>113329283.24357139</v>
      </c>
      <c r="UR25" s="369">
        <f t="shared" si="9"/>
        <v>0</v>
      </c>
      <c r="US25" s="369">
        <f t="shared" si="9"/>
        <v>116729161.74087854</v>
      </c>
      <c r="UT25" s="369">
        <f t="shared" si="9"/>
        <v>0</v>
      </c>
      <c r="UU25" s="369">
        <f t="shared" si="9"/>
        <v>120231036.5931049</v>
      </c>
      <c r="UV25" s="369">
        <f t="shared" si="9"/>
        <v>0</v>
      </c>
      <c r="UW25" s="369">
        <f t="shared" si="9"/>
        <v>123837967.69089805</v>
      </c>
      <c r="UX25" s="369">
        <f t="shared" si="9"/>
        <v>0</v>
      </c>
      <c r="UY25" s="369">
        <f t="shared" si="9"/>
        <v>127553106.72162499</v>
      </c>
      <c r="UZ25" s="369">
        <f t="shared" si="9"/>
        <v>0</v>
      </c>
      <c r="VA25" s="369">
        <f t="shared" si="9"/>
        <v>131379699.92327374</v>
      </c>
      <c r="VB25" s="369">
        <f t="shared" si="9"/>
        <v>0</v>
      </c>
      <c r="VC25" s="369">
        <f t="shared" si="9"/>
        <v>135321090.92097196</v>
      </c>
      <c r="VD25" s="369">
        <f t="shared" si="9"/>
        <v>0</v>
      </c>
      <c r="VE25" s="369">
        <f t="shared" si="9"/>
        <v>139380723.64860111</v>
      </c>
      <c r="VF25" s="369">
        <f t="shared" si="9"/>
        <v>0</v>
      </c>
      <c r="VG25" s="369">
        <f t="shared" si="9"/>
        <v>143562145.35805914</v>
      </c>
      <c r="VH25" s="369">
        <f t="shared" si="9"/>
        <v>0</v>
      </c>
      <c r="VI25" s="369">
        <f t="shared" si="9"/>
        <v>147869009.7188009</v>
      </c>
      <c r="VJ25" s="369">
        <f t="shared" si="9"/>
        <v>0</v>
      </c>
      <c r="VK25" s="369">
        <f t="shared" si="9"/>
        <v>152305080.01036492</v>
      </c>
      <c r="VL25" s="369">
        <f t="shared" ref="VL25:XW25" si="10">VJ25*$C$25</f>
        <v>0</v>
      </c>
      <c r="VM25" s="369">
        <f t="shared" si="10"/>
        <v>156874232.41067588</v>
      </c>
      <c r="VN25" s="369">
        <f t="shared" si="10"/>
        <v>0</v>
      </c>
      <c r="VO25" s="369">
        <f t="shared" si="10"/>
        <v>161580459.38299617</v>
      </c>
      <c r="VP25" s="369">
        <f t="shared" si="10"/>
        <v>0</v>
      </c>
      <c r="VQ25" s="369">
        <f t="shared" si="10"/>
        <v>166427873.16448605</v>
      </c>
      <c r="VR25" s="369">
        <f t="shared" si="10"/>
        <v>0</v>
      </c>
      <c r="VS25" s="369">
        <f t="shared" si="10"/>
        <v>171420709.35942063</v>
      </c>
      <c r="VT25" s="369">
        <f t="shared" si="10"/>
        <v>0</v>
      </c>
      <c r="VU25" s="369">
        <f t="shared" si="10"/>
        <v>176563330.64020324</v>
      </c>
      <c r="VV25" s="369">
        <f t="shared" si="10"/>
        <v>0</v>
      </c>
      <c r="VW25" s="369">
        <f t="shared" si="10"/>
        <v>181860230.55940935</v>
      </c>
      <c r="VX25" s="369">
        <f t="shared" si="10"/>
        <v>0</v>
      </c>
      <c r="VY25" s="369">
        <f t="shared" si="10"/>
        <v>187316037.47619164</v>
      </c>
      <c r="VZ25" s="369">
        <f t="shared" si="10"/>
        <v>0</v>
      </c>
      <c r="WA25" s="369">
        <f t="shared" si="10"/>
        <v>192935518.6004774</v>
      </c>
      <c r="WB25" s="369">
        <f t="shared" si="10"/>
        <v>0</v>
      </c>
      <c r="WC25" s="369">
        <f t="shared" si="10"/>
        <v>198723584.15849173</v>
      </c>
      <c r="WD25" s="369">
        <f t="shared" si="10"/>
        <v>0</v>
      </c>
      <c r="WE25" s="369">
        <f t="shared" si="10"/>
        <v>204685291.68324649</v>
      </c>
      <c r="WF25" s="369">
        <f t="shared" si="10"/>
        <v>0</v>
      </c>
      <c r="WG25" s="369">
        <f t="shared" si="10"/>
        <v>210825850.43374389</v>
      </c>
      <c r="WH25" s="369">
        <f t="shared" si="10"/>
        <v>0</v>
      </c>
      <c r="WI25" s="369">
        <f t="shared" si="10"/>
        <v>217150625.94675621</v>
      </c>
      <c r="WJ25" s="369">
        <f t="shared" si="10"/>
        <v>0</v>
      </c>
      <c r="WK25" s="369">
        <f t="shared" si="10"/>
        <v>223665144.7251589</v>
      </c>
      <c r="WL25" s="369">
        <f t="shared" si="10"/>
        <v>0</v>
      </c>
      <c r="WM25" s="369">
        <f t="shared" si="10"/>
        <v>230375099.06691366</v>
      </c>
      <c r="WN25" s="369">
        <f t="shared" si="10"/>
        <v>0</v>
      </c>
      <c r="WO25" s="369">
        <f t="shared" si="10"/>
        <v>237286352.03892109</v>
      </c>
      <c r="WP25" s="369">
        <f t="shared" si="10"/>
        <v>0</v>
      </c>
      <c r="WQ25" s="369">
        <f t="shared" si="10"/>
        <v>244404942.60008872</v>
      </c>
      <c r="WR25" s="369">
        <f t="shared" si="10"/>
        <v>0</v>
      </c>
      <c r="WS25" s="369">
        <f t="shared" si="10"/>
        <v>251737090.87809139</v>
      </c>
      <c r="WT25" s="369">
        <f t="shared" si="10"/>
        <v>0</v>
      </c>
      <c r="WU25" s="369">
        <f t="shared" si="10"/>
        <v>259289203.60443413</v>
      </c>
      <c r="WV25" s="369">
        <f t="shared" si="10"/>
        <v>0</v>
      </c>
      <c r="WW25" s="369">
        <f t="shared" si="10"/>
        <v>267067879.71256715</v>
      </c>
      <c r="WX25" s="369">
        <f t="shared" si="10"/>
        <v>0</v>
      </c>
      <c r="WY25" s="369">
        <f t="shared" si="10"/>
        <v>275079916.10394418</v>
      </c>
      <c r="WZ25" s="369">
        <f t="shared" si="10"/>
        <v>0</v>
      </c>
      <c r="XA25" s="369">
        <f t="shared" si="10"/>
        <v>283332313.58706254</v>
      </c>
      <c r="XB25" s="369">
        <f t="shared" si="10"/>
        <v>0</v>
      </c>
      <c r="XC25" s="369">
        <f t="shared" si="10"/>
        <v>291832282.99467444</v>
      </c>
      <c r="XD25" s="369">
        <f t="shared" si="10"/>
        <v>0</v>
      </c>
      <c r="XE25" s="369">
        <f t="shared" si="10"/>
        <v>300587251.48451471</v>
      </c>
      <c r="XF25" s="369">
        <f t="shared" si="10"/>
        <v>0</v>
      </c>
      <c r="XG25" s="369">
        <f t="shared" si="10"/>
        <v>309604869.02905017</v>
      </c>
      <c r="XH25" s="369">
        <f t="shared" si="10"/>
        <v>0</v>
      </c>
      <c r="XI25" s="369">
        <f t="shared" si="10"/>
        <v>318893015.0999217</v>
      </c>
      <c r="XJ25" s="369">
        <f t="shared" si="10"/>
        <v>0</v>
      </c>
      <c r="XK25" s="369">
        <f t="shared" si="10"/>
        <v>328459805.55291939</v>
      </c>
      <c r="XL25" s="369">
        <f t="shared" si="10"/>
        <v>0</v>
      </c>
      <c r="XM25" s="369">
        <f t="shared" si="10"/>
        <v>338313599.71950698</v>
      </c>
      <c r="XN25" s="369">
        <f t="shared" si="10"/>
        <v>0</v>
      </c>
      <c r="XO25" s="369">
        <f t="shared" si="10"/>
        <v>348463007.71109217</v>
      </c>
      <c r="XP25" s="369">
        <f t="shared" si="10"/>
        <v>0</v>
      </c>
      <c r="XQ25" s="369">
        <f t="shared" si="10"/>
        <v>358916897.94242495</v>
      </c>
      <c r="XR25" s="369">
        <f t="shared" si="10"/>
        <v>0</v>
      </c>
      <c r="XS25" s="369">
        <f t="shared" si="10"/>
        <v>369684404.88069773</v>
      </c>
      <c r="XT25" s="369">
        <f t="shared" si="10"/>
        <v>0</v>
      </c>
      <c r="XU25" s="369">
        <f t="shared" si="10"/>
        <v>380774937.02711868</v>
      </c>
      <c r="XV25" s="369">
        <f t="shared" si="10"/>
        <v>0</v>
      </c>
      <c r="XW25" s="369">
        <f t="shared" si="10"/>
        <v>392198185.13793224</v>
      </c>
      <c r="XX25" s="369">
        <f t="shared" ref="XX25:AAI25" si="11">XV25*$C$25</f>
        <v>0</v>
      </c>
      <c r="XY25" s="369">
        <f t="shared" si="11"/>
        <v>403964130.69207025</v>
      </c>
      <c r="XZ25" s="369">
        <f t="shared" si="11"/>
        <v>0</v>
      </c>
      <c r="YA25" s="369">
        <f t="shared" si="11"/>
        <v>416083054.61283237</v>
      </c>
      <c r="YB25" s="369">
        <f t="shared" si="11"/>
        <v>0</v>
      </c>
      <c r="YC25" s="369">
        <f t="shared" si="11"/>
        <v>428565546.25121737</v>
      </c>
      <c r="YD25" s="369">
        <f t="shared" si="11"/>
        <v>0</v>
      </c>
      <c r="YE25" s="369">
        <f t="shared" si="11"/>
        <v>441422512.63875389</v>
      </c>
      <c r="YF25" s="369">
        <f t="shared" si="11"/>
        <v>0</v>
      </c>
      <c r="YG25" s="369">
        <f t="shared" si="11"/>
        <v>454665188.0179165</v>
      </c>
      <c r="YH25" s="369">
        <f t="shared" si="11"/>
        <v>0</v>
      </c>
      <c r="YI25" s="369">
        <f t="shared" si="11"/>
        <v>468305143.658454</v>
      </c>
      <c r="YJ25" s="369">
        <f t="shared" si="11"/>
        <v>0</v>
      </c>
      <c r="YK25" s="369">
        <f t="shared" si="11"/>
        <v>482354297.96820766</v>
      </c>
      <c r="YL25" s="369">
        <f t="shared" si="11"/>
        <v>0</v>
      </c>
      <c r="YM25" s="369">
        <f t="shared" si="11"/>
        <v>496824926.90725392</v>
      </c>
      <c r="YN25" s="369">
        <f t="shared" si="11"/>
        <v>0</v>
      </c>
      <c r="YO25" s="369">
        <f t="shared" si="11"/>
        <v>511729674.71447158</v>
      </c>
      <c r="YP25" s="369">
        <f t="shared" si="11"/>
        <v>0</v>
      </c>
      <c r="YQ25" s="369">
        <f t="shared" si="11"/>
        <v>527081564.95590574</v>
      </c>
      <c r="YR25" s="369">
        <f t="shared" si="11"/>
        <v>0</v>
      </c>
      <c r="YS25" s="369">
        <f t="shared" si="11"/>
        <v>542894011.90458298</v>
      </c>
      <c r="YT25" s="369">
        <f t="shared" si="11"/>
        <v>0</v>
      </c>
      <c r="YU25" s="369">
        <f t="shared" si="11"/>
        <v>559180832.26172054</v>
      </c>
      <c r="YV25" s="369">
        <f t="shared" si="11"/>
        <v>0</v>
      </c>
      <c r="YW25" s="369">
        <f t="shared" si="11"/>
        <v>575956257.22957218</v>
      </c>
      <c r="YX25" s="369">
        <f t="shared" si="11"/>
        <v>0</v>
      </c>
      <c r="YY25" s="369">
        <f t="shared" si="11"/>
        <v>593234944.94645941</v>
      </c>
      <c r="YZ25" s="369">
        <f t="shared" si="11"/>
        <v>0</v>
      </c>
      <c r="ZA25" s="369">
        <f t="shared" si="11"/>
        <v>611031993.29485321</v>
      </c>
      <c r="ZB25" s="369">
        <f t="shared" si="11"/>
        <v>0</v>
      </c>
      <c r="ZC25" s="369">
        <f t="shared" si="11"/>
        <v>629362953.09369886</v>
      </c>
      <c r="ZD25" s="369">
        <f t="shared" si="11"/>
        <v>0</v>
      </c>
      <c r="ZE25" s="369">
        <f t="shared" si="11"/>
        <v>648243841.68650985</v>
      </c>
      <c r="ZF25" s="369">
        <f t="shared" si="11"/>
        <v>0</v>
      </c>
      <c r="ZG25" s="369">
        <f t="shared" si="11"/>
        <v>667691156.93710518</v>
      </c>
      <c r="ZH25" s="369">
        <f t="shared" si="11"/>
        <v>0</v>
      </c>
      <c r="ZI25" s="369">
        <f t="shared" si="11"/>
        <v>687721891.64521837</v>
      </c>
      <c r="ZJ25" s="369">
        <f t="shared" si="11"/>
        <v>0</v>
      </c>
      <c r="ZK25" s="369">
        <f t="shared" si="11"/>
        <v>708353548.394575</v>
      </c>
      <c r="ZL25" s="369">
        <f t="shared" si="11"/>
        <v>0</v>
      </c>
      <c r="ZM25" s="369">
        <f t="shared" si="11"/>
        <v>729604154.8464123</v>
      </c>
      <c r="ZN25" s="369">
        <f t="shared" si="11"/>
        <v>0</v>
      </c>
      <c r="ZO25" s="369">
        <f t="shared" si="11"/>
        <v>751492279.49180472</v>
      </c>
      <c r="ZP25" s="369">
        <f t="shared" si="11"/>
        <v>0</v>
      </c>
      <c r="ZQ25" s="369">
        <f t="shared" si="11"/>
        <v>774037047.8765589</v>
      </c>
      <c r="ZR25" s="369">
        <f t="shared" si="11"/>
        <v>0</v>
      </c>
      <c r="ZS25" s="369">
        <f t="shared" si="11"/>
        <v>797258159.31285572</v>
      </c>
      <c r="ZT25" s="369">
        <f t="shared" si="11"/>
        <v>0</v>
      </c>
      <c r="ZU25" s="369">
        <f t="shared" si="11"/>
        <v>821175904.09224141</v>
      </c>
      <c r="ZV25" s="369">
        <f t="shared" si="11"/>
        <v>0</v>
      </c>
      <c r="ZW25" s="369">
        <f t="shared" si="11"/>
        <v>845811181.21500862</v>
      </c>
      <c r="ZX25" s="369">
        <f t="shared" si="11"/>
        <v>0</v>
      </c>
      <c r="ZY25" s="369">
        <f t="shared" si="11"/>
        <v>871185516.65145886</v>
      </c>
      <c r="ZZ25" s="369">
        <f t="shared" si="11"/>
        <v>0</v>
      </c>
      <c r="AAA25" s="369">
        <f t="shared" si="11"/>
        <v>897321082.15100265</v>
      </c>
      <c r="AAB25" s="369">
        <f t="shared" si="11"/>
        <v>0</v>
      </c>
      <c r="AAC25" s="369">
        <f t="shared" si="11"/>
        <v>924240714.61553276</v>
      </c>
      <c r="AAD25" s="369">
        <f t="shared" si="11"/>
        <v>0</v>
      </c>
      <c r="AAE25" s="369">
        <f t="shared" si="11"/>
        <v>951967936.05399871</v>
      </c>
      <c r="AAF25" s="369">
        <f t="shared" si="11"/>
        <v>0</v>
      </c>
      <c r="AAG25" s="369">
        <f t="shared" si="11"/>
        <v>980526974.13561869</v>
      </c>
      <c r="AAH25" s="369">
        <f t="shared" si="11"/>
        <v>0</v>
      </c>
      <c r="AAI25" s="369">
        <f t="shared" si="11"/>
        <v>1009942783.3596873</v>
      </c>
      <c r="AAJ25" s="369">
        <f t="shared" ref="AAJ25:ACU25" si="12">AAH25*$C$25</f>
        <v>0</v>
      </c>
      <c r="AAK25" s="369">
        <f t="shared" si="12"/>
        <v>1040241066.8604779</v>
      </c>
      <c r="AAL25" s="369">
        <f t="shared" si="12"/>
        <v>0</v>
      </c>
      <c r="AAM25" s="369">
        <f t="shared" si="12"/>
        <v>1071448298.8662922</v>
      </c>
      <c r="AAN25" s="369">
        <f t="shared" si="12"/>
        <v>0</v>
      </c>
      <c r="AAO25" s="369">
        <f t="shared" si="12"/>
        <v>1103591747.8322811</v>
      </c>
      <c r="AAP25" s="369">
        <f t="shared" si="12"/>
        <v>0</v>
      </c>
      <c r="AAQ25" s="369">
        <f t="shared" si="12"/>
        <v>1136699500.2672496</v>
      </c>
      <c r="AAR25" s="369">
        <f t="shared" si="12"/>
        <v>0</v>
      </c>
      <c r="AAS25" s="369">
        <f t="shared" si="12"/>
        <v>1170800485.2752671</v>
      </c>
      <c r="AAT25" s="369">
        <f t="shared" si="12"/>
        <v>0</v>
      </c>
      <c r="AAU25" s="369">
        <f t="shared" si="12"/>
        <v>1205924499.8335252</v>
      </c>
      <c r="AAV25" s="369">
        <f t="shared" si="12"/>
        <v>0</v>
      </c>
      <c r="AAW25" s="369">
        <f t="shared" si="12"/>
        <v>1242102234.828531</v>
      </c>
      <c r="AAX25" s="369">
        <f t="shared" si="12"/>
        <v>0</v>
      </c>
      <c r="AAY25" s="369">
        <f t="shared" si="12"/>
        <v>1279365301.8733871</v>
      </c>
      <c r="AAZ25" s="369">
        <f t="shared" si="12"/>
        <v>0</v>
      </c>
      <c r="ABA25" s="369">
        <f t="shared" si="12"/>
        <v>1317746260.9295888</v>
      </c>
      <c r="ABB25" s="369">
        <f t="shared" si="12"/>
        <v>0</v>
      </c>
      <c r="ABC25" s="369">
        <f t="shared" si="12"/>
        <v>1357278648.7574766</v>
      </c>
      <c r="ABD25" s="369">
        <f t="shared" si="12"/>
        <v>0</v>
      </c>
      <c r="ABE25" s="369">
        <f t="shared" si="12"/>
        <v>1397997008.220201</v>
      </c>
      <c r="ABF25" s="369">
        <f t="shared" si="12"/>
        <v>0</v>
      </c>
      <c r="ABG25" s="369">
        <f t="shared" si="12"/>
        <v>1439936918.4668071</v>
      </c>
      <c r="ABH25" s="369">
        <f t="shared" si="12"/>
        <v>0</v>
      </c>
      <c r="ABI25" s="369">
        <f t="shared" si="12"/>
        <v>1483135026.0208113</v>
      </c>
      <c r="ABJ25" s="369">
        <f t="shared" si="12"/>
        <v>0</v>
      </c>
      <c r="ABK25" s="369">
        <f t="shared" si="12"/>
        <v>1527629076.8014357</v>
      </c>
      <c r="ABL25" s="369">
        <f t="shared" si="12"/>
        <v>0</v>
      </c>
      <c r="ABM25" s="369">
        <f t="shared" si="12"/>
        <v>1573457949.1054788</v>
      </c>
      <c r="ABN25" s="369">
        <f t="shared" si="12"/>
        <v>0</v>
      </c>
      <c r="ABO25" s="369">
        <f t="shared" si="12"/>
        <v>1620661687.5786431</v>
      </c>
      <c r="ABP25" s="369">
        <f t="shared" si="12"/>
        <v>0</v>
      </c>
      <c r="ABQ25" s="369">
        <f t="shared" si="12"/>
        <v>1669281538.2060025</v>
      </c>
      <c r="ABR25" s="369">
        <f t="shared" si="12"/>
        <v>0</v>
      </c>
      <c r="ABS25" s="369">
        <f t="shared" si="12"/>
        <v>1719359984.3521826</v>
      </c>
      <c r="ABT25" s="369">
        <f t="shared" si="12"/>
        <v>0</v>
      </c>
      <c r="ABU25" s="369">
        <f t="shared" si="12"/>
        <v>1770940783.8827481</v>
      </c>
      <c r="ABV25" s="369">
        <f t="shared" si="12"/>
        <v>0</v>
      </c>
      <c r="ABW25" s="369">
        <f t="shared" si="12"/>
        <v>1824069007.3992307</v>
      </c>
      <c r="ABX25" s="369">
        <f t="shared" si="12"/>
        <v>0</v>
      </c>
      <c r="ABY25" s="369">
        <f t="shared" si="12"/>
        <v>1878791077.6212077</v>
      </c>
      <c r="ABZ25" s="369">
        <f t="shared" si="12"/>
        <v>0</v>
      </c>
      <c r="ACA25" s="369">
        <f t="shared" si="12"/>
        <v>1935154809.9498439</v>
      </c>
      <c r="ACB25" s="369">
        <f t="shared" si="12"/>
        <v>0</v>
      </c>
      <c r="ACC25" s="369">
        <f t="shared" si="12"/>
        <v>1993209454.2483392</v>
      </c>
      <c r="ACD25" s="369">
        <f t="shared" si="12"/>
        <v>0</v>
      </c>
      <c r="ACE25" s="369">
        <f t="shared" si="12"/>
        <v>2053005737.8757894</v>
      </c>
      <c r="ACF25" s="369">
        <f t="shared" si="12"/>
        <v>0</v>
      </c>
      <c r="ACG25" s="369">
        <f t="shared" si="12"/>
        <v>2114595910.012063</v>
      </c>
      <c r="ACH25" s="369">
        <f t="shared" si="12"/>
        <v>0</v>
      </c>
      <c r="ACI25" s="369">
        <f t="shared" si="12"/>
        <v>2178033787.3124251</v>
      </c>
      <c r="ACJ25" s="369">
        <f t="shared" si="12"/>
        <v>0</v>
      </c>
      <c r="ACK25" s="369">
        <f t="shared" si="12"/>
        <v>2243374800.931798</v>
      </c>
      <c r="ACL25" s="369">
        <f t="shared" si="12"/>
        <v>0</v>
      </c>
      <c r="ACM25" s="369">
        <f t="shared" si="12"/>
        <v>2310676044.9597521</v>
      </c>
      <c r="ACN25" s="369">
        <f t="shared" si="12"/>
        <v>0</v>
      </c>
      <c r="ACO25" s="369">
        <f t="shared" si="12"/>
        <v>2379996326.3085446</v>
      </c>
      <c r="ACP25" s="369">
        <f t="shared" si="12"/>
        <v>0</v>
      </c>
      <c r="ACQ25" s="369">
        <f t="shared" si="12"/>
        <v>2451396216.0978012</v>
      </c>
      <c r="ACR25" s="369">
        <f t="shared" si="12"/>
        <v>0</v>
      </c>
      <c r="ACS25" s="369">
        <f t="shared" si="12"/>
        <v>2524938102.5807352</v>
      </c>
      <c r="ACT25" s="369">
        <f t="shared" si="12"/>
        <v>0</v>
      </c>
      <c r="ACU25" s="369">
        <f t="shared" si="12"/>
        <v>2600686245.6581573</v>
      </c>
      <c r="ACV25" s="369">
        <f t="shared" ref="ACV25:AFG25" si="13">ACT25*$C$25</f>
        <v>0</v>
      </c>
      <c r="ACW25" s="369">
        <f t="shared" si="13"/>
        <v>2678706833.0279021</v>
      </c>
      <c r="ACX25" s="369">
        <f t="shared" si="13"/>
        <v>0</v>
      </c>
      <c r="ACY25" s="369">
        <f t="shared" si="13"/>
        <v>2759068038.0187392</v>
      </c>
      <c r="ACZ25" s="369">
        <f t="shared" si="13"/>
        <v>0</v>
      </c>
      <c r="ADA25" s="369">
        <f t="shared" si="13"/>
        <v>2841840079.1593013</v>
      </c>
      <c r="ADB25" s="369">
        <f t="shared" si="13"/>
        <v>0</v>
      </c>
      <c r="ADC25" s="369">
        <f t="shared" si="13"/>
        <v>2927095281.5340805</v>
      </c>
      <c r="ADD25" s="369">
        <f t="shared" si="13"/>
        <v>0</v>
      </c>
      <c r="ADE25" s="369">
        <f t="shared" si="13"/>
        <v>3014908139.980103</v>
      </c>
      <c r="ADF25" s="369">
        <f t="shared" si="13"/>
        <v>0</v>
      </c>
      <c r="ADG25" s="369">
        <f t="shared" si="13"/>
        <v>3105355384.1795063</v>
      </c>
      <c r="ADH25" s="369">
        <f t="shared" si="13"/>
        <v>0</v>
      </c>
      <c r="ADI25" s="369">
        <f t="shared" si="13"/>
        <v>3198516045.7048917</v>
      </c>
      <c r="ADJ25" s="369">
        <f t="shared" si="13"/>
        <v>0</v>
      </c>
      <c r="ADK25" s="369">
        <f t="shared" si="13"/>
        <v>3294471527.0760384</v>
      </c>
      <c r="ADL25" s="369">
        <f t="shared" si="13"/>
        <v>0</v>
      </c>
      <c r="ADM25" s="369">
        <f t="shared" si="13"/>
        <v>3393305672.8883195</v>
      </c>
      <c r="ADN25" s="369">
        <f t="shared" si="13"/>
        <v>0</v>
      </c>
      <c r="ADO25" s="369">
        <f t="shared" si="13"/>
        <v>3495104843.0749693</v>
      </c>
      <c r="ADP25" s="369">
        <f t="shared" si="13"/>
        <v>0</v>
      </c>
      <c r="ADQ25" s="369">
        <f t="shared" si="13"/>
        <v>3599957988.3672185</v>
      </c>
      <c r="ADR25" s="369">
        <f t="shared" si="13"/>
        <v>0</v>
      </c>
      <c r="ADS25" s="369">
        <f t="shared" si="13"/>
        <v>3707956728.0182352</v>
      </c>
      <c r="ADT25" s="369">
        <f t="shared" si="13"/>
        <v>0</v>
      </c>
      <c r="ADU25" s="369">
        <f t="shared" si="13"/>
        <v>3819195429.8587823</v>
      </c>
      <c r="ADV25" s="369">
        <f t="shared" si="13"/>
        <v>0</v>
      </c>
      <c r="ADW25" s="369">
        <f t="shared" si="13"/>
        <v>3933771292.7545457</v>
      </c>
      <c r="ADX25" s="369">
        <f t="shared" si="13"/>
        <v>0</v>
      </c>
      <c r="ADY25" s="369">
        <f t="shared" si="13"/>
        <v>4051784431.5371823</v>
      </c>
      <c r="ADZ25" s="369">
        <f t="shared" si="13"/>
        <v>0</v>
      </c>
      <c r="AEA25" s="369">
        <f t="shared" si="13"/>
        <v>4173337964.4832978</v>
      </c>
      <c r="AEB25" s="369">
        <f t="shared" si="13"/>
        <v>0</v>
      </c>
      <c r="AEC25" s="369">
        <f t="shared" si="13"/>
        <v>4298538103.4177971</v>
      </c>
      <c r="AED25" s="369">
        <f t="shared" si="13"/>
        <v>0</v>
      </c>
      <c r="AEE25" s="369">
        <f t="shared" si="13"/>
        <v>4427494246.5203314</v>
      </c>
      <c r="AEF25" s="369">
        <f t="shared" si="13"/>
        <v>0</v>
      </c>
      <c r="AEG25" s="369">
        <f t="shared" si="13"/>
        <v>4560319073.9159412</v>
      </c>
      <c r="AEH25" s="369">
        <f t="shared" si="13"/>
        <v>0</v>
      </c>
      <c r="AEI25" s="369">
        <f t="shared" si="13"/>
        <v>4697128646.13342</v>
      </c>
      <c r="AEJ25" s="369">
        <f t="shared" si="13"/>
        <v>0</v>
      </c>
      <c r="AEK25" s="369">
        <f t="shared" si="13"/>
        <v>4838042505.5174227</v>
      </c>
      <c r="AEL25" s="369">
        <f t="shared" si="13"/>
        <v>0</v>
      </c>
      <c r="AEM25" s="369">
        <f t="shared" si="13"/>
        <v>4983183780.6829453</v>
      </c>
      <c r="AEN25" s="369">
        <f t="shared" si="13"/>
        <v>0</v>
      </c>
      <c r="AEO25" s="369">
        <f t="shared" si="13"/>
        <v>5132679294.1034336</v>
      </c>
      <c r="AEP25" s="369">
        <f t="shared" si="13"/>
        <v>0</v>
      </c>
      <c r="AEQ25" s="369">
        <f t="shared" si="13"/>
        <v>5286659672.9265366</v>
      </c>
      <c r="AER25" s="369">
        <f t="shared" si="13"/>
        <v>0</v>
      </c>
      <c r="AES25" s="369">
        <f t="shared" si="13"/>
        <v>5445259463.1143332</v>
      </c>
      <c r="AET25" s="369">
        <f t="shared" si="13"/>
        <v>0</v>
      </c>
      <c r="AEU25" s="369">
        <f t="shared" si="13"/>
        <v>5608617247.0077629</v>
      </c>
      <c r="AEV25" s="369">
        <f t="shared" si="13"/>
        <v>0</v>
      </c>
      <c r="AEW25" s="369">
        <f t="shared" si="13"/>
        <v>5776875764.4179964</v>
      </c>
      <c r="AEX25" s="369">
        <f t="shared" si="13"/>
        <v>0</v>
      </c>
      <c r="AEY25" s="369">
        <f t="shared" si="13"/>
        <v>5950182037.3505363</v>
      </c>
      <c r="AEZ25" s="369">
        <f t="shared" si="13"/>
        <v>0</v>
      </c>
      <c r="AFA25" s="369">
        <f t="shared" si="13"/>
        <v>6128687498.4710522</v>
      </c>
      <c r="AFB25" s="369">
        <f t="shared" si="13"/>
        <v>0</v>
      </c>
      <c r="AFC25" s="369">
        <f t="shared" si="13"/>
        <v>6312548123.4251842</v>
      </c>
      <c r="AFD25" s="369">
        <f t="shared" si="13"/>
        <v>0</v>
      </c>
      <c r="AFE25" s="369">
        <f t="shared" si="13"/>
        <v>6501924567.1279402</v>
      </c>
      <c r="AFF25" s="369">
        <f t="shared" si="13"/>
        <v>0</v>
      </c>
      <c r="AFG25" s="369">
        <f t="shared" si="13"/>
        <v>6696982304.1417789</v>
      </c>
      <c r="AFH25" s="369">
        <f t="shared" ref="AFH25:AHS25" si="14">AFF25*$C$25</f>
        <v>0</v>
      </c>
      <c r="AFI25" s="369">
        <f t="shared" si="14"/>
        <v>6897891773.2660322</v>
      </c>
      <c r="AFJ25" s="369">
        <f t="shared" si="14"/>
        <v>0</v>
      </c>
      <c r="AFK25" s="369">
        <f t="shared" si="14"/>
        <v>7104828526.4640131</v>
      </c>
      <c r="AFL25" s="369">
        <f t="shared" si="14"/>
        <v>0</v>
      </c>
      <c r="AFM25" s="369">
        <f t="shared" si="14"/>
        <v>7317973382.2579336</v>
      </c>
      <c r="AFN25" s="369">
        <f t="shared" si="14"/>
        <v>0</v>
      </c>
      <c r="AFO25" s="369">
        <f t="shared" si="14"/>
        <v>7537512583.7256718</v>
      </c>
      <c r="AFP25" s="369">
        <f t="shared" si="14"/>
        <v>0</v>
      </c>
      <c r="AFQ25" s="369">
        <f t="shared" si="14"/>
        <v>7763637961.237442</v>
      </c>
      <c r="AFR25" s="369">
        <f t="shared" si="14"/>
        <v>0</v>
      </c>
      <c r="AFS25" s="369">
        <f t="shared" si="14"/>
        <v>7996547100.0745659</v>
      </c>
      <c r="AFT25" s="369">
        <f t="shared" si="14"/>
        <v>0</v>
      </c>
      <c r="AFU25" s="369">
        <f t="shared" si="14"/>
        <v>8236443513.0768032</v>
      </c>
      <c r="AFV25" s="369">
        <f t="shared" si="14"/>
        <v>0</v>
      </c>
      <c r="AFW25" s="369">
        <f t="shared" si="14"/>
        <v>8483536818.4691076</v>
      </c>
      <c r="AFX25" s="369">
        <f t="shared" si="14"/>
        <v>0</v>
      </c>
      <c r="AFY25" s="369">
        <f t="shared" si="14"/>
        <v>8738042923.0231819</v>
      </c>
      <c r="AFZ25" s="369">
        <f t="shared" si="14"/>
        <v>0</v>
      </c>
      <c r="AGA25" s="369">
        <f t="shared" si="14"/>
        <v>9000184210.7138767</v>
      </c>
      <c r="AGB25" s="369">
        <f t="shared" si="14"/>
        <v>0</v>
      </c>
      <c r="AGC25" s="369">
        <f t="shared" si="14"/>
        <v>9270189737.0352936</v>
      </c>
      <c r="AGD25" s="369">
        <f t="shared" si="14"/>
        <v>0</v>
      </c>
      <c r="AGE25" s="369">
        <f t="shared" si="14"/>
        <v>9548295429.1463528</v>
      </c>
      <c r="AGF25" s="369">
        <f t="shared" si="14"/>
        <v>0</v>
      </c>
      <c r="AGG25" s="369">
        <f t="shared" si="14"/>
        <v>9834744292.0207443</v>
      </c>
      <c r="AGH25" s="369">
        <f t="shared" si="14"/>
        <v>0</v>
      </c>
      <c r="AGI25" s="369">
        <f t="shared" si="14"/>
        <v>10129786620.781366</v>
      </c>
      <c r="AGJ25" s="369">
        <f t="shared" si="14"/>
        <v>0</v>
      </c>
      <c r="AGK25" s="369">
        <f t="shared" si="14"/>
        <v>10433680219.404808</v>
      </c>
      <c r="AGL25" s="369">
        <f t="shared" si="14"/>
        <v>0</v>
      </c>
      <c r="AGM25" s="369">
        <f t="shared" si="14"/>
        <v>10746690625.986952</v>
      </c>
      <c r="AGN25" s="369">
        <f t="shared" si="14"/>
        <v>0</v>
      </c>
      <c r="AGO25" s="369">
        <f t="shared" si="14"/>
        <v>11069091344.766562</v>
      </c>
      <c r="AGP25" s="369">
        <f t="shared" si="14"/>
        <v>0</v>
      </c>
      <c r="AGQ25" s="369">
        <f t="shared" si="14"/>
        <v>11401164085.109558</v>
      </c>
      <c r="AGR25" s="369">
        <f t="shared" si="14"/>
        <v>0</v>
      </c>
      <c r="AGS25" s="369">
        <f t="shared" si="14"/>
        <v>11743199007.662846</v>
      </c>
      <c r="AGT25" s="369">
        <f t="shared" si="14"/>
        <v>0</v>
      </c>
      <c r="AGU25" s="369">
        <f t="shared" si="14"/>
        <v>12095494977.892731</v>
      </c>
      <c r="AGV25" s="369">
        <f t="shared" si="14"/>
        <v>0</v>
      </c>
      <c r="AGW25" s="369">
        <f t="shared" si="14"/>
        <v>12458359827.229513</v>
      </c>
      <c r="AGX25" s="369">
        <f t="shared" si="14"/>
        <v>0</v>
      </c>
      <c r="AGY25" s="369">
        <f t="shared" si="14"/>
        <v>12832110622.046398</v>
      </c>
      <c r="AGZ25" s="369">
        <f t="shared" si="14"/>
        <v>0</v>
      </c>
      <c r="AHA25" s="369">
        <f t="shared" si="14"/>
        <v>13217073940.70779</v>
      </c>
      <c r="AHB25" s="369">
        <f t="shared" si="14"/>
        <v>0</v>
      </c>
      <c r="AHC25" s="369">
        <f t="shared" si="14"/>
        <v>13613586158.929024</v>
      </c>
      <c r="AHD25" s="369">
        <f t="shared" si="14"/>
        <v>0</v>
      </c>
      <c r="AHE25" s="369">
        <f t="shared" si="14"/>
        <v>14021993743.696896</v>
      </c>
      <c r="AHF25" s="369">
        <f t="shared" si="14"/>
        <v>0</v>
      </c>
      <c r="AHG25" s="369">
        <f t="shared" si="14"/>
        <v>14442653556.007803</v>
      </c>
      <c r="AHH25" s="369">
        <f t="shared" si="14"/>
        <v>0</v>
      </c>
      <c r="AHI25" s="369">
        <f t="shared" si="14"/>
        <v>14875933162.688038</v>
      </c>
      <c r="AHJ25" s="369">
        <f t="shared" si="14"/>
        <v>0</v>
      </c>
      <c r="AHK25" s="369">
        <f t="shared" si="14"/>
        <v>15322211157.56868</v>
      </c>
      <c r="AHL25" s="369">
        <f t="shared" si="14"/>
        <v>0</v>
      </c>
      <c r="AHM25" s="369">
        <f t="shared" si="14"/>
        <v>15781877492.29574</v>
      </c>
      <c r="AHN25" s="369">
        <f t="shared" si="14"/>
        <v>0</v>
      </c>
      <c r="AHO25" s="369">
        <f t="shared" si="14"/>
        <v>16255333817.064613</v>
      </c>
      <c r="AHP25" s="369">
        <f t="shared" si="14"/>
        <v>0</v>
      </c>
      <c r="AHQ25" s="369">
        <f t="shared" si="14"/>
        <v>16742993831.576551</v>
      </c>
      <c r="AHR25" s="369">
        <f t="shared" si="14"/>
        <v>0</v>
      </c>
      <c r="AHS25" s="369">
        <f t="shared" si="14"/>
        <v>17245283646.523849</v>
      </c>
      <c r="AHT25" s="369">
        <f t="shared" ref="AHT25:AKE25" si="15">AHR25*$C$25</f>
        <v>0</v>
      </c>
      <c r="AHU25" s="369">
        <f t="shared" si="15"/>
        <v>17762642155.919567</v>
      </c>
      <c r="AHV25" s="369">
        <f t="shared" si="15"/>
        <v>0</v>
      </c>
      <c r="AHW25" s="369">
        <f t="shared" si="15"/>
        <v>18295521420.597153</v>
      </c>
      <c r="AHX25" s="369">
        <f t="shared" si="15"/>
        <v>0</v>
      </c>
      <c r="AHY25" s="369">
        <f t="shared" si="15"/>
        <v>18844387063.215069</v>
      </c>
      <c r="AHZ25" s="369">
        <f t="shared" si="15"/>
        <v>0</v>
      </c>
      <c r="AIA25" s="369">
        <f t="shared" si="15"/>
        <v>19409718675.111523</v>
      </c>
      <c r="AIB25" s="369">
        <f t="shared" si="15"/>
        <v>0</v>
      </c>
      <c r="AIC25" s="369">
        <f t="shared" si="15"/>
        <v>19992010235.364868</v>
      </c>
      <c r="AID25" s="369">
        <f t="shared" si="15"/>
        <v>0</v>
      </c>
      <c r="AIE25" s="369">
        <f t="shared" si="15"/>
        <v>20591770542.425816</v>
      </c>
      <c r="AIF25" s="369">
        <f t="shared" si="15"/>
        <v>0</v>
      </c>
      <c r="AIG25" s="369">
        <f t="shared" si="15"/>
        <v>21209523658.698589</v>
      </c>
      <c r="AIH25" s="369">
        <f t="shared" si="15"/>
        <v>0</v>
      </c>
      <c r="AII25" s="369">
        <f t="shared" si="15"/>
        <v>21845809368.459549</v>
      </c>
      <c r="AIJ25" s="369">
        <f t="shared" si="15"/>
        <v>0</v>
      </c>
      <c r="AIK25" s="369">
        <f t="shared" si="15"/>
        <v>22501183649.513336</v>
      </c>
      <c r="AIL25" s="369">
        <f t="shared" si="15"/>
        <v>0</v>
      </c>
      <c r="AIM25" s="369">
        <f t="shared" si="15"/>
        <v>23176219158.998737</v>
      </c>
      <c r="AIN25" s="369">
        <f t="shared" si="15"/>
        <v>0</v>
      </c>
      <c r="AIO25" s="369">
        <f t="shared" si="15"/>
        <v>23871505733.7687</v>
      </c>
      <c r="AIP25" s="369">
        <f t="shared" si="15"/>
        <v>0</v>
      </c>
      <c r="AIQ25" s="369">
        <f t="shared" si="15"/>
        <v>24587650905.781761</v>
      </c>
      <c r="AIR25" s="369">
        <f t="shared" si="15"/>
        <v>0</v>
      </c>
      <c r="AIS25" s="369">
        <f t="shared" si="15"/>
        <v>25325280432.955215</v>
      </c>
      <c r="AIT25" s="369">
        <f t="shared" si="15"/>
        <v>0</v>
      </c>
      <c r="AIU25" s="369">
        <f t="shared" si="15"/>
        <v>26085038845.943874</v>
      </c>
      <c r="AIV25" s="369">
        <f t="shared" si="15"/>
        <v>0</v>
      </c>
      <c r="AIW25" s="369">
        <f t="shared" si="15"/>
        <v>26867590011.322193</v>
      </c>
      <c r="AIX25" s="369">
        <f t="shared" si="15"/>
        <v>0</v>
      </c>
      <c r="AIY25" s="369">
        <f t="shared" si="15"/>
        <v>27673617711.661861</v>
      </c>
      <c r="AIZ25" s="369">
        <f t="shared" si="15"/>
        <v>0</v>
      </c>
      <c r="AJA25" s="369">
        <f t="shared" si="15"/>
        <v>28503826243.011719</v>
      </c>
      <c r="AJB25" s="369">
        <f t="shared" si="15"/>
        <v>0</v>
      </c>
      <c r="AJC25" s="369">
        <f t="shared" si="15"/>
        <v>29358941030.302071</v>
      </c>
      <c r="AJD25" s="369">
        <f t="shared" si="15"/>
        <v>0</v>
      </c>
      <c r="AJE25" s="369">
        <f t="shared" si="15"/>
        <v>30239709261.211132</v>
      </c>
      <c r="AJF25" s="369">
        <f t="shared" si="15"/>
        <v>0</v>
      </c>
      <c r="AJG25" s="369">
        <f t="shared" si="15"/>
        <v>31146900539.047466</v>
      </c>
      <c r="AJH25" s="369">
        <f t="shared" si="15"/>
        <v>0</v>
      </c>
      <c r="AJI25" s="369">
        <f t="shared" si="15"/>
        <v>32081307555.218891</v>
      </c>
      <c r="AJJ25" s="369">
        <f t="shared" si="15"/>
        <v>0</v>
      </c>
      <c r="AJK25" s="369">
        <f t="shared" si="15"/>
        <v>33043746781.875458</v>
      </c>
      <c r="AJL25" s="369">
        <f t="shared" si="15"/>
        <v>0</v>
      </c>
      <c r="AJM25" s="369">
        <f t="shared" si="15"/>
        <v>34035059185.331722</v>
      </c>
      <c r="AJN25" s="369">
        <f t="shared" si="15"/>
        <v>0</v>
      </c>
      <c r="AJO25" s="369">
        <f t="shared" si="15"/>
        <v>35056110960.891678</v>
      </c>
      <c r="AJP25" s="369">
        <f t="shared" si="15"/>
        <v>0</v>
      </c>
      <c r="AJQ25" s="369">
        <f t="shared" si="15"/>
        <v>36107794289.71843</v>
      </c>
      <c r="AJR25" s="369">
        <f t="shared" si="15"/>
        <v>0</v>
      </c>
      <c r="AJS25" s="369">
        <f t="shared" si="15"/>
        <v>37191028118.409981</v>
      </c>
      <c r="AJT25" s="369">
        <f t="shared" si="15"/>
        <v>0</v>
      </c>
      <c r="AJU25" s="369">
        <f t="shared" si="15"/>
        <v>38306758961.96228</v>
      </c>
      <c r="AJV25" s="369">
        <f t="shared" si="15"/>
        <v>0</v>
      </c>
      <c r="AJW25" s="369">
        <f t="shared" si="15"/>
        <v>39455961730.821152</v>
      </c>
      <c r="AJX25" s="369">
        <f t="shared" si="15"/>
        <v>0</v>
      </c>
      <c r="AJY25" s="369">
        <f t="shared" si="15"/>
        <v>40639640582.745789</v>
      </c>
      <c r="AJZ25" s="369">
        <f t="shared" si="15"/>
        <v>0</v>
      </c>
      <c r="AKA25" s="369">
        <f t="shared" si="15"/>
        <v>41858829800.228165</v>
      </c>
      <c r="AKB25" s="369">
        <f t="shared" si="15"/>
        <v>0</v>
      </c>
      <c r="AKC25" s="369">
        <f t="shared" si="15"/>
        <v>43114594694.235008</v>
      </c>
      <c r="AKD25" s="369">
        <f t="shared" si="15"/>
        <v>0</v>
      </c>
      <c r="AKE25" s="369">
        <f t="shared" si="15"/>
        <v>44408032535.062057</v>
      </c>
      <c r="AKF25" s="369">
        <f t="shared" ref="AKF25:AMQ25" si="16">AKD25*$C$25</f>
        <v>0</v>
      </c>
      <c r="AKG25" s="369">
        <f t="shared" si="16"/>
        <v>45740273511.113922</v>
      </c>
      <c r="AKH25" s="369">
        <f t="shared" si="16"/>
        <v>0</v>
      </c>
      <c r="AKI25" s="369">
        <f t="shared" si="16"/>
        <v>47112481716.447342</v>
      </c>
      <c r="AKJ25" s="369">
        <f t="shared" si="16"/>
        <v>0</v>
      </c>
      <c r="AKK25" s="369">
        <f t="shared" si="16"/>
        <v>48525856167.940765</v>
      </c>
      <c r="AKL25" s="369">
        <f t="shared" si="16"/>
        <v>0</v>
      </c>
      <c r="AKM25" s="369">
        <f t="shared" si="16"/>
        <v>49981631852.978989</v>
      </c>
      <c r="AKN25" s="369">
        <f t="shared" si="16"/>
        <v>0</v>
      </c>
      <c r="AKO25" s="369">
        <f t="shared" si="16"/>
        <v>51481080808.568359</v>
      </c>
      <c r="AKP25" s="369">
        <f t="shared" si="16"/>
        <v>0</v>
      </c>
      <c r="AKQ25" s="369">
        <f t="shared" si="16"/>
        <v>53025513232.825409</v>
      </c>
      <c r="AKR25" s="369">
        <f t="shared" si="16"/>
        <v>0</v>
      </c>
      <c r="AKS25" s="369">
        <f t="shared" si="16"/>
        <v>54616278629.810173</v>
      </c>
      <c r="AKT25" s="369">
        <f t="shared" si="16"/>
        <v>0</v>
      </c>
      <c r="AKU25" s="369">
        <f t="shared" si="16"/>
        <v>56254766988.704483</v>
      </c>
      <c r="AKV25" s="369">
        <f t="shared" si="16"/>
        <v>0</v>
      </c>
      <c r="AKW25" s="369">
        <f t="shared" si="16"/>
        <v>57942409998.365616</v>
      </c>
      <c r="AKX25" s="369">
        <f t="shared" si="16"/>
        <v>0</v>
      </c>
      <c r="AKY25" s="369">
        <f t="shared" si="16"/>
        <v>59680682298.316589</v>
      </c>
      <c r="AKZ25" s="369">
        <f t="shared" si="16"/>
        <v>0</v>
      </c>
      <c r="ALA25" s="369">
        <f t="shared" si="16"/>
        <v>61471102767.26609</v>
      </c>
      <c r="ALB25" s="369">
        <f t="shared" si="16"/>
        <v>0</v>
      </c>
      <c r="ALC25" s="369">
        <f t="shared" si="16"/>
        <v>63315235850.284073</v>
      </c>
      <c r="ALD25" s="369">
        <f t="shared" si="16"/>
        <v>0</v>
      </c>
      <c r="ALE25" s="369">
        <f t="shared" si="16"/>
        <v>65214692925.792595</v>
      </c>
      <c r="ALF25" s="369">
        <f t="shared" si="16"/>
        <v>0</v>
      </c>
      <c r="ALG25" s="369">
        <f t="shared" si="16"/>
        <v>67171133713.566376</v>
      </c>
      <c r="ALH25" s="369">
        <f t="shared" si="16"/>
        <v>0</v>
      </c>
      <c r="ALI25" s="369">
        <f t="shared" si="16"/>
        <v>69186267724.973373</v>
      </c>
      <c r="ALJ25" s="369">
        <f t="shared" si="16"/>
        <v>0</v>
      </c>
      <c r="ALK25" s="369">
        <f t="shared" si="16"/>
        <v>71261855756.72258</v>
      </c>
      <c r="ALL25" s="369">
        <f t="shared" si="16"/>
        <v>0</v>
      </c>
      <c r="ALM25" s="369">
        <f t="shared" si="16"/>
        <v>73399711429.424255</v>
      </c>
      <c r="ALN25" s="369">
        <f t="shared" si="16"/>
        <v>0</v>
      </c>
      <c r="ALO25" s="369">
        <f t="shared" si="16"/>
        <v>75601702772.306992</v>
      </c>
      <c r="ALP25" s="369">
        <f t="shared" si="16"/>
        <v>0</v>
      </c>
      <c r="ALQ25" s="369">
        <f t="shared" si="16"/>
        <v>77869753855.476196</v>
      </c>
      <c r="ALR25" s="369">
        <f t="shared" si="16"/>
        <v>0</v>
      </c>
      <c r="ALS25" s="369">
        <f t="shared" si="16"/>
        <v>80205846471.140488</v>
      </c>
      <c r="ALT25" s="369">
        <f t="shared" si="16"/>
        <v>0</v>
      </c>
      <c r="ALU25" s="369">
        <f t="shared" si="16"/>
        <v>82612021865.274704</v>
      </c>
      <c r="ALV25" s="369">
        <f t="shared" si="16"/>
        <v>0</v>
      </c>
      <c r="ALW25" s="369">
        <f t="shared" si="16"/>
        <v>85090382521.232941</v>
      </c>
      <c r="ALX25" s="369">
        <f t="shared" si="16"/>
        <v>0</v>
      </c>
      <c r="ALY25" s="369">
        <f t="shared" si="16"/>
        <v>87643093996.869934</v>
      </c>
      <c r="ALZ25" s="369">
        <f t="shared" si="16"/>
        <v>0</v>
      </c>
      <c r="AMA25" s="369">
        <f t="shared" si="16"/>
        <v>90272386816.776031</v>
      </c>
      <c r="AMB25" s="369">
        <f t="shared" si="16"/>
        <v>0</v>
      </c>
      <c r="AMC25" s="369">
        <f t="shared" si="16"/>
        <v>92980558421.279312</v>
      </c>
      <c r="AMD25" s="369">
        <f t="shared" si="16"/>
        <v>0</v>
      </c>
      <c r="AME25" s="369">
        <f t="shared" si="16"/>
        <v>95769975173.917694</v>
      </c>
      <c r="AMF25" s="369">
        <f t="shared" si="16"/>
        <v>0</v>
      </c>
      <c r="AMG25" s="369">
        <f t="shared" si="16"/>
        <v>98643074429.135223</v>
      </c>
      <c r="AMH25" s="369">
        <f t="shared" si="16"/>
        <v>0</v>
      </c>
      <c r="AMI25" s="369">
        <f t="shared" si="16"/>
        <v>101602366662.00928</v>
      </c>
      <c r="AMJ25" s="369">
        <f t="shared" si="16"/>
        <v>0</v>
      </c>
      <c r="AMK25" s="369">
        <f t="shared" si="16"/>
        <v>104650437661.86955</v>
      </c>
      <c r="AML25" s="369">
        <f t="shared" si="16"/>
        <v>0</v>
      </c>
      <c r="AMM25" s="369">
        <f t="shared" si="16"/>
        <v>107789950791.72565</v>
      </c>
      <c r="AMN25" s="369">
        <f t="shared" si="16"/>
        <v>0</v>
      </c>
      <c r="AMO25" s="369">
        <f t="shared" si="16"/>
        <v>111023649315.47742</v>
      </c>
      <c r="AMP25" s="369">
        <f t="shared" si="16"/>
        <v>0</v>
      </c>
      <c r="AMQ25" s="369">
        <f t="shared" si="16"/>
        <v>114354358794.94174</v>
      </c>
      <c r="AMR25" s="369">
        <f t="shared" ref="AMR25:APC25" si="17">AMP25*$C$25</f>
        <v>0</v>
      </c>
      <c r="AMS25" s="369">
        <f t="shared" si="17"/>
        <v>117784989558.78999</v>
      </c>
      <c r="AMT25" s="369">
        <f t="shared" si="17"/>
        <v>0</v>
      </c>
      <c r="AMU25" s="369">
        <f t="shared" si="17"/>
        <v>121318539245.5537</v>
      </c>
      <c r="AMV25" s="369">
        <f t="shared" si="17"/>
        <v>0</v>
      </c>
      <c r="AMW25" s="369">
        <f t="shared" si="17"/>
        <v>124958095422.9203</v>
      </c>
      <c r="AMX25" s="369">
        <f t="shared" si="17"/>
        <v>0</v>
      </c>
      <c r="AMY25" s="369">
        <f t="shared" si="17"/>
        <v>128706838285.60791</v>
      </c>
      <c r="AMZ25" s="369">
        <f t="shared" si="17"/>
        <v>0</v>
      </c>
      <c r="ANA25" s="369">
        <f t="shared" si="17"/>
        <v>132568043434.17615</v>
      </c>
      <c r="ANB25" s="369">
        <f t="shared" si="17"/>
        <v>0</v>
      </c>
      <c r="ANC25" s="369">
        <f t="shared" si="17"/>
        <v>136545084737.20143</v>
      </c>
      <c r="AND25" s="369">
        <f t="shared" si="17"/>
        <v>0</v>
      </c>
      <c r="ANE25" s="369">
        <f t="shared" si="17"/>
        <v>140641437279.31747</v>
      </c>
      <c r="ANF25" s="369">
        <f t="shared" si="17"/>
        <v>0</v>
      </c>
      <c r="ANG25" s="369">
        <f t="shared" si="17"/>
        <v>144860680397.69699</v>
      </c>
      <c r="ANH25" s="369">
        <f t="shared" si="17"/>
        <v>0</v>
      </c>
      <c r="ANI25" s="369">
        <f t="shared" si="17"/>
        <v>149206500809.6279</v>
      </c>
      <c r="ANJ25" s="369">
        <f t="shared" si="17"/>
        <v>0</v>
      </c>
      <c r="ANK25" s="369">
        <f t="shared" si="17"/>
        <v>153682695833.91675</v>
      </c>
      <c r="ANL25" s="369">
        <f t="shared" si="17"/>
        <v>0</v>
      </c>
      <c r="ANM25" s="369">
        <f t="shared" si="17"/>
        <v>158293176708.93427</v>
      </c>
      <c r="ANN25" s="369">
        <f t="shared" si="17"/>
        <v>0</v>
      </c>
      <c r="ANO25" s="369">
        <f t="shared" si="17"/>
        <v>163041972010.2023</v>
      </c>
      <c r="ANP25" s="369">
        <f t="shared" si="17"/>
        <v>0</v>
      </c>
      <c r="ANQ25" s="369">
        <f t="shared" si="17"/>
        <v>167933231170.50836</v>
      </c>
      <c r="ANR25" s="369">
        <f t="shared" si="17"/>
        <v>0</v>
      </c>
      <c r="ANS25" s="369">
        <f t="shared" si="17"/>
        <v>172971228105.62363</v>
      </c>
      <c r="ANT25" s="369">
        <f t="shared" si="17"/>
        <v>0</v>
      </c>
      <c r="ANU25" s="369">
        <f t="shared" si="17"/>
        <v>178160364948.79233</v>
      </c>
      <c r="ANV25" s="369">
        <f t="shared" si="17"/>
        <v>0</v>
      </c>
      <c r="ANW25" s="369">
        <f t="shared" si="17"/>
        <v>183505175897.2561</v>
      </c>
      <c r="ANX25" s="369">
        <f t="shared" si="17"/>
        <v>0</v>
      </c>
      <c r="ANY25" s="369">
        <f t="shared" si="17"/>
        <v>189010331174.1738</v>
      </c>
      <c r="ANZ25" s="369">
        <f t="shared" si="17"/>
        <v>0</v>
      </c>
      <c r="AOA25" s="369">
        <f t="shared" si="17"/>
        <v>194680641109.39902</v>
      </c>
      <c r="AOB25" s="369">
        <f t="shared" si="17"/>
        <v>0</v>
      </c>
      <c r="AOC25" s="369">
        <f t="shared" si="17"/>
        <v>200521060342.681</v>
      </c>
      <c r="AOD25" s="369">
        <f t="shared" si="17"/>
        <v>0</v>
      </c>
      <c r="AOE25" s="369">
        <f t="shared" si="17"/>
        <v>206536692152.96143</v>
      </c>
      <c r="AOF25" s="369">
        <f t="shared" si="17"/>
        <v>0</v>
      </c>
      <c r="AOG25" s="369">
        <f t="shared" si="17"/>
        <v>212732792917.55026</v>
      </c>
      <c r="AOH25" s="369">
        <f t="shared" si="17"/>
        <v>0</v>
      </c>
      <c r="AOI25" s="369">
        <f t="shared" si="17"/>
        <v>219114776705.07678</v>
      </c>
      <c r="AOJ25" s="369">
        <f t="shared" si="17"/>
        <v>0</v>
      </c>
      <c r="AOK25" s="369">
        <f t="shared" si="17"/>
        <v>225688220006.2291</v>
      </c>
      <c r="AOL25" s="369">
        <f t="shared" si="17"/>
        <v>0</v>
      </c>
      <c r="AOM25" s="369">
        <f t="shared" si="17"/>
        <v>232458866606.41599</v>
      </c>
      <c r="AON25" s="369">
        <f t="shared" si="17"/>
        <v>0</v>
      </c>
      <c r="AOO25" s="369">
        <f t="shared" si="17"/>
        <v>239432632604.60846</v>
      </c>
      <c r="AOP25" s="369">
        <f t="shared" si="17"/>
        <v>0</v>
      </c>
      <c r="AOQ25" s="369">
        <f t="shared" si="17"/>
        <v>246615611582.74673</v>
      </c>
      <c r="AOR25" s="369">
        <f t="shared" si="17"/>
        <v>0</v>
      </c>
      <c r="AOS25" s="369">
        <f t="shared" si="17"/>
        <v>254014079930.22916</v>
      </c>
      <c r="AOT25" s="369">
        <f t="shared" si="17"/>
        <v>0</v>
      </c>
      <c r="AOU25" s="369">
        <f t="shared" si="17"/>
        <v>261634502328.13605</v>
      </c>
      <c r="AOV25" s="369">
        <f t="shared" si="17"/>
        <v>0</v>
      </c>
      <c r="AOW25" s="369">
        <f t="shared" si="17"/>
        <v>269483537397.98013</v>
      </c>
      <c r="AOX25" s="369">
        <f t="shared" si="17"/>
        <v>0</v>
      </c>
      <c r="AOY25" s="369">
        <f t="shared" si="17"/>
        <v>277568043519.91956</v>
      </c>
      <c r="AOZ25" s="369">
        <f t="shared" si="17"/>
        <v>0</v>
      </c>
      <c r="APA25" s="369">
        <f t="shared" si="17"/>
        <v>285895084825.51715</v>
      </c>
      <c r="APB25" s="369">
        <f t="shared" si="17"/>
        <v>0</v>
      </c>
      <c r="APC25" s="369">
        <f t="shared" si="17"/>
        <v>294471937370.28265</v>
      </c>
      <c r="APD25" s="369">
        <f t="shared" ref="APD25:ARO25" si="18">APB25*$C$25</f>
        <v>0</v>
      </c>
      <c r="APE25" s="369">
        <f t="shared" si="18"/>
        <v>303306095491.39111</v>
      </c>
      <c r="APF25" s="369">
        <f t="shared" si="18"/>
        <v>0</v>
      </c>
      <c r="APG25" s="369">
        <f t="shared" si="18"/>
        <v>312405278356.13287</v>
      </c>
      <c r="APH25" s="369">
        <f t="shared" si="18"/>
        <v>0</v>
      </c>
      <c r="API25" s="369">
        <f t="shared" si="18"/>
        <v>321777436706.81689</v>
      </c>
      <c r="APJ25" s="369">
        <f t="shared" si="18"/>
        <v>0</v>
      </c>
      <c r="APK25" s="369">
        <f t="shared" si="18"/>
        <v>331430759808.02142</v>
      </c>
      <c r="APL25" s="369">
        <f t="shared" si="18"/>
        <v>0</v>
      </c>
      <c r="APM25" s="369">
        <f t="shared" si="18"/>
        <v>341373682602.26208</v>
      </c>
      <c r="APN25" s="369">
        <f t="shared" si="18"/>
        <v>0</v>
      </c>
      <c r="APO25" s="369">
        <f t="shared" si="18"/>
        <v>351614893080.32996</v>
      </c>
      <c r="APP25" s="369">
        <f t="shared" si="18"/>
        <v>0</v>
      </c>
      <c r="APQ25" s="369">
        <f t="shared" si="18"/>
        <v>362163339872.73987</v>
      </c>
      <c r="APR25" s="369">
        <f t="shared" si="18"/>
        <v>0</v>
      </c>
      <c r="APS25" s="369">
        <f t="shared" si="18"/>
        <v>373028240068.92206</v>
      </c>
      <c r="APT25" s="369">
        <f t="shared" si="18"/>
        <v>0</v>
      </c>
      <c r="APU25" s="369">
        <f t="shared" si="18"/>
        <v>384219087270.98975</v>
      </c>
      <c r="APV25" s="369">
        <f t="shared" si="18"/>
        <v>0</v>
      </c>
      <c r="APW25" s="369">
        <f t="shared" si="18"/>
        <v>395745659889.11945</v>
      </c>
      <c r="APX25" s="369">
        <f t="shared" si="18"/>
        <v>0</v>
      </c>
      <c r="APY25" s="369">
        <f t="shared" si="18"/>
        <v>407618029685.79303</v>
      </c>
      <c r="APZ25" s="369">
        <f t="shared" si="18"/>
        <v>0</v>
      </c>
      <c r="AQA25" s="369">
        <f t="shared" si="18"/>
        <v>419846570576.36682</v>
      </c>
      <c r="AQB25" s="369">
        <f t="shared" si="18"/>
        <v>0</v>
      </c>
      <c r="AQC25" s="369">
        <f t="shared" si="18"/>
        <v>432441967693.65784</v>
      </c>
      <c r="AQD25" s="369">
        <f t="shared" si="18"/>
        <v>0</v>
      </c>
      <c r="AQE25" s="369">
        <f t="shared" si="18"/>
        <v>445415226724.46759</v>
      </c>
      <c r="AQF25" s="369">
        <f t="shared" si="18"/>
        <v>0</v>
      </c>
      <c r="AQG25" s="369">
        <f t="shared" si="18"/>
        <v>458777683526.20166</v>
      </c>
      <c r="AQH25" s="369">
        <f t="shared" si="18"/>
        <v>0</v>
      </c>
      <c r="AQI25" s="369">
        <f t="shared" si="18"/>
        <v>472541014031.98773</v>
      </c>
      <c r="AQJ25" s="369">
        <f t="shared" si="18"/>
        <v>0</v>
      </c>
      <c r="AQK25" s="369">
        <f t="shared" si="18"/>
        <v>486717244452.94739</v>
      </c>
      <c r="AQL25" s="369">
        <f t="shared" si="18"/>
        <v>0</v>
      </c>
      <c r="AQM25" s="369">
        <f t="shared" si="18"/>
        <v>501318761786.53583</v>
      </c>
      <c r="AQN25" s="369">
        <f t="shared" si="18"/>
        <v>0</v>
      </c>
      <c r="AQO25" s="369">
        <f t="shared" si="18"/>
        <v>516358324640.1319</v>
      </c>
      <c r="AQP25" s="369">
        <f t="shared" si="18"/>
        <v>0</v>
      </c>
      <c r="AQQ25" s="369">
        <f t="shared" si="18"/>
        <v>531849074379.33588</v>
      </c>
      <c r="AQR25" s="369">
        <f t="shared" si="18"/>
        <v>0</v>
      </c>
      <c r="AQS25" s="369">
        <f t="shared" si="18"/>
        <v>547804546610.71594</v>
      </c>
      <c r="AQT25" s="369">
        <f t="shared" si="18"/>
        <v>0</v>
      </c>
      <c r="AQU25" s="369">
        <f t="shared" si="18"/>
        <v>564238683009.03748</v>
      </c>
      <c r="AQV25" s="369">
        <f t="shared" si="18"/>
        <v>0</v>
      </c>
      <c r="AQW25" s="369">
        <f t="shared" si="18"/>
        <v>581165843499.30859</v>
      </c>
      <c r="AQX25" s="369">
        <f t="shared" si="18"/>
        <v>0</v>
      </c>
      <c r="AQY25" s="369">
        <f t="shared" si="18"/>
        <v>598600818804.28784</v>
      </c>
      <c r="AQZ25" s="369">
        <f t="shared" si="18"/>
        <v>0</v>
      </c>
      <c r="ARA25" s="369">
        <f t="shared" si="18"/>
        <v>616558843368.4165</v>
      </c>
      <c r="ARB25" s="369">
        <f t="shared" si="18"/>
        <v>0</v>
      </c>
      <c r="ARC25" s="369">
        <f t="shared" si="18"/>
        <v>635055608669.46899</v>
      </c>
      <c r="ARD25" s="369">
        <f t="shared" si="18"/>
        <v>0</v>
      </c>
      <c r="ARE25" s="369">
        <f t="shared" si="18"/>
        <v>654107276929.5531</v>
      </c>
      <c r="ARF25" s="369">
        <f t="shared" si="18"/>
        <v>0</v>
      </c>
      <c r="ARG25" s="369">
        <f t="shared" si="18"/>
        <v>673730495237.4397</v>
      </c>
      <c r="ARH25" s="369">
        <f t="shared" si="18"/>
        <v>0</v>
      </c>
      <c r="ARI25" s="369">
        <f t="shared" si="18"/>
        <v>693942410094.56287</v>
      </c>
      <c r="ARJ25" s="369">
        <f t="shared" si="18"/>
        <v>0</v>
      </c>
      <c r="ARK25" s="369">
        <f t="shared" si="18"/>
        <v>714760682397.39978</v>
      </c>
      <c r="ARL25" s="369">
        <f t="shared" si="18"/>
        <v>0</v>
      </c>
      <c r="ARM25" s="369">
        <f t="shared" si="18"/>
        <v>736203502869.32178</v>
      </c>
      <c r="ARN25" s="369">
        <f t="shared" si="18"/>
        <v>0</v>
      </c>
      <c r="ARO25" s="369">
        <f t="shared" si="18"/>
        <v>758289607955.40149</v>
      </c>
      <c r="ARP25" s="369">
        <f t="shared" ref="ARP25:AUA25" si="19">ARN25*$C$25</f>
        <v>0</v>
      </c>
      <c r="ARQ25" s="369">
        <f t="shared" si="19"/>
        <v>781038296194.0636</v>
      </c>
      <c r="ARR25" s="369">
        <f t="shared" si="19"/>
        <v>0</v>
      </c>
      <c r="ARS25" s="369">
        <f t="shared" si="19"/>
        <v>804469445079.8855</v>
      </c>
      <c r="ART25" s="369">
        <f t="shared" si="19"/>
        <v>0</v>
      </c>
      <c r="ARU25" s="369">
        <f t="shared" si="19"/>
        <v>828603528432.2821</v>
      </c>
      <c r="ARV25" s="369">
        <f t="shared" si="19"/>
        <v>0</v>
      </c>
      <c r="ARW25" s="369">
        <f t="shared" si="19"/>
        <v>853461634285.25061</v>
      </c>
      <c r="ARX25" s="369">
        <f t="shared" si="19"/>
        <v>0</v>
      </c>
      <c r="ARY25" s="369">
        <f t="shared" si="19"/>
        <v>879065483313.80811</v>
      </c>
      <c r="ARZ25" s="369">
        <f t="shared" si="19"/>
        <v>0</v>
      </c>
      <c r="ASA25" s="369">
        <f t="shared" si="19"/>
        <v>905437447813.22241</v>
      </c>
      <c r="ASB25" s="369">
        <f t="shared" si="19"/>
        <v>0</v>
      </c>
      <c r="ASC25" s="369">
        <f t="shared" si="19"/>
        <v>932600571247.61914</v>
      </c>
      <c r="ASD25" s="369">
        <f t="shared" si="19"/>
        <v>0</v>
      </c>
      <c r="ASE25" s="369">
        <f t="shared" si="19"/>
        <v>960578588385.04773</v>
      </c>
      <c r="ASF25" s="369">
        <f t="shared" si="19"/>
        <v>0</v>
      </c>
      <c r="ASG25" s="369">
        <f t="shared" si="19"/>
        <v>989395946036.59924</v>
      </c>
      <c r="ASH25" s="369">
        <f t="shared" si="19"/>
        <v>0</v>
      </c>
      <c r="ASI25" s="369">
        <f t="shared" si="19"/>
        <v>1019077824417.6973</v>
      </c>
      <c r="ASJ25" s="369">
        <f t="shared" si="19"/>
        <v>0</v>
      </c>
      <c r="ASK25" s="369">
        <f t="shared" si="19"/>
        <v>1049650159150.2283</v>
      </c>
      <c r="ASL25" s="369">
        <f t="shared" si="19"/>
        <v>0</v>
      </c>
      <c r="ASM25" s="369">
        <f t="shared" si="19"/>
        <v>1081139663924.7351</v>
      </c>
      <c r="ASN25" s="369">
        <f t="shared" si="19"/>
        <v>0</v>
      </c>
      <c r="ASO25" s="369">
        <f t="shared" si="19"/>
        <v>1113573853842.4773</v>
      </c>
      <c r="ASP25" s="369">
        <f t="shared" si="19"/>
        <v>0</v>
      </c>
      <c r="ASQ25" s="369">
        <f t="shared" si="19"/>
        <v>1146981069457.7517</v>
      </c>
      <c r="ASR25" s="369">
        <f t="shared" si="19"/>
        <v>0</v>
      </c>
      <c r="ASS25" s="369">
        <f t="shared" si="19"/>
        <v>1181390501541.4844</v>
      </c>
      <c r="AST25" s="369">
        <f t="shared" si="19"/>
        <v>0</v>
      </c>
      <c r="ASU25" s="369">
        <f t="shared" si="19"/>
        <v>1216832216587.729</v>
      </c>
      <c r="ASV25" s="369">
        <f t="shared" si="19"/>
        <v>0</v>
      </c>
      <c r="ASW25" s="369">
        <f t="shared" si="19"/>
        <v>1253337183085.3608</v>
      </c>
      <c r="ASX25" s="369">
        <f t="shared" si="19"/>
        <v>0</v>
      </c>
      <c r="ASY25" s="369">
        <f t="shared" si="19"/>
        <v>1290937298577.9216</v>
      </c>
      <c r="ASZ25" s="369">
        <f t="shared" si="19"/>
        <v>0</v>
      </c>
      <c r="ATA25" s="369">
        <f t="shared" si="19"/>
        <v>1329665417535.2593</v>
      </c>
      <c r="ATB25" s="369">
        <f t="shared" si="19"/>
        <v>0</v>
      </c>
      <c r="ATC25" s="369">
        <f t="shared" si="19"/>
        <v>1369555380061.3171</v>
      </c>
      <c r="ATD25" s="369">
        <f t="shared" si="19"/>
        <v>0</v>
      </c>
      <c r="ATE25" s="369">
        <f t="shared" si="19"/>
        <v>1410642041463.1567</v>
      </c>
      <c r="ATF25" s="369">
        <f t="shared" si="19"/>
        <v>0</v>
      </c>
      <c r="ATG25" s="369">
        <f t="shared" si="19"/>
        <v>1452961302707.0515</v>
      </c>
      <c r="ATH25" s="369">
        <f t="shared" si="19"/>
        <v>0</v>
      </c>
      <c r="ATI25" s="369">
        <f t="shared" si="19"/>
        <v>1496550141788.2632</v>
      </c>
      <c r="ATJ25" s="369">
        <f t="shared" si="19"/>
        <v>0</v>
      </c>
      <c r="ATK25" s="369">
        <f t="shared" si="19"/>
        <v>1541446646041.9111</v>
      </c>
      <c r="ATL25" s="369">
        <f t="shared" si="19"/>
        <v>0</v>
      </c>
      <c r="ATM25" s="369">
        <f t="shared" si="19"/>
        <v>1587690045423.1685</v>
      </c>
      <c r="ATN25" s="369">
        <f t="shared" si="19"/>
        <v>0</v>
      </c>
      <c r="ATO25" s="369">
        <f t="shared" si="19"/>
        <v>1635320746785.8635</v>
      </c>
      <c r="ATP25" s="369">
        <f t="shared" si="19"/>
        <v>0</v>
      </c>
      <c r="ATQ25" s="369">
        <f t="shared" si="19"/>
        <v>1684380369189.4395</v>
      </c>
      <c r="ATR25" s="369">
        <f t="shared" si="19"/>
        <v>0</v>
      </c>
      <c r="ATS25" s="369">
        <f t="shared" si="19"/>
        <v>1734911780265.1228</v>
      </c>
      <c r="ATT25" s="369">
        <f t="shared" si="19"/>
        <v>0</v>
      </c>
      <c r="ATU25" s="369">
        <f t="shared" si="19"/>
        <v>1786959133673.0764</v>
      </c>
      <c r="ATV25" s="369">
        <f t="shared" si="19"/>
        <v>0</v>
      </c>
      <c r="ATW25" s="369">
        <f t="shared" si="19"/>
        <v>1840567907683.2688</v>
      </c>
      <c r="ATX25" s="369">
        <f t="shared" si="19"/>
        <v>0</v>
      </c>
      <c r="ATY25" s="369">
        <f t="shared" si="19"/>
        <v>1895784944913.7668</v>
      </c>
      <c r="ATZ25" s="369">
        <f t="shared" si="19"/>
        <v>0</v>
      </c>
      <c r="AUA25" s="369">
        <f t="shared" si="19"/>
        <v>1952658493261.1799</v>
      </c>
      <c r="AUB25" s="369">
        <f t="shared" ref="AUB25:AWM25" si="20">ATZ25*$C$25</f>
        <v>0</v>
      </c>
      <c r="AUC25" s="369">
        <f t="shared" si="20"/>
        <v>2011238248059.0154</v>
      </c>
      <c r="AUD25" s="369">
        <f t="shared" si="20"/>
        <v>0</v>
      </c>
      <c r="AUE25" s="369">
        <f t="shared" si="20"/>
        <v>2071575395500.7859</v>
      </c>
      <c r="AUF25" s="369">
        <f t="shared" si="20"/>
        <v>0</v>
      </c>
      <c r="AUG25" s="369">
        <f t="shared" si="20"/>
        <v>2133722657365.8096</v>
      </c>
      <c r="AUH25" s="369">
        <f t="shared" si="20"/>
        <v>0</v>
      </c>
      <c r="AUI25" s="369">
        <f t="shared" si="20"/>
        <v>2197734337086.7839</v>
      </c>
      <c r="AUJ25" s="369">
        <f t="shared" si="20"/>
        <v>0</v>
      </c>
      <c r="AUK25" s="369">
        <f t="shared" si="20"/>
        <v>2263666367199.3877</v>
      </c>
      <c r="AUL25" s="369">
        <f t="shared" si="20"/>
        <v>0</v>
      </c>
      <c r="AUM25" s="369">
        <f t="shared" si="20"/>
        <v>2331576358215.3696</v>
      </c>
      <c r="AUN25" s="369">
        <f t="shared" si="20"/>
        <v>0</v>
      </c>
      <c r="AUO25" s="369">
        <f t="shared" si="20"/>
        <v>2401523648961.8306</v>
      </c>
      <c r="AUP25" s="369">
        <f t="shared" si="20"/>
        <v>0</v>
      </c>
      <c r="AUQ25" s="369">
        <f t="shared" si="20"/>
        <v>2473569358430.6855</v>
      </c>
      <c r="AUR25" s="369">
        <f t="shared" si="20"/>
        <v>0</v>
      </c>
      <c r="AUS25" s="369">
        <f t="shared" si="20"/>
        <v>2547776439183.606</v>
      </c>
      <c r="AUT25" s="369">
        <f t="shared" si="20"/>
        <v>0</v>
      </c>
      <c r="AUU25" s="369">
        <f t="shared" si="20"/>
        <v>2624209732359.1143</v>
      </c>
      <c r="AUV25" s="369">
        <f t="shared" si="20"/>
        <v>0</v>
      </c>
      <c r="AUW25" s="369">
        <f t="shared" si="20"/>
        <v>2702936024329.8877</v>
      </c>
      <c r="AUX25" s="369">
        <f t="shared" si="20"/>
        <v>0</v>
      </c>
      <c r="AUY25" s="369">
        <f t="shared" si="20"/>
        <v>2784024105059.7842</v>
      </c>
      <c r="AUZ25" s="369">
        <f t="shared" si="20"/>
        <v>0</v>
      </c>
      <c r="AVA25" s="369">
        <f t="shared" si="20"/>
        <v>2867544828211.5776</v>
      </c>
      <c r="AVB25" s="369">
        <f t="shared" si="20"/>
        <v>0</v>
      </c>
      <c r="AVC25" s="369">
        <f t="shared" si="20"/>
        <v>2953571173057.9248</v>
      </c>
      <c r="AVD25" s="369">
        <f t="shared" si="20"/>
        <v>0</v>
      </c>
      <c r="AVE25" s="369">
        <f t="shared" si="20"/>
        <v>3042178308249.6626</v>
      </c>
      <c r="AVF25" s="369">
        <f t="shared" si="20"/>
        <v>0</v>
      </c>
      <c r="AVG25" s="369">
        <f t="shared" si="20"/>
        <v>3133443657497.1523</v>
      </c>
      <c r="AVH25" s="369">
        <f t="shared" si="20"/>
        <v>0</v>
      </c>
      <c r="AVI25" s="369">
        <f t="shared" si="20"/>
        <v>3227446967222.0669</v>
      </c>
      <c r="AVJ25" s="369">
        <f t="shared" si="20"/>
        <v>0</v>
      </c>
      <c r="AVK25" s="369">
        <f t="shared" si="20"/>
        <v>3324270376238.729</v>
      </c>
      <c r="AVL25" s="369">
        <f t="shared" si="20"/>
        <v>0</v>
      </c>
      <c r="AVM25" s="369">
        <f t="shared" si="20"/>
        <v>3423998487525.8911</v>
      </c>
      <c r="AVN25" s="369">
        <f t="shared" si="20"/>
        <v>0</v>
      </c>
      <c r="AVO25" s="369">
        <f t="shared" si="20"/>
        <v>3526718442151.668</v>
      </c>
      <c r="AVP25" s="369">
        <f t="shared" si="20"/>
        <v>0</v>
      </c>
      <c r="AVQ25" s="369">
        <f t="shared" si="20"/>
        <v>3632519995416.2183</v>
      </c>
      <c r="AVR25" s="369">
        <f t="shared" si="20"/>
        <v>0</v>
      </c>
      <c r="AVS25" s="369">
        <f t="shared" si="20"/>
        <v>3741495595278.7051</v>
      </c>
      <c r="AVT25" s="369">
        <f t="shared" si="20"/>
        <v>0</v>
      </c>
      <c r="AVU25" s="369">
        <f t="shared" si="20"/>
        <v>3853740463137.0664</v>
      </c>
      <c r="AVV25" s="369">
        <f t="shared" si="20"/>
        <v>0</v>
      </c>
      <c r="AVW25" s="369">
        <f t="shared" si="20"/>
        <v>3969352677031.1787</v>
      </c>
      <c r="AVX25" s="369">
        <f t="shared" si="20"/>
        <v>0</v>
      </c>
      <c r="AVY25" s="369">
        <f t="shared" si="20"/>
        <v>4088433257342.1143</v>
      </c>
      <c r="AVZ25" s="369">
        <f t="shared" si="20"/>
        <v>0</v>
      </c>
      <c r="AWA25" s="369">
        <f t="shared" si="20"/>
        <v>4211086255062.3779</v>
      </c>
      <c r="AWB25" s="369">
        <f t="shared" si="20"/>
        <v>0</v>
      </c>
      <c r="AWC25" s="369">
        <f t="shared" si="20"/>
        <v>4337418842714.2495</v>
      </c>
      <c r="AWD25" s="369">
        <f t="shared" si="20"/>
        <v>0</v>
      </c>
      <c r="AWE25" s="369">
        <f t="shared" si="20"/>
        <v>4467541407995.6768</v>
      </c>
      <c r="AWF25" s="369">
        <f t="shared" si="20"/>
        <v>0</v>
      </c>
      <c r="AWG25" s="369">
        <f t="shared" si="20"/>
        <v>4601567650235.5469</v>
      </c>
      <c r="AWH25" s="369">
        <f t="shared" si="20"/>
        <v>0</v>
      </c>
      <c r="AWI25" s="369">
        <f t="shared" si="20"/>
        <v>4739614679742.6133</v>
      </c>
      <c r="AWJ25" s="369">
        <f t="shared" si="20"/>
        <v>0</v>
      </c>
      <c r="AWK25" s="369">
        <f t="shared" si="20"/>
        <v>4881803120134.8916</v>
      </c>
      <c r="AWL25" s="369">
        <f t="shared" si="20"/>
        <v>0</v>
      </c>
      <c r="AWM25" s="369">
        <f t="shared" si="20"/>
        <v>5028257213738.9385</v>
      </c>
      <c r="AWN25" s="369">
        <f t="shared" ref="AWN25:AYY25" si="21">AWL25*$C$25</f>
        <v>0</v>
      </c>
      <c r="AWO25" s="369">
        <f t="shared" si="21"/>
        <v>5179104930151.1064</v>
      </c>
      <c r="AWP25" s="369">
        <f t="shared" si="21"/>
        <v>0</v>
      </c>
      <c r="AWQ25" s="369">
        <f t="shared" si="21"/>
        <v>5334478078055.6396</v>
      </c>
      <c r="AWR25" s="369">
        <f t="shared" si="21"/>
        <v>0</v>
      </c>
      <c r="AWS25" s="369">
        <f t="shared" si="21"/>
        <v>5494512420397.3086</v>
      </c>
      <c r="AWT25" s="369">
        <f t="shared" si="21"/>
        <v>0</v>
      </c>
      <c r="AWU25" s="369">
        <f t="shared" si="21"/>
        <v>5659347793009.2275</v>
      </c>
      <c r="AWV25" s="369">
        <f t="shared" si="21"/>
        <v>0</v>
      </c>
      <c r="AWW25" s="369">
        <f t="shared" si="21"/>
        <v>5829128226799.5049</v>
      </c>
      <c r="AWX25" s="369">
        <f t="shared" si="21"/>
        <v>0</v>
      </c>
      <c r="AWY25" s="369">
        <f t="shared" si="21"/>
        <v>6004002073603.4902</v>
      </c>
      <c r="AWZ25" s="369">
        <f t="shared" si="21"/>
        <v>0</v>
      </c>
      <c r="AXA25" s="369">
        <f t="shared" si="21"/>
        <v>6184122135811.5947</v>
      </c>
      <c r="AXB25" s="369">
        <f t="shared" si="21"/>
        <v>0</v>
      </c>
      <c r="AXC25" s="369">
        <f t="shared" si="21"/>
        <v>6369645799885.9424</v>
      </c>
      <c r="AXD25" s="369">
        <f t="shared" si="21"/>
        <v>0</v>
      </c>
      <c r="AXE25" s="369">
        <f t="shared" si="21"/>
        <v>6560735173882.5205</v>
      </c>
      <c r="AXF25" s="369">
        <f t="shared" si="21"/>
        <v>0</v>
      </c>
      <c r="AXG25" s="369">
        <f t="shared" si="21"/>
        <v>6757557229098.9961</v>
      </c>
      <c r="AXH25" s="369">
        <f t="shared" si="21"/>
        <v>0</v>
      </c>
      <c r="AXI25" s="369">
        <f t="shared" si="21"/>
        <v>6960283945971.9658</v>
      </c>
      <c r="AXJ25" s="369">
        <f t="shared" si="21"/>
        <v>0</v>
      </c>
      <c r="AXK25" s="369">
        <f t="shared" si="21"/>
        <v>7169092464351.125</v>
      </c>
      <c r="AXL25" s="369">
        <f t="shared" si="21"/>
        <v>0</v>
      </c>
      <c r="AXM25" s="369">
        <f t="shared" si="21"/>
        <v>7384165238281.6592</v>
      </c>
      <c r="AXN25" s="369">
        <f t="shared" si="21"/>
        <v>0</v>
      </c>
      <c r="AXO25" s="369">
        <f t="shared" si="21"/>
        <v>7605690195430.1094</v>
      </c>
      <c r="AXP25" s="369">
        <f t="shared" si="21"/>
        <v>0</v>
      </c>
      <c r="AXQ25" s="369">
        <f t="shared" si="21"/>
        <v>7833860901293.0127</v>
      </c>
      <c r="AXR25" s="369">
        <f t="shared" si="21"/>
        <v>0</v>
      </c>
      <c r="AXS25" s="369">
        <f t="shared" si="21"/>
        <v>8068876728331.8037</v>
      </c>
      <c r="AXT25" s="369">
        <f t="shared" si="21"/>
        <v>0</v>
      </c>
      <c r="AXU25" s="369">
        <f t="shared" si="21"/>
        <v>8310943030181.7578</v>
      </c>
      <c r="AXV25" s="369">
        <f t="shared" si="21"/>
        <v>0</v>
      </c>
      <c r="AXW25" s="369">
        <f t="shared" si="21"/>
        <v>8560271321087.2109</v>
      </c>
      <c r="AXX25" s="369">
        <f t="shared" si="21"/>
        <v>0</v>
      </c>
      <c r="AXY25" s="369">
        <f t="shared" si="21"/>
        <v>8817079460719.8281</v>
      </c>
      <c r="AXZ25" s="369">
        <f t="shared" si="21"/>
        <v>0</v>
      </c>
      <c r="AYA25" s="369">
        <f t="shared" si="21"/>
        <v>9081591844541.4238</v>
      </c>
      <c r="AYB25" s="369">
        <f t="shared" si="21"/>
        <v>0</v>
      </c>
      <c r="AYC25" s="369">
        <f t="shared" si="21"/>
        <v>9354039599877.666</v>
      </c>
      <c r="AYD25" s="369">
        <f t="shared" si="21"/>
        <v>0</v>
      </c>
      <c r="AYE25" s="369">
        <f t="shared" si="21"/>
        <v>9634660787873.9961</v>
      </c>
      <c r="AYF25" s="369">
        <f t="shared" si="21"/>
        <v>0</v>
      </c>
      <c r="AYG25" s="369">
        <f t="shared" si="21"/>
        <v>9923700611510.2168</v>
      </c>
      <c r="AYH25" s="369">
        <f t="shared" si="21"/>
        <v>0</v>
      </c>
      <c r="AYI25" s="369">
        <f t="shared" si="21"/>
        <v>10221411629855.523</v>
      </c>
      <c r="AYJ25" s="369">
        <f t="shared" si="21"/>
        <v>0</v>
      </c>
      <c r="AYK25" s="369">
        <f t="shared" si="21"/>
        <v>10528053978751.189</v>
      </c>
      <c r="AYL25" s="369">
        <f t="shared" si="21"/>
        <v>0</v>
      </c>
      <c r="AYM25" s="369">
        <f t="shared" si="21"/>
        <v>10843895598113.725</v>
      </c>
      <c r="AYN25" s="369">
        <f t="shared" si="21"/>
        <v>0</v>
      </c>
      <c r="AYO25" s="369">
        <f t="shared" si="21"/>
        <v>11169212466057.137</v>
      </c>
      <c r="AYP25" s="369">
        <f t="shared" si="21"/>
        <v>0</v>
      </c>
      <c r="AYQ25" s="369">
        <f t="shared" si="21"/>
        <v>11504288840038.852</v>
      </c>
      <c r="AYR25" s="369">
        <f t="shared" si="21"/>
        <v>0</v>
      </c>
      <c r="AYS25" s="369">
        <f t="shared" si="21"/>
        <v>11849417505240.018</v>
      </c>
      <c r="AYT25" s="369">
        <f t="shared" si="21"/>
        <v>0</v>
      </c>
      <c r="AYU25" s="369">
        <f t="shared" si="21"/>
        <v>12204900030397.219</v>
      </c>
      <c r="AYV25" s="369">
        <f t="shared" si="21"/>
        <v>0</v>
      </c>
      <c r="AYW25" s="369">
        <f t="shared" si="21"/>
        <v>12571047031309.135</v>
      </c>
      <c r="AYX25" s="369">
        <f t="shared" si="21"/>
        <v>0</v>
      </c>
      <c r="AYY25" s="369">
        <f t="shared" si="21"/>
        <v>12948178442248.408</v>
      </c>
      <c r="AYZ25" s="369">
        <f t="shared" ref="AYZ25:BBK25" si="22">AYX25*$C$25</f>
        <v>0</v>
      </c>
      <c r="AZA25" s="369">
        <f t="shared" si="22"/>
        <v>13336623795515.861</v>
      </c>
      <c r="AZB25" s="369">
        <f t="shared" si="22"/>
        <v>0</v>
      </c>
      <c r="AZC25" s="369">
        <f t="shared" si="22"/>
        <v>13736722509381.338</v>
      </c>
      <c r="AZD25" s="369">
        <f t="shared" si="22"/>
        <v>0</v>
      </c>
      <c r="AZE25" s="369">
        <f t="shared" si="22"/>
        <v>14148824184662.779</v>
      </c>
      <c r="AZF25" s="369">
        <f t="shared" si="22"/>
        <v>0</v>
      </c>
      <c r="AZG25" s="369">
        <f t="shared" si="22"/>
        <v>14573288910202.662</v>
      </c>
      <c r="AZH25" s="369">
        <f t="shared" si="22"/>
        <v>0</v>
      </c>
      <c r="AZI25" s="369">
        <f t="shared" si="22"/>
        <v>15010487577508.742</v>
      </c>
      <c r="AZJ25" s="369">
        <f t="shared" si="22"/>
        <v>0</v>
      </c>
      <c r="AZK25" s="369">
        <f t="shared" si="22"/>
        <v>15460802204834.004</v>
      </c>
      <c r="AZL25" s="369">
        <f t="shared" si="22"/>
        <v>0</v>
      </c>
      <c r="AZM25" s="369">
        <f t="shared" si="22"/>
        <v>15924626270979.025</v>
      </c>
      <c r="AZN25" s="369">
        <f t="shared" si="22"/>
        <v>0</v>
      </c>
      <c r="AZO25" s="369">
        <f t="shared" si="22"/>
        <v>16402365059108.396</v>
      </c>
      <c r="AZP25" s="369">
        <f t="shared" si="22"/>
        <v>0</v>
      </c>
      <c r="AZQ25" s="369">
        <f t="shared" si="22"/>
        <v>16894436010881.648</v>
      </c>
      <c r="AZR25" s="369">
        <f t="shared" si="22"/>
        <v>0</v>
      </c>
      <c r="AZS25" s="369">
        <f t="shared" si="22"/>
        <v>17401269091208.098</v>
      </c>
      <c r="AZT25" s="369">
        <f t="shared" si="22"/>
        <v>0</v>
      </c>
      <c r="AZU25" s="369">
        <f t="shared" si="22"/>
        <v>17923307163944.34</v>
      </c>
      <c r="AZV25" s="369">
        <f t="shared" si="22"/>
        <v>0</v>
      </c>
      <c r="AZW25" s="369">
        <f t="shared" si="22"/>
        <v>18461006378862.672</v>
      </c>
      <c r="AZX25" s="369">
        <f t="shared" si="22"/>
        <v>0</v>
      </c>
      <c r="AZY25" s="369">
        <f t="shared" si="22"/>
        <v>19014836570228.551</v>
      </c>
      <c r="AZZ25" s="369">
        <f t="shared" si="22"/>
        <v>0</v>
      </c>
      <c r="BAA25" s="369">
        <f t="shared" si="22"/>
        <v>19585281667335.406</v>
      </c>
      <c r="BAB25" s="369">
        <f t="shared" si="22"/>
        <v>0</v>
      </c>
      <c r="BAC25" s="369">
        <f t="shared" si="22"/>
        <v>20172840117355.469</v>
      </c>
      <c r="BAD25" s="369">
        <f t="shared" si="22"/>
        <v>0</v>
      </c>
      <c r="BAE25" s="369">
        <f t="shared" si="22"/>
        <v>20778025320876.133</v>
      </c>
      <c r="BAF25" s="369">
        <f t="shared" si="22"/>
        <v>0</v>
      </c>
      <c r="BAG25" s="369">
        <f t="shared" si="22"/>
        <v>21401366080502.418</v>
      </c>
      <c r="BAH25" s="369">
        <f t="shared" si="22"/>
        <v>0</v>
      </c>
      <c r="BAI25" s="369">
        <f t="shared" si="22"/>
        <v>22043407062917.492</v>
      </c>
      <c r="BAJ25" s="369">
        <f t="shared" si="22"/>
        <v>0</v>
      </c>
      <c r="BAK25" s="369">
        <f t="shared" si="22"/>
        <v>22704709274805.016</v>
      </c>
      <c r="BAL25" s="369">
        <f t="shared" si="22"/>
        <v>0</v>
      </c>
      <c r="BAM25" s="369">
        <f t="shared" si="22"/>
        <v>23385850553049.168</v>
      </c>
      <c r="BAN25" s="369">
        <f t="shared" si="22"/>
        <v>0</v>
      </c>
      <c r="BAO25" s="369">
        <f t="shared" si="22"/>
        <v>24087426069640.645</v>
      </c>
      <c r="BAP25" s="369">
        <f t="shared" si="22"/>
        <v>0</v>
      </c>
      <c r="BAQ25" s="369">
        <f t="shared" si="22"/>
        <v>24810048851729.863</v>
      </c>
      <c r="BAR25" s="369">
        <f t="shared" si="22"/>
        <v>0</v>
      </c>
      <c r="BAS25" s="369">
        <f t="shared" si="22"/>
        <v>25554350317281.762</v>
      </c>
      <c r="BAT25" s="369">
        <f t="shared" si="22"/>
        <v>0</v>
      </c>
      <c r="BAU25" s="369">
        <f t="shared" si="22"/>
        <v>26320980826800.215</v>
      </c>
      <c r="BAV25" s="369">
        <f t="shared" si="22"/>
        <v>0</v>
      </c>
      <c r="BAW25" s="369">
        <f t="shared" si="22"/>
        <v>27110610251604.223</v>
      </c>
      <c r="BAX25" s="369">
        <f t="shared" si="22"/>
        <v>0</v>
      </c>
      <c r="BAY25" s="369">
        <f t="shared" si="22"/>
        <v>27923928559152.352</v>
      </c>
      <c r="BAZ25" s="369">
        <f t="shared" si="22"/>
        <v>0</v>
      </c>
      <c r="BBA25" s="369">
        <f t="shared" si="22"/>
        <v>28761646415926.922</v>
      </c>
      <c r="BBB25" s="369">
        <f t="shared" si="22"/>
        <v>0</v>
      </c>
      <c r="BBC25" s="369">
        <f t="shared" si="22"/>
        <v>29624495808404.73</v>
      </c>
      <c r="BBD25" s="369">
        <f t="shared" si="22"/>
        <v>0</v>
      </c>
      <c r="BBE25" s="369">
        <f t="shared" si="22"/>
        <v>30513230682656.875</v>
      </c>
      <c r="BBF25" s="369">
        <f t="shared" si="22"/>
        <v>0</v>
      </c>
      <c r="BBG25" s="369">
        <f t="shared" si="22"/>
        <v>31428627603136.582</v>
      </c>
      <c r="BBH25" s="369">
        <f t="shared" si="22"/>
        <v>0</v>
      </c>
      <c r="BBI25" s="369">
        <f t="shared" si="22"/>
        <v>32371486431230.68</v>
      </c>
      <c r="BBJ25" s="369">
        <f t="shared" si="22"/>
        <v>0</v>
      </c>
      <c r="BBK25" s="369">
        <f t="shared" si="22"/>
        <v>33342631024167.602</v>
      </c>
      <c r="BBL25" s="369">
        <f t="shared" ref="BBL25:BDW25" si="23">BBJ25*$C$25</f>
        <v>0</v>
      </c>
      <c r="BBM25" s="369">
        <f t="shared" si="23"/>
        <v>34342909954892.629</v>
      </c>
      <c r="BBN25" s="369">
        <f t="shared" si="23"/>
        <v>0</v>
      </c>
      <c r="BBO25" s="369">
        <f t="shared" si="23"/>
        <v>35373197253539.406</v>
      </c>
      <c r="BBP25" s="369">
        <f t="shared" si="23"/>
        <v>0</v>
      </c>
      <c r="BBQ25" s="369">
        <f t="shared" si="23"/>
        <v>36434393171145.586</v>
      </c>
      <c r="BBR25" s="369">
        <f t="shared" si="23"/>
        <v>0</v>
      </c>
      <c r="BBS25" s="369">
        <f t="shared" si="23"/>
        <v>37527424966279.953</v>
      </c>
      <c r="BBT25" s="369">
        <f t="shared" si="23"/>
        <v>0</v>
      </c>
      <c r="BBU25" s="369">
        <f t="shared" si="23"/>
        <v>38653247715268.352</v>
      </c>
      <c r="BBV25" s="369">
        <f t="shared" si="23"/>
        <v>0</v>
      </c>
      <c r="BBW25" s="369">
        <f t="shared" si="23"/>
        <v>39812845146726.406</v>
      </c>
      <c r="BBX25" s="369">
        <f t="shared" si="23"/>
        <v>0</v>
      </c>
      <c r="BBY25" s="369">
        <f t="shared" si="23"/>
        <v>41007230501128.203</v>
      </c>
      <c r="BBZ25" s="369">
        <f t="shared" si="23"/>
        <v>0</v>
      </c>
      <c r="BCA25" s="369">
        <f t="shared" si="23"/>
        <v>42237447416162.047</v>
      </c>
      <c r="BCB25" s="369">
        <f t="shared" si="23"/>
        <v>0</v>
      </c>
      <c r="BCC25" s="369">
        <f t="shared" si="23"/>
        <v>43504570838646.906</v>
      </c>
      <c r="BCD25" s="369">
        <f t="shared" si="23"/>
        <v>0</v>
      </c>
      <c r="BCE25" s="369">
        <f t="shared" si="23"/>
        <v>44809707963806.313</v>
      </c>
      <c r="BCF25" s="369">
        <f t="shared" si="23"/>
        <v>0</v>
      </c>
      <c r="BCG25" s="369">
        <f t="shared" si="23"/>
        <v>46153999202720.5</v>
      </c>
      <c r="BCH25" s="369">
        <f t="shared" si="23"/>
        <v>0</v>
      </c>
      <c r="BCI25" s="369">
        <f t="shared" si="23"/>
        <v>47538619178802.117</v>
      </c>
      <c r="BCJ25" s="369">
        <f t="shared" si="23"/>
        <v>0</v>
      </c>
      <c r="BCK25" s="369">
        <f t="shared" si="23"/>
        <v>48964777754166.18</v>
      </c>
      <c r="BCL25" s="369">
        <f t="shared" si="23"/>
        <v>0</v>
      </c>
      <c r="BCM25" s="369">
        <f t="shared" si="23"/>
        <v>50433721086791.164</v>
      </c>
      <c r="BCN25" s="369">
        <f t="shared" si="23"/>
        <v>0</v>
      </c>
      <c r="BCO25" s="369">
        <f t="shared" si="23"/>
        <v>51946732719394.898</v>
      </c>
      <c r="BCP25" s="369">
        <f t="shared" si="23"/>
        <v>0</v>
      </c>
      <c r="BCQ25" s="369">
        <f t="shared" si="23"/>
        <v>53505134700976.75</v>
      </c>
      <c r="BCR25" s="369">
        <f t="shared" si="23"/>
        <v>0</v>
      </c>
      <c r="BCS25" s="369">
        <f t="shared" si="23"/>
        <v>55110288742006.055</v>
      </c>
      <c r="BCT25" s="369">
        <f t="shared" si="23"/>
        <v>0</v>
      </c>
      <c r="BCU25" s="369">
        <f t="shared" si="23"/>
        <v>56763597404266.234</v>
      </c>
      <c r="BCV25" s="369">
        <f t="shared" si="23"/>
        <v>0</v>
      </c>
      <c r="BCW25" s="369">
        <f t="shared" si="23"/>
        <v>58466505326394.227</v>
      </c>
      <c r="BCX25" s="369">
        <f t="shared" si="23"/>
        <v>0</v>
      </c>
      <c r="BCY25" s="369">
        <f t="shared" si="23"/>
        <v>60220500486186.055</v>
      </c>
      <c r="BCZ25" s="369">
        <f t="shared" si="23"/>
        <v>0</v>
      </c>
      <c r="BDA25" s="369">
        <f t="shared" si="23"/>
        <v>62027115500771.641</v>
      </c>
      <c r="BDB25" s="369">
        <f t="shared" si="23"/>
        <v>0</v>
      </c>
      <c r="BDC25" s="369">
        <f t="shared" si="23"/>
        <v>63887928965794.789</v>
      </c>
      <c r="BDD25" s="369">
        <f t="shared" si="23"/>
        <v>0</v>
      </c>
      <c r="BDE25" s="369">
        <f t="shared" si="23"/>
        <v>65804566834768.633</v>
      </c>
      <c r="BDF25" s="369">
        <f t="shared" si="23"/>
        <v>0</v>
      </c>
      <c r="BDG25" s="369">
        <f t="shared" si="23"/>
        <v>67778703839811.695</v>
      </c>
      <c r="BDH25" s="369">
        <f t="shared" si="23"/>
        <v>0</v>
      </c>
      <c r="BDI25" s="369">
        <f t="shared" si="23"/>
        <v>69812064955006.047</v>
      </c>
      <c r="BDJ25" s="369">
        <f t="shared" si="23"/>
        <v>0</v>
      </c>
      <c r="BDK25" s="369">
        <f t="shared" si="23"/>
        <v>71906426903656.234</v>
      </c>
      <c r="BDL25" s="369">
        <f t="shared" si="23"/>
        <v>0</v>
      </c>
      <c r="BDM25" s="369">
        <f t="shared" si="23"/>
        <v>74063619710765.922</v>
      </c>
      <c r="BDN25" s="369">
        <f t="shared" si="23"/>
        <v>0</v>
      </c>
      <c r="BDO25" s="369">
        <f t="shared" si="23"/>
        <v>76285528302088.906</v>
      </c>
      <c r="BDP25" s="369">
        <f t="shared" si="23"/>
        <v>0</v>
      </c>
      <c r="BDQ25" s="369">
        <f t="shared" si="23"/>
        <v>78574094151151.578</v>
      </c>
      <c r="BDR25" s="369">
        <f t="shared" si="23"/>
        <v>0</v>
      </c>
      <c r="BDS25" s="369">
        <f t="shared" si="23"/>
        <v>80931316975686.125</v>
      </c>
      <c r="BDT25" s="369">
        <f t="shared" si="23"/>
        <v>0</v>
      </c>
      <c r="BDU25" s="369">
        <f t="shared" si="23"/>
        <v>83359256484956.703</v>
      </c>
      <c r="BDV25" s="369">
        <f t="shared" si="23"/>
        <v>0</v>
      </c>
      <c r="BDW25" s="369">
        <f t="shared" si="23"/>
        <v>85860034179505.406</v>
      </c>
      <c r="BDX25" s="369">
        <f t="shared" ref="BDX25:BGI25" si="24">BDV25*$C$25</f>
        <v>0</v>
      </c>
      <c r="BDY25" s="369">
        <f t="shared" si="24"/>
        <v>88435835204890.578</v>
      </c>
      <c r="BDZ25" s="369">
        <f t="shared" si="24"/>
        <v>0</v>
      </c>
      <c r="BEA25" s="369">
        <f t="shared" si="24"/>
        <v>91088910261037.297</v>
      </c>
      <c r="BEB25" s="369">
        <f t="shared" si="24"/>
        <v>0</v>
      </c>
      <c r="BEC25" s="369">
        <f t="shared" si="24"/>
        <v>93821577568868.422</v>
      </c>
      <c r="BED25" s="369">
        <f t="shared" si="24"/>
        <v>0</v>
      </c>
      <c r="BEE25" s="369">
        <f t="shared" si="24"/>
        <v>96636224895934.484</v>
      </c>
      <c r="BEF25" s="369">
        <f t="shared" si="24"/>
        <v>0</v>
      </c>
      <c r="BEG25" s="369">
        <f t="shared" si="24"/>
        <v>99535311642812.516</v>
      </c>
      <c r="BEH25" s="369">
        <f t="shared" si="24"/>
        <v>0</v>
      </c>
      <c r="BEI25" s="369">
        <f t="shared" si="24"/>
        <v>102521370992096.89</v>
      </c>
      <c r="BEJ25" s="369">
        <f t="shared" si="24"/>
        <v>0</v>
      </c>
      <c r="BEK25" s="369">
        <f t="shared" si="24"/>
        <v>105597012121859.8</v>
      </c>
      <c r="BEL25" s="369">
        <f t="shared" si="24"/>
        <v>0</v>
      </c>
      <c r="BEM25" s="369">
        <f t="shared" si="24"/>
        <v>108764922485515.59</v>
      </c>
      <c r="BEN25" s="369">
        <f t="shared" si="24"/>
        <v>0</v>
      </c>
      <c r="BEO25" s="369">
        <f t="shared" si="24"/>
        <v>112027870160081.06</v>
      </c>
      <c r="BEP25" s="369">
        <f t="shared" si="24"/>
        <v>0</v>
      </c>
      <c r="BEQ25" s="369">
        <f t="shared" si="24"/>
        <v>115388706264883.5</v>
      </c>
      <c r="BER25" s="369">
        <f t="shared" si="24"/>
        <v>0</v>
      </c>
      <c r="BES25" s="369">
        <f t="shared" si="24"/>
        <v>118850367452830.02</v>
      </c>
      <c r="BET25" s="369">
        <f t="shared" si="24"/>
        <v>0</v>
      </c>
      <c r="BEU25" s="369">
        <f t="shared" si="24"/>
        <v>122415878476414.92</v>
      </c>
      <c r="BEV25" s="369">
        <f t="shared" si="24"/>
        <v>0</v>
      </c>
      <c r="BEW25" s="369">
        <f t="shared" si="24"/>
        <v>126088354830707.38</v>
      </c>
      <c r="BEX25" s="369">
        <f t="shared" si="24"/>
        <v>0</v>
      </c>
      <c r="BEY25" s="369">
        <f t="shared" si="24"/>
        <v>129871005475628.59</v>
      </c>
      <c r="BEZ25" s="369">
        <f t="shared" si="24"/>
        <v>0</v>
      </c>
      <c r="BFA25" s="369">
        <f t="shared" si="24"/>
        <v>133767135639897.45</v>
      </c>
      <c r="BFB25" s="369">
        <f t="shared" si="24"/>
        <v>0</v>
      </c>
      <c r="BFC25" s="369">
        <f t="shared" si="24"/>
        <v>137780149709094.38</v>
      </c>
      <c r="BFD25" s="369">
        <f t="shared" si="24"/>
        <v>0</v>
      </c>
      <c r="BFE25" s="369">
        <f t="shared" si="24"/>
        <v>141913554200367.22</v>
      </c>
      <c r="BFF25" s="369">
        <f t="shared" si="24"/>
        <v>0</v>
      </c>
      <c r="BFG25" s="369">
        <f t="shared" si="24"/>
        <v>146170960826378.25</v>
      </c>
      <c r="BFH25" s="369">
        <f t="shared" si="24"/>
        <v>0</v>
      </c>
      <c r="BFI25" s="369">
        <f t="shared" si="24"/>
        <v>150556089651169.59</v>
      </c>
      <c r="BFJ25" s="369">
        <f t="shared" si="24"/>
        <v>0</v>
      </c>
      <c r="BFK25" s="369">
        <f t="shared" si="24"/>
        <v>155072772340704.69</v>
      </c>
      <c r="BFL25" s="369">
        <f t="shared" si="24"/>
        <v>0</v>
      </c>
      <c r="BFM25" s="369">
        <f t="shared" si="24"/>
        <v>159724955510925.84</v>
      </c>
      <c r="BFN25" s="369">
        <f t="shared" si="24"/>
        <v>0</v>
      </c>
      <c r="BFO25" s="369">
        <f t="shared" si="24"/>
        <v>164516704176253.63</v>
      </c>
      <c r="BFP25" s="369">
        <f t="shared" si="24"/>
        <v>0</v>
      </c>
      <c r="BFQ25" s="369">
        <f t="shared" si="24"/>
        <v>169452205301541.25</v>
      </c>
      <c r="BFR25" s="369">
        <f t="shared" si="24"/>
        <v>0</v>
      </c>
      <c r="BFS25" s="369">
        <f t="shared" si="24"/>
        <v>174535771460587.5</v>
      </c>
      <c r="BFT25" s="369">
        <f t="shared" si="24"/>
        <v>0</v>
      </c>
      <c r="BFU25" s="369">
        <f t="shared" si="24"/>
        <v>179771844604405.13</v>
      </c>
      <c r="BFV25" s="369">
        <f t="shared" si="24"/>
        <v>0</v>
      </c>
      <c r="BFW25" s="369">
        <f t="shared" si="24"/>
        <v>185164999942537.28</v>
      </c>
      <c r="BFX25" s="369">
        <f t="shared" si="24"/>
        <v>0</v>
      </c>
      <c r="BFY25" s="369">
        <f t="shared" si="24"/>
        <v>190719949940813.41</v>
      </c>
      <c r="BFZ25" s="369">
        <f t="shared" si="24"/>
        <v>0</v>
      </c>
      <c r="BGA25" s="369">
        <f t="shared" si="24"/>
        <v>196441548439037.81</v>
      </c>
      <c r="BGB25" s="369">
        <f t="shared" si="24"/>
        <v>0</v>
      </c>
      <c r="BGC25" s="369">
        <f t="shared" si="24"/>
        <v>202334794892208.94</v>
      </c>
      <c r="BGD25" s="369">
        <f t="shared" si="24"/>
        <v>0</v>
      </c>
      <c r="BGE25" s="369">
        <f t="shared" si="24"/>
        <v>208404838738975.22</v>
      </c>
      <c r="BGF25" s="369">
        <f t="shared" si="24"/>
        <v>0</v>
      </c>
      <c r="BGG25" s="369">
        <f t="shared" si="24"/>
        <v>214656983901144.47</v>
      </c>
      <c r="BGH25" s="369">
        <f t="shared" si="24"/>
        <v>0</v>
      </c>
      <c r="BGI25" s="369">
        <f t="shared" si="24"/>
        <v>221096693418178.81</v>
      </c>
      <c r="BGJ25" s="369">
        <f t="shared" ref="BGJ25:BIU25" si="25">BGH25*$C$25</f>
        <v>0</v>
      </c>
      <c r="BGK25" s="369">
        <f t="shared" si="25"/>
        <v>227729594220724.19</v>
      </c>
      <c r="BGL25" s="369">
        <f t="shared" si="25"/>
        <v>0</v>
      </c>
      <c r="BGM25" s="369">
        <f t="shared" si="25"/>
        <v>234561482047345.91</v>
      </c>
      <c r="BGN25" s="369">
        <f t="shared" si="25"/>
        <v>0</v>
      </c>
      <c r="BGO25" s="369">
        <f t="shared" si="25"/>
        <v>241598326508766.28</v>
      </c>
      <c r="BGP25" s="369">
        <f t="shared" si="25"/>
        <v>0</v>
      </c>
      <c r="BGQ25" s="369">
        <f t="shared" si="25"/>
        <v>248846276304029.28</v>
      </c>
      <c r="BGR25" s="369">
        <f t="shared" si="25"/>
        <v>0</v>
      </c>
      <c r="BGS25" s="369">
        <f t="shared" si="25"/>
        <v>256311664593150.16</v>
      </c>
      <c r="BGT25" s="369">
        <f t="shared" si="25"/>
        <v>0</v>
      </c>
      <c r="BGU25" s="369">
        <f t="shared" si="25"/>
        <v>264001014530944.66</v>
      </c>
      <c r="BGV25" s="369">
        <f t="shared" si="25"/>
        <v>0</v>
      </c>
      <c r="BGW25" s="369">
        <f t="shared" si="25"/>
        <v>271921044966873</v>
      </c>
      <c r="BGX25" s="369">
        <f t="shared" si="25"/>
        <v>0</v>
      </c>
      <c r="BGY25" s="369">
        <f t="shared" si="25"/>
        <v>280078676315879.19</v>
      </c>
      <c r="BGZ25" s="369">
        <f t="shared" si="25"/>
        <v>0</v>
      </c>
      <c r="BHA25" s="369">
        <f t="shared" si="25"/>
        <v>288481036605355.56</v>
      </c>
      <c r="BHB25" s="369">
        <f t="shared" si="25"/>
        <v>0</v>
      </c>
      <c r="BHC25" s="369">
        <f t="shared" si="25"/>
        <v>297135467703516.25</v>
      </c>
      <c r="BHD25" s="369">
        <f t="shared" si="25"/>
        <v>0</v>
      </c>
      <c r="BHE25" s="369">
        <f t="shared" si="25"/>
        <v>306049531734621.75</v>
      </c>
      <c r="BHF25" s="369">
        <f t="shared" si="25"/>
        <v>0</v>
      </c>
      <c r="BHG25" s="369">
        <f t="shared" si="25"/>
        <v>315231017686660.44</v>
      </c>
      <c r="BHH25" s="369">
        <f t="shared" si="25"/>
        <v>0</v>
      </c>
      <c r="BHI25" s="369">
        <f t="shared" si="25"/>
        <v>324687948217260.25</v>
      </c>
      <c r="BHJ25" s="369">
        <f t="shared" si="25"/>
        <v>0</v>
      </c>
      <c r="BHK25" s="369">
        <f t="shared" si="25"/>
        <v>334428586663778.06</v>
      </c>
      <c r="BHL25" s="369">
        <f t="shared" si="25"/>
        <v>0</v>
      </c>
      <c r="BHM25" s="369">
        <f t="shared" si="25"/>
        <v>344461444263691.44</v>
      </c>
      <c r="BHN25" s="369">
        <f t="shared" si="25"/>
        <v>0</v>
      </c>
      <c r="BHO25" s="369">
        <f t="shared" si="25"/>
        <v>354795287591602.19</v>
      </c>
      <c r="BHP25" s="369">
        <f t="shared" si="25"/>
        <v>0</v>
      </c>
      <c r="BHQ25" s="369">
        <f t="shared" si="25"/>
        <v>365439146219350.25</v>
      </c>
      <c r="BHR25" s="369">
        <f t="shared" si="25"/>
        <v>0</v>
      </c>
      <c r="BHS25" s="369">
        <f t="shared" si="25"/>
        <v>376402320605930.75</v>
      </c>
      <c r="BHT25" s="369">
        <f t="shared" si="25"/>
        <v>0</v>
      </c>
      <c r="BHU25" s="369">
        <f t="shared" si="25"/>
        <v>387694390224108.69</v>
      </c>
      <c r="BHV25" s="369">
        <f t="shared" si="25"/>
        <v>0</v>
      </c>
      <c r="BHW25" s="369">
        <f t="shared" si="25"/>
        <v>399325221930831.94</v>
      </c>
      <c r="BHX25" s="369">
        <f t="shared" si="25"/>
        <v>0</v>
      </c>
      <c r="BHY25" s="369">
        <f t="shared" si="25"/>
        <v>411304978588756.88</v>
      </c>
      <c r="BHZ25" s="369">
        <f t="shared" si="25"/>
        <v>0</v>
      </c>
      <c r="BIA25" s="369">
        <f t="shared" si="25"/>
        <v>423644127946419.56</v>
      </c>
      <c r="BIB25" s="369">
        <f t="shared" si="25"/>
        <v>0</v>
      </c>
      <c r="BIC25" s="369">
        <f t="shared" si="25"/>
        <v>436353451784812.19</v>
      </c>
      <c r="BID25" s="369">
        <f t="shared" si="25"/>
        <v>0</v>
      </c>
      <c r="BIE25" s="369">
        <f t="shared" si="25"/>
        <v>449444055338356.56</v>
      </c>
      <c r="BIF25" s="369">
        <f t="shared" si="25"/>
        <v>0</v>
      </c>
      <c r="BIG25" s="369">
        <f t="shared" si="25"/>
        <v>462927376998507.25</v>
      </c>
      <c r="BIH25" s="369">
        <f t="shared" si="25"/>
        <v>0</v>
      </c>
      <c r="BII25" s="369">
        <f t="shared" si="25"/>
        <v>476815198308462.5</v>
      </c>
      <c r="BIJ25" s="369">
        <f t="shared" si="25"/>
        <v>0</v>
      </c>
      <c r="BIK25" s="369">
        <f t="shared" si="25"/>
        <v>491119654257716.38</v>
      </c>
      <c r="BIL25" s="369">
        <f t="shared" si="25"/>
        <v>0</v>
      </c>
      <c r="BIM25" s="369">
        <f t="shared" si="25"/>
        <v>505853243885447.88</v>
      </c>
      <c r="BIN25" s="369">
        <f t="shared" si="25"/>
        <v>0</v>
      </c>
      <c r="BIO25" s="369">
        <f t="shared" si="25"/>
        <v>521028841202011.31</v>
      </c>
      <c r="BIP25" s="369">
        <f t="shared" si="25"/>
        <v>0</v>
      </c>
      <c r="BIQ25" s="369">
        <f t="shared" si="25"/>
        <v>536659706438071.69</v>
      </c>
      <c r="BIR25" s="369">
        <f t="shared" si="25"/>
        <v>0</v>
      </c>
      <c r="BIS25" s="369">
        <f t="shared" si="25"/>
        <v>552759497631213.88</v>
      </c>
      <c r="BIT25" s="369">
        <f t="shared" si="25"/>
        <v>0</v>
      </c>
      <c r="BIU25" s="369">
        <f t="shared" si="25"/>
        <v>569342282560150.25</v>
      </c>
      <c r="BIV25" s="369">
        <f t="shared" ref="BIV25:BLG25" si="26">BIT25*$C$25</f>
        <v>0</v>
      </c>
      <c r="BIW25" s="369">
        <f t="shared" si="26"/>
        <v>586422551036954.75</v>
      </c>
      <c r="BIX25" s="369">
        <f t="shared" si="26"/>
        <v>0</v>
      </c>
      <c r="BIY25" s="369">
        <f t="shared" si="26"/>
        <v>604015227568063.38</v>
      </c>
      <c r="BIZ25" s="369">
        <f t="shared" si="26"/>
        <v>0</v>
      </c>
      <c r="BJA25" s="369">
        <f t="shared" si="26"/>
        <v>622135684395105.25</v>
      </c>
      <c r="BJB25" s="369">
        <f t="shared" si="26"/>
        <v>0</v>
      </c>
      <c r="BJC25" s="369">
        <f t="shared" si="26"/>
        <v>640799754926958.38</v>
      </c>
      <c r="BJD25" s="369">
        <f t="shared" si="26"/>
        <v>0</v>
      </c>
      <c r="BJE25" s="369">
        <f t="shared" si="26"/>
        <v>660023747574767.13</v>
      </c>
      <c r="BJF25" s="369">
        <f t="shared" si="26"/>
        <v>0</v>
      </c>
      <c r="BJG25" s="369">
        <f t="shared" si="26"/>
        <v>679824460002010.13</v>
      </c>
      <c r="BJH25" s="369">
        <f t="shared" si="26"/>
        <v>0</v>
      </c>
      <c r="BJI25" s="369">
        <f t="shared" si="26"/>
        <v>700219193802070.5</v>
      </c>
      <c r="BJJ25" s="369">
        <f t="shared" si="26"/>
        <v>0</v>
      </c>
      <c r="BJK25" s="369">
        <f t="shared" si="26"/>
        <v>721225769616132.63</v>
      </c>
      <c r="BJL25" s="369">
        <f t="shared" si="26"/>
        <v>0</v>
      </c>
      <c r="BJM25" s="369">
        <f t="shared" si="26"/>
        <v>742862542704616.63</v>
      </c>
      <c r="BJN25" s="369">
        <f t="shared" si="26"/>
        <v>0</v>
      </c>
      <c r="BJO25" s="369">
        <f t="shared" si="26"/>
        <v>765148418985755.13</v>
      </c>
      <c r="BJP25" s="369">
        <f t="shared" si="26"/>
        <v>0</v>
      </c>
      <c r="BJQ25" s="369">
        <f t="shared" si="26"/>
        <v>788102871555327.75</v>
      </c>
      <c r="BJR25" s="369">
        <f t="shared" si="26"/>
        <v>0</v>
      </c>
      <c r="BJS25" s="369">
        <f t="shared" si="26"/>
        <v>811745957701987.63</v>
      </c>
      <c r="BJT25" s="369">
        <f t="shared" si="26"/>
        <v>0</v>
      </c>
      <c r="BJU25" s="369">
        <f t="shared" si="26"/>
        <v>836098336433047.25</v>
      </c>
      <c r="BJV25" s="369">
        <f t="shared" si="26"/>
        <v>0</v>
      </c>
      <c r="BJW25" s="369">
        <f t="shared" si="26"/>
        <v>861181286526038.75</v>
      </c>
      <c r="BJX25" s="369">
        <f t="shared" si="26"/>
        <v>0</v>
      </c>
      <c r="BJY25" s="369">
        <f t="shared" si="26"/>
        <v>887016725121819.88</v>
      </c>
      <c r="BJZ25" s="369">
        <f t="shared" si="26"/>
        <v>0</v>
      </c>
      <c r="BKA25" s="369">
        <f t="shared" si="26"/>
        <v>913627226875474.5</v>
      </c>
      <c r="BKB25" s="369">
        <f t="shared" si="26"/>
        <v>0</v>
      </c>
      <c r="BKC25" s="369">
        <f t="shared" si="26"/>
        <v>941036043681738.75</v>
      </c>
      <c r="BKD25" s="369">
        <f t="shared" si="26"/>
        <v>0</v>
      </c>
      <c r="BKE25" s="369">
        <f t="shared" si="26"/>
        <v>969267124992191</v>
      </c>
      <c r="BKF25" s="369">
        <f t="shared" si="26"/>
        <v>0</v>
      </c>
      <c r="BKG25" s="369">
        <f t="shared" si="26"/>
        <v>998345138741956.75</v>
      </c>
      <c r="BKH25" s="369">
        <f t="shared" si="26"/>
        <v>0</v>
      </c>
      <c r="BKI25" s="369">
        <f t="shared" si="26"/>
        <v>1028295492904215.5</v>
      </c>
      <c r="BKJ25" s="369">
        <f t="shared" si="26"/>
        <v>0</v>
      </c>
      <c r="BKK25" s="369">
        <f t="shared" si="26"/>
        <v>1059144357691342</v>
      </c>
      <c r="BKL25" s="369">
        <f t="shared" si="26"/>
        <v>0</v>
      </c>
      <c r="BKM25" s="369">
        <f t="shared" si="26"/>
        <v>1090918688422082.3</v>
      </c>
      <c r="BKN25" s="369">
        <f t="shared" si="26"/>
        <v>0</v>
      </c>
      <c r="BKO25" s="369">
        <f t="shared" si="26"/>
        <v>1123646249074744.8</v>
      </c>
      <c r="BKP25" s="369">
        <f t="shared" si="26"/>
        <v>0</v>
      </c>
      <c r="BKQ25" s="369">
        <f t="shared" si="26"/>
        <v>1157355636546987</v>
      </c>
      <c r="BKR25" s="369">
        <f t="shared" si="26"/>
        <v>0</v>
      </c>
      <c r="BKS25" s="369">
        <f t="shared" si="26"/>
        <v>1192076305643396.8</v>
      </c>
      <c r="BKT25" s="369">
        <f t="shared" si="26"/>
        <v>0</v>
      </c>
      <c r="BKU25" s="369">
        <f t="shared" si="26"/>
        <v>1227838594812698.8</v>
      </c>
      <c r="BKV25" s="369">
        <f t="shared" si="26"/>
        <v>0</v>
      </c>
      <c r="BKW25" s="369">
        <f t="shared" si="26"/>
        <v>1264673752657079.8</v>
      </c>
      <c r="BKX25" s="369">
        <f t="shared" si="26"/>
        <v>0</v>
      </c>
      <c r="BKY25" s="369">
        <f t="shared" si="26"/>
        <v>1302613965236792.3</v>
      </c>
      <c r="BKZ25" s="369">
        <f t="shared" si="26"/>
        <v>0</v>
      </c>
      <c r="BLA25" s="369">
        <f t="shared" si="26"/>
        <v>1341692384193896</v>
      </c>
      <c r="BLB25" s="369">
        <f t="shared" si="26"/>
        <v>0</v>
      </c>
      <c r="BLC25" s="369">
        <f t="shared" si="26"/>
        <v>1381943155719713</v>
      </c>
      <c r="BLD25" s="369">
        <f t="shared" si="26"/>
        <v>0</v>
      </c>
      <c r="BLE25" s="369">
        <f t="shared" si="26"/>
        <v>1423401450391304.5</v>
      </c>
      <c r="BLF25" s="369">
        <f t="shared" si="26"/>
        <v>0</v>
      </c>
      <c r="BLG25" s="369">
        <f t="shared" si="26"/>
        <v>1466103493903043.8</v>
      </c>
      <c r="BLH25" s="369">
        <f t="shared" ref="BLH25:BNS25" si="27">BLF25*$C$25</f>
        <v>0</v>
      </c>
      <c r="BLI25" s="369">
        <f t="shared" si="27"/>
        <v>1510086598720135</v>
      </c>
      <c r="BLJ25" s="369">
        <f t="shared" si="27"/>
        <v>0</v>
      </c>
      <c r="BLK25" s="369">
        <f t="shared" si="27"/>
        <v>1555389196681739</v>
      </c>
      <c r="BLL25" s="369">
        <f t="shared" si="27"/>
        <v>0</v>
      </c>
      <c r="BLM25" s="369">
        <f t="shared" si="27"/>
        <v>1602050872582191.3</v>
      </c>
      <c r="BLN25" s="369">
        <f t="shared" si="27"/>
        <v>0</v>
      </c>
      <c r="BLO25" s="369">
        <f t="shared" si="27"/>
        <v>1650112398759657</v>
      </c>
      <c r="BLP25" s="369">
        <f t="shared" si="27"/>
        <v>0</v>
      </c>
      <c r="BLQ25" s="369">
        <f t="shared" si="27"/>
        <v>1699615770722446.8</v>
      </c>
      <c r="BLR25" s="369">
        <f t="shared" si="27"/>
        <v>0</v>
      </c>
      <c r="BLS25" s="369">
        <f t="shared" si="27"/>
        <v>1750604243844120.3</v>
      </c>
      <c r="BLT25" s="369">
        <f t="shared" si="27"/>
        <v>0</v>
      </c>
      <c r="BLU25" s="369">
        <f t="shared" si="27"/>
        <v>1803122371159444</v>
      </c>
      <c r="BLV25" s="369">
        <f t="shared" si="27"/>
        <v>0</v>
      </c>
      <c r="BLW25" s="369">
        <f t="shared" si="27"/>
        <v>1857216042294227.3</v>
      </c>
      <c r="BLX25" s="369">
        <f t="shared" si="27"/>
        <v>0</v>
      </c>
      <c r="BLY25" s="369">
        <f t="shared" si="27"/>
        <v>1912932523563054</v>
      </c>
      <c r="BLZ25" s="369">
        <f t="shared" si="27"/>
        <v>0</v>
      </c>
      <c r="BMA25" s="369">
        <f t="shared" si="27"/>
        <v>1970320499269945.8</v>
      </c>
      <c r="BMB25" s="369">
        <f t="shared" si="27"/>
        <v>0</v>
      </c>
      <c r="BMC25" s="369">
        <f t="shared" si="27"/>
        <v>2029430114248044.3</v>
      </c>
      <c r="BMD25" s="369">
        <f t="shared" si="27"/>
        <v>0</v>
      </c>
      <c r="BME25" s="369">
        <f t="shared" si="27"/>
        <v>2090313017675485.8</v>
      </c>
      <c r="BMF25" s="369">
        <f t="shared" si="27"/>
        <v>0</v>
      </c>
      <c r="BMG25" s="369">
        <f t="shared" si="27"/>
        <v>2153022408205750.5</v>
      </c>
      <c r="BMH25" s="369">
        <f t="shared" si="27"/>
        <v>0</v>
      </c>
      <c r="BMI25" s="369">
        <f t="shared" si="27"/>
        <v>2217613080451923</v>
      </c>
      <c r="BMJ25" s="369">
        <f t="shared" si="27"/>
        <v>0</v>
      </c>
      <c r="BMK25" s="369">
        <f t="shared" si="27"/>
        <v>2284141472865480.5</v>
      </c>
      <c r="BML25" s="369">
        <f t="shared" si="27"/>
        <v>0</v>
      </c>
      <c r="BMM25" s="369">
        <f t="shared" si="27"/>
        <v>2352665717051445</v>
      </c>
      <c r="BMN25" s="369">
        <f t="shared" si="27"/>
        <v>0</v>
      </c>
      <c r="BMO25" s="369">
        <f t="shared" si="27"/>
        <v>2423245688562988.5</v>
      </c>
      <c r="BMP25" s="369">
        <f t="shared" si="27"/>
        <v>0</v>
      </c>
      <c r="BMQ25" s="369">
        <f t="shared" si="27"/>
        <v>2495943059219878</v>
      </c>
      <c r="BMR25" s="369">
        <f t="shared" si="27"/>
        <v>0</v>
      </c>
      <c r="BMS25" s="369">
        <f t="shared" si="27"/>
        <v>2570821350996474.5</v>
      </c>
      <c r="BMT25" s="369">
        <f t="shared" si="27"/>
        <v>0</v>
      </c>
      <c r="BMU25" s="369">
        <f t="shared" si="27"/>
        <v>2647945991526369</v>
      </c>
      <c r="BMV25" s="369">
        <f t="shared" si="27"/>
        <v>0</v>
      </c>
      <c r="BMW25" s="369">
        <f t="shared" si="27"/>
        <v>2727384371272160</v>
      </c>
      <c r="BMX25" s="369">
        <f t="shared" si="27"/>
        <v>0</v>
      </c>
      <c r="BMY25" s="369">
        <f t="shared" si="27"/>
        <v>2809205902410325</v>
      </c>
      <c r="BMZ25" s="369">
        <f t="shared" si="27"/>
        <v>0</v>
      </c>
      <c r="BNA25" s="369">
        <f t="shared" si="27"/>
        <v>2893482079482635</v>
      </c>
      <c r="BNB25" s="369">
        <f t="shared" si="27"/>
        <v>0</v>
      </c>
      <c r="BNC25" s="369">
        <f t="shared" si="27"/>
        <v>2980286541867114</v>
      </c>
      <c r="BND25" s="369">
        <f t="shared" si="27"/>
        <v>0</v>
      </c>
      <c r="BNE25" s="369">
        <f t="shared" si="27"/>
        <v>3069695138123127.5</v>
      </c>
      <c r="BNF25" s="369">
        <f t="shared" si="27"/>
        <v>0</v>
      </c>
      <c r="BNG25" s="369">
        <f t="shared" si="27"/>
        <v>3161785992266821.5</v>
      </c>
      <c r="BNH25" s="369">
        <f t="shared" si="27"/>
        <v>0</v>
      </c>
      <c r="BNI25" s="369">
        <f t="shared" si="27"/>
        <v>3256639572034826</v>
      </c>
      <c r="BNJ25" s="369">
        <f t="shared" si="27"/>
        <v>0</v>
      </c>
      <c r="BNK25" s="369">
        <f t="shared" si="27"/>
        <v>3354338759195871</v>
      </c>
      <c r="BNL25" s="369">
        <f t="shared" si="27"/>
        <v>0</v>
      </c>
      <c r="BNM25" s="369">
        <f t="shared" si="27"/>
        <v>3454968921971747</v>
      </c>
      <c r="BNN25" s="369">
        <f t="shared" si="27"/>
        <v>0</v>
      </c>
      <c r="BNO25" s="369">
        <f t="shared" si="27"/>
        <v>3558617989630899.5</v>
      </c>
      <c r="BNP25" s="369">
        <f t="shared" si="27"/>
        <v>0</v>
      </c>
      <c r="BNQ25" s="369">
        <f t="shared" si="27"/>
        <v>3665376529319826.5</v>
      </c>
      <c r="BNR25" s="369">
        <f t="shared" si="27"/>
        <v>0</v>
      </c>
      <c r="BNS25" s="369">
        <f t="shared" si="27"/>
        <v>3775337825199421.5</v>
      </c>
      <c r="BNT25" s="369">
        <f t="shared" ref="BNT25:BQE25" si="28">BNR25*$C$25</f>
        <v>0</v>
      </c>
      <c r="BNU25" s="369">
        <f t="shared" si="28"/>
        <v>3888597959955404</v>
      </c>
      <c r="BNV25" s="369">
        <f t="shared" si="28"/>
        <v>0</v>
      </c>
      <c r="BNW25" s="369">
        <f t="shared" si="28"/>
        <v>4005255898754066</v>
      </c>
      <c r="BNX25" s="369">
        <f t="shared" si="28"/>
        <v>0</v>
      </c>
      <c r="BNY25" s="369">
        <f t="shared" si="28"/>
        <v>4125413575716688</v>
      </c>
      <c r="BNZ25" s="369">
        <f t="shared" si="28"/>
        <v>0</v>
      </c>
      <c r="BOA25" s="369">
        <f t="shared" si="28"/>
        <v>4249175982988189</v>
      </c>
      <c r="BOB25" s="369">
        <f t="shared" si="28"/>
        <v>0</v>
      </c>
      <c r="BOC25" s="369">
        <f t="shared" si="28"/>
        <v>4376651262477835</v>
      </c>
      <c r="BOD25" s="369">
        <f t="shared" si="28"/>
        <v>0</v>
      </c>
      <c r="BOE25" s="369">
        <f t="shared" si="28"/>
        <v>4507950800352170</v>
      </c>
      <c r="BOF25" s="369">
        <f t="shared" si="28"/>
        <v>0</v>
      </c>
      <c r="BOG25" s="369">
        <f t="shared" si="28"/>
        <v>4643189324362735</v>
      </c>
      <c r="BOH25" s="369">
        <f t="shared" si="28"/>
        <v>0</v>
      </c>
      <c r="BOI25" s="369">
        <f t="shared" si="28"/>
        <v>4782485004093617</v>
      </c>
      <c r="BOJ25" s="369">
        <f t="shared" si="28"/>
        <v>0</v>
      </c>
      <c r="BOK25" s="369">
        <f t="shared" si="28"/>
        <v>4925959554216426</v>
      </c>
      <c r="BOL25" s="369">
        <f t="shared" si="28"/>
        <v>0</v>
      </c>
      <c r="BOM25" s="369">
        <f t="shared" si="28"/>
        <v>5073738340842919</v>
      </c>
      <c r="BON25" s="369">
        <f t="shared" si="28"/>
        <v>0</v>
      </c>
      <c r="BOO25" s="369">
        <f t="shared" si="28"/>
        <v>5225950491068207</v>
      </c>
      <c r="BOP25" s="369">
        <f t="shared" si="28"/>
        <v>0</v>
      </c>
      <c r="BOQ25" s="369">
        <f t="shared" si="28"/>
        <v>5382729005800253</v>
      </c>
      <c r="BOR25" s="369">
        <f t="shared" si="28"/>
        <v>0</v>
      </c>
      <c r="BOS25" s="369">
        <f t="shared" si="28"/>
        <v>5544210875974261</v>
      </c>
      <c r="BOT25" s="369">
        <f t="shared" si="28"/>
        <v>0</v>
      </c>
      <c r="BOU25" s="369">
        <f t="shared" si="28"/>
        <v>5710537202253489</v>
      </c>
      <c r="BOV25" s="369">
        <f t="shared" si="28"/>
        <v>0</v>
      </c>
      <c r="BOW25" s="369">
        <f t="shared" si="28"/>
        <v>5881853318321094</v>
      </c>
      <c r="BOX25" s="369">
        <f t="shared" si="28"/>
        <v>0</v>
      </c>
      <c r="BOY25" s="369">
        <f t="shared" si="28"/>
        <v>6058308917870727</v>
      </c>
      <c r="BOZ25" s="369">
        <f t="shared" si="28"/>
        <v>0</v>
      </c>
      <c r="BPA25" s="369">
        <f t="shared" si="28"/>
        <v>6240058185406849</v>
      </c>
      <c r="BPB25" s="369">
        <f t="shared" si="28"/>
        <v>0</v>
      </c>
      <c r="BPC25" s="369">
        <f t="shared" si="28"/>
        <v>6427259930969055</v>
      </c>
      <c r="BPD25" s="369">
        <f t="shared" si="28"/>
        <v>0</v>
      </c>
      <c r="BPE25" s="369">
        <f t="shared" si="28"/>
        <v>6620077728898127</v>
      </c>
      <c r="BPF25" s="369">
        <f t="shared" si="28"/>
        <v>0</v>
      </c>
      <c r="BPG25" s="369">
        <f t="shared" si="28"/>
        <v>6818680060765071</v>
      </c>
      <c r="BPH25" s="369">
        <f t="shared" si="28"/>
        <v>0</v>
      </c>
      <c r="BPI25" s="369">
        <f t="shared" si="28"/>
        <v>7023240462588023</v>
      </c>
      <c r="BPJ25" s="369">
        <f t="shared" si="28"/>
        <v>0</v>
      </c>
      <c r="BPK25" s="369">
        <f t="shared" si="28"/>
        <v>7233937676465664</v>
      </c>
      <c r="BPL25" s="369">
        <f t="shared" si="28"/>
        <v>0</v>
      </c>
      <c r="BPM25" s="369">
        <f t="shared" si="28"/>
        <v>7450955806759634</v>
      </c>
      <c r="BPN25" s="369">
        <f t="shared" si="28"/>
        <v>0</v>
      </c>
      <c r="BPO25" s="369">
        <f t="shared" si="28"/>
        <v>7674484480962423</v>
      </c>
      <c r="BPP25" s="369">
        <f t="shared" si="28"/>
        <v>0</v>
      </c>
      <c r="BPQ25" s="369">
        <f t="shared" si="28"/>
        <v>7904719015391296</v>
      </c>
      <c r="BPR25" s="369">
        <f t="shared" si="28"/>
        <v>0</v>
      </c>
      <c r="BPS25" s="369">
        <f t="shared" si="28"/>
        <v>8141860585853035</v>
      </c>
      <c r="BPT25" s="369">
        <f t="shared" si="28"/>
        <v>0</v>
      </c>
      <c r="BPU25" s="369">
        <f t="shared" si="28"/>
        <v>8386116403428626</v>
      </c>
      <c r="BPV25" s="369">
        <f t="shared" si="28"/>
        <v>0</v>
      </c>
      <c r="BPW25" s="369">
        <f t="shared" si="28"/>
        <v>8637699895531485</v>
      </c>
      <c r="BPX25" s="369">
        <f t="shared" si="28"/>
        <v>0</v>
      </c>
      <c r="BPY25" s="369">
        <f t="shared" si="28"/>
        <v>8896830892397430</v>
      </c>
      <c r="BPZ25" s="369">
        <f t="shared" si="28"/>
        <v>0</v>
      </c>
      <c r="BQA25" s="369">
        <f t="shared" si="28"/>
        <v>9163735819169354</v>
      </c>
      <c r="BQB25" s="369">
        <f t="shared" si="28"/>
        <v>0</v>
      </c>
      <c r="BQC25" s="369">
        <f t="shared" si="28"/>
        <v>9438647893744434</v>
      </c>
      <c r="BQD25" s="369">
        <f t="shared" si="28"/>
        <v>0</v>
      </c>
      <c r="BQE25" s="369">
        <f t="shared" si="28"/>
        <v>9721807330556768</v>
      </c>
      <c r="BQF25" s="369">
        <f t="shared" ref="BQF25:BSQ25" si="29">BQD25*$C$25</f>
        <v>0</v>
      </c>
      <c r="BQG25" s="369">
        <f t="shared" si="29"/>
        <v>1.0013461550473472E+16</v>
      </c>
      <c r="BQH25" s="369">
        <f t="shared" si="29"/>
        <v>0</v>
      </c>
      <c r="BQI25" s="369">
        <f t="shared" si="29"/>
        <v>1.0313865396987676E+16</v>
      </c>
      <c r="BQJ25" s="369">
        <f t="shared" si="29"/>
        <v>0</v>
      </c>
      <c r="BQK25" s="369">
        <f t="shared" si="29"/>
        <v>1.0623281358897306E+16</v>
      </c>
      <c r="BQL25" s="369">
        <f t="shared" si="29"/>
        <v>0</v>
      </c>
      <c r="BQM25" s="369">
        <f t="shared" si="29"/>
        <v>1.0941979799664226E+16</v>
      </c>
      <c r="BQN25" s="369">
        <f t="shared" si="29"/>
        <v>0</v>
      </c>
      <c r="BQO25" s="369">
        <f t="shared" si="29"/>
        <v>1.1270239193654154E+16</v>
      </c>
      <c r="BQP25" s="369">
        <f t="shared" si="29"/>
        <v>0</v>
      </c>
      <c r="BQQ25" s="369">
        <f t="shared" si="29"/>
        <v>1.1608346369463778E+16</v>
      </c>
      <c r="BQR25" s="369">
        <f t="shared" si="29"/>
        <v>0</v>
      </c>
      <c r="BQS25" s="369">
        <f t="shared" si="29"/>
        <v>1.1956596760547692E+16</v>
      </c>
      <c r="BQT25" s="369">
        <f t="shared" si="29"/>
        <v>0</v>
      </c>
      <c r="BQU25" s="369">
        <f t="shared" si="29"/>
        <v>1.2315294663364124E+16</v>
      </c>
      <c r="BQV25" s="369">
        <f t="shared" si="29"/>
        <v>0</v>
      </c>
      <c r="BQW25" s="369">
        <f t="shared" si="29"/>
        <v>1.2684753503265048E+16</v>
      </c>
      <c r="BQX25" s="369">
        <f t="shared" si="29"/>
        <v>0</v>
      </c>
      <c r="BQY25" s="369">
        <f t="shared" si="29"/>
        <v>1.3065296108363E+16</v>
      </c>
      <c r="BQZ25" s="369">
        <f t="shared" si="29"/>
        <v>0</v>
      </c>
      <c r="BRA25" s="369">
        <f t="shared" si="29"/>
        <v>1.345725499161389E+16</v>
      </c>
      <c r="BRB25" s="369">
        <f t="shared" si="29"/>
        <v>0</v>
      </c>
      <c r="BRC25" s="369">
        <f t="shared" si="29"/>
        <v>1.3860972641362308E+16</v>
      </c>
      <c r="BRD25" s="369">
        <f t="shared" si="29"/>
        <v>0</v>
      </c>
      <c r="BRE25" s="369">
        <f t="shared" si="29"/>
        <v>1.4276801820603178E+16</v>
      </c>
      <c r="BRF25" s="369">
        <f t="shared" si="29"/>
        <v>0</v>
      </c>
      <c r="BRG25" s="369">
        <f t="shared" si="29"/>
        <v>1.4705105875221274E+16</v>
      </c>
      <c r="BRH25" s="369">
        <f t="shared" si="29"/>
        <v>0</v>
      </c>
      <c r="BRI25" s="369">
        <f t="shared" si="29"/>
        <v>1.5146259051477912E+16</v>
      </c>
      <c r="BRJ25" s="369">
        <f t="shared" si="29"/>
        <v>0</v>
      </c>
      <c r="BRK25" s="369">
        <f t="shared" si="29"/>
        <v>1.560064682302225E+16</v>
      </c>
      <c r="BRL25" s="369">
        <f t="shared" si="29"/>
        <v>0</v>
      </c>
      <c r="BRM25" s="369">
        <f t="shared" si="29"/>
        <v>1.6068666227712918E+16</v>
      </c>
      <c r="BRN25" s="369">
        <f t="shared" si="29"/>
        <v>0</v>
      </c>
      <c r="BRO25" s="369">
        <f t="shared" si="29"/>
        <v>1.6550726214544306E+16</v>
      </c>
      <c r="BRP25" s="369">
        <f t="shared" si="29"/>
        <v>0</v>
      </c>
      <c r="BRQ25" s="369">
        <f t="shared" si="29"/>
        <v>1.7047248000980636E+16</v>
      </c>
      <c r="BRR25" s="369">
        <f t="shared" si="29"/>
        <v>0</v>
      </c>
      <c r="BRS25" s="369">
        <f t="shared" si="29"/>
        <v>1.7558665441010056E+16</v>
      </c>
      <c r="BRT25" s="369">
        <f t="shared" si="29"/>
        <v>0</v>
      </c>
      <c r="BRU25" s="369">
        <f t="shared" si="29"/>
        <v>1.808542540424036E+16</v>
      </c>
      <c r="BRV25" s="369">
        <f t="shared" si="29"/>
        <v>0</v>
      </c>
      <c r="BRW25" s="369">
        <f t="shared" si="29"/>
        <v>1.8627988166367572E+16</v>
      </c>
      <c r="BRX25" s="369">
        <f t="shared" si="29"/>
        <v>0</v>
      </c>
      <c r="BRY25" s="369">
        <f t="shared" si="29"/>
        <v>1.91868278113586E+16</v>
      </c>
      <c r="BRZ25" s="369">
        <f t="shared" si="29"/>
        <v>0</v>
      </c>
      <c r="BSA25" s="369">
        <f t="shared" si="29"/>
        <v>1.976243264569936E+16</v>
      </c>
      <c r="BSB25" s="369">
        <f t="shared" si="29"/>
        <v>0</v>
      </c>
      <c r="BSC25" s="369">
        <f t="shared" si="29"/>
        <v>2.035530562507034E+16</v>
      </c>
      <c r="BSD25" s="369">
        <f t="shared" si="29"/>
        <v>0</v>
      </c>
      <c r="BSE25" s="369">
        <f t="shared" si="29"/>
        <v>2.0965964793822452E+16</v>
      </c>
      <c r="BSF25" s="369">
        <f t="shared" si="29"/>
        <v>0</v>
      </c>
      <c r="BSG25" s="369">
        <f t="shared" si="29"/>
        <v>2.1594943737637128E+16</v>
      </c>
      <c r="BSH25" s="369">
        <f t="shared" si="29"/>
        <v>0</v>
      </c>
      <c r="BSI25" s="369">
        <f t="shared" si="29"/>
        <v>2.2242792049766244E+16</v>
      </c>
      <c r="BSJ25" s="369">
        <f t="shared" si="29"/>
        <v>0</v>
      </c>
      <c r="BSK25" s="369">
        <f t="shared" si="29"/>
        <v>2.2910075811259232E+16</v>
      </c>
      <c r="BSL25" s="369">
        <f t="shared" si="29"/>
        <v>0</v>
      </c>
      <c r="BSM25" s="369">
        <f t="shared" si="29"/>
        <v>2.3597378085597008E+16</v>
      </c>
      <c r="BSN25" s="369">
        <f t="shared" si="29"/>
        <v>0</v>
      </c>
      <c r="BSO25" s="369">
        <f t="shared" si="29"/>
        <v>2.430529942816492E+16</v>
      </c>
      <c r="BSP25" s="369">
        <f t="shared" si="29"/>
        <v>0</v>
      </c>
      <c r="BSQ25" s="369">
        <f t="shared" si="29"/>
        <v>2.5034458411009868E+16</v>
      </c>
      <c r="BSR25" s="369">
        <f t="shared" ref="BSR25:BVC25" si="30">BSP25*$C$25</f>
        <v>0</v>
      </c>
      <c r="BSS25" s="369">
        <f t="shared" si="30"/>
        <v>2.5785492163340164E+16</v>
      </c>
      <c r="BST25" s="369">
        <f t="shared" si="30"/>
        <v>0</v>
      </c>
      <c r="BSU25" s="369">
        <f t="shared" si="30"/>
        <v>2.6559056928240368E+16</v>
      </c>
      <c r="BSV25" s="369">
        <f t="shared" si="30"/>
        <v>0</v>
      </c>
      <c r="BSW25" s="369">
        <f t="shared" si="30"/>
        <v>2.735582863608758E+16</v>
      </c>
      <c r="BSX25" s="369">
        <f t="shared" si="30"/>
        <v>0</v>
      </c>
      <c r="BSY25" s="369">
        <f t="shared" si="30"/>
        <v>2.8176503495170208E+16</v>
      </c>
      <c r="BSZ25" s="369">
        <f t="shared" si="30"/>
        <v>0</v>
      </c>
      <c r="BTA25" s="369">
        <f t="shared" si="30"/>
        <v>2.9021798600025316E+16</v>
      </c>
      <c r="BTB25" s="369">
        <f t="shared" si="30"/>
        <v>0</v>
      </c>
      <c r="BTC25" s="369">
        <f t="shared" si="30"/>
        <v>2.9892452558026076E+16</v>
      </c>
      <c r="BTD25" s="369">
        <f t="shared" si="30"/>
        <v>0</v>
      </c>
      <c r="BTE25" s="369">
        <f t="shared" si="30"/>
        <v>3.078922613476686E+16</v>
      </c>
      <c r="BTF25" s="369">
        <f t="shared" si="30"/>
        <v>0</v>
      </c>
      <c r="BTG25" s="369">
        <f t="shared" si="30"/>
        <v>3.1712902918809868E+16</v>
      </c>
      <c r="BTH25" s="369">
        <f t="shared" si="30"/>
        <v>0</v>
      </c>
      <c r="BTI25" s="369">
        <f t="shared" si="30"/>
        <v>3.2664290006374164E+16</v>
      </c>
      <c r="BTJ25" s="369">
        <f t="shared" si="30"/>
        <v>0</v>
      </c>
      <c r="BTK25" s="369">
        <f t="shared" si="30"/>
        <v>3.3644218706565388E+16</v>
      </c>
      <c r="BTL25" s="369">
        <f t="shared" si="30"/>
        <v>0</v>
      </c>
      <c r="BTM25" s="369">
        <f t="shared" si="30"/>
        <v>3.4653545267762352E+16</v>
      </c>
      <c r="BTN25" s="369">
        <f t="shared" si="30"/>
        <v>0</v>
      </c>
      <c r="BTO25" s="369">
        <f t="shared" si="30"/>
        <v>3.5693151625795224E+16</v>
      </c>
      <c r="BTP25" s="369">
        <f t="shared" si="30"/>
        <v>0</v>
      </c>
      <c r="BTQ25" s="369">
        <f t="shared" si="30"/>
        <v>3.676394617456908E+16</v>
      </c>
      <c r="BTR25" s="369">
        <f t="shared" si="30"/>
        <v>0</v>
      </c>
      <c r="BTS25" s="369">
        <f t="shared" si="30"/>
        <v>3.7866864559806152E+16</v>
      </c>
      <c r="BTT25" s="369">
        <f t="shared" si="30"/>
        <v>0</v>
      </c>
      <c r="BTU25" s="369">
        <f t="shared" si="30"/>
        <v>3.9002870496600336E+16</v>
      </c>
      <c r="BTV25" s="369">
        <f t="shared" si="30"/>
        <v>0</v>
      </c>
      <c r="BTW25" s="369">
        <f t="shared" si="30"/>
        <v>4.0172956611498344E+16</v>
      </c>
      <c r="BTX25" s="369">
        <f t="shared" si="30"/>
        <v>0</v>
      </c>
      <c r="BTY25" s="369">
        <f t="shared" si="30"/>
        <v>4.1378145309843296E+16</v>
      </c>
      <c r="BTZ25" s="369">
        <f t="shared" si="30"/>
        <v>0</v>
      </c>
      <c r="BUA25" s="369">
        <f t="shared" si="30"/>
        <v>4.2619489669138592E+16</v>
      </c>
      <c r="BUB25" s="369">
        <f t="shared" si="30"/>
        <v>0</v>
      </c>
      <c r="BUC25" s="369">
        <f t="shared" si="30"/>
        <v>4.3898074359212752E+16</v>
      </c>
      <c r="BUD25" s="369">
        <f t="shared" si="30"/>
        <v>0</v>
      </c>
      <c r="BUE25" s="369">
        <f t="shared" si="30"/>
        <v>4.5215016589989136E+16</v>
      </c>
      <c r="BUF25" s="369">
        <f t="shared" si="30"/>
        <v>0</v>
      </c>
      <c r="BUG25" s="369">
        <f t="shared" si="30"/>
        <v>4.6571467087688808E+16</v>
      </c>
      <c r="BUH25" s="369">
        <f t="shared" si="30"/>
        <v>0</v>
      </c>
      <c r="BUI25" s="369">
        <f t="shared" si="30"/>
        <v>4.7968611100319472E+16</v>
      </c>
      <c r="BUJ25" s="369">
        <f t="shared" si="30"/>
        <v>0</v>
      </c>
      <c r="BUK25" s="369">
        <f t="shared" si="30"/>
        <v>4.9407669433329056E+16</v>
      </c>
      <c r="BUL25" s="369">
        <f t="shared" si="30"/>
        <v>0</v>
      </c>
      <c r="BUM25" s="369">
        <f t="shared" si="30"/>
        <v>5.0889899516328928E+16</v>
      </c>
      <c r="BUN25" s="369">
        <f t="shared" si="30"/>
        <v>0</v>
      </c>
      <c r="BUO25" s="369">
        <f t="shared" si="30"/>
        <v>5.24165965018188E+16</v>
      </c>
      <c r="BUP25" s="369">
        <f t="shared" si="30"/>
        <v>0</v>
      </c>
      <c r="BUQ25" s="369">
        <f t="shared" si="30"/>
        <v>5.3989094396873368E+16</v>
      </c>
      <c r="BUR25" s="369">
        <f t="shared" si="30"/>
        <v>0</v>
      </c>
      <c r="BUS25" s="369">
        <f t="shared" si="30"/>
        <v>5.5608767228779568E+16</v>
      </c>
      <c r="BUT25" s="369">
        <f t="shared" si="30"/>
        <v>0</v>
      </c>
      <c r="BUU25" s="369">
        <f t="shared" si="30"/>
        <v>5.727703024564296E+16</v>
      </c>
      <c r="BUV25" s="369">
        <f t="shared" si="30"/>
        <v>0</v>
      </c>
      <c r="BUW25" s="369">
        <f t="shared" si="30"/>
        <v>5.8995341153012248E+16</v>
      </c>
      <c r="BUX25" s="369">
        <f t="shared" si="30"/>
        <v>0</v>
      </c>
      <c r="BUY25" s="369">
        <f t="shared" si="30"/>
        <v>6.0765201387602616E+16</v>
      </c>
      <c r="BUZ25" s="369">
        <f t="shared" si="30"/>
        <v>0</v>
      </c>
      <c r="BVA25" s="369">
        <f t="shared" si="30"/>
        <v>6.2588157429230696E+16</v>
      </c>
      <c r="BVB25" s="369">
        <f t="shared" si="30"/>
        <v>0</v>
      </c>
      <c r="BVC25" s="369">
        <f t="shared" si="30"/>
        <v>6.4465802152107616E+16</v>
      </c>
      <c r="BVD25" s="369">
        <f t="shared" ref="BVD25:BXO25" si="31">BVB25*$C$25</f>
        <v>0</v>
      </c>
      <c r="BVE25" s="369">
        <f t="shared" si="31"/>
        <v>6.6399776216670848E+16</v>
      </c>
      <c r="BVF25" s="369">
        <f t="shared" si="31"/>
        <v>0</v>
      </c>
      <c r="BVG25" s="369">
        <f t="shared" si="31"/>
        <v>6.8391769503170976E+16</v>
      </c>
      <c r="BVH25" s="369">
        <f t="shared" si="31"/>
        <v>0</v>
      </c>
      <c r="BVI25" s="369">
        <f t="shared" si="31"/>
        <v>7.0443522588266104E+16</v>
      </c>
      <c r="BVJ25" s="369">
        <f t="shared" si="31"/>
        <v>0</v>
      </c>
      <c r="BVK25" s="369">
        <f t="shared" si="31"/>
        <v>7.2556828265914096E+16</v>
      </c>
      <c r="BVL25" s="369">
        <f t="shared" si="31"/>
        <v>0</v>
      </c>
      <c r="BVM25" s="369">
        <f t="shared" si="31"/>
        <v>7.473353311389152E+16</v>
      </c>
      <c r="BVN25" s="369">
        <f t="shared" si="31"/>
        <v>0</v>
      </c>
      <c r="BVO25" s="369">
        <f t="shared" si="31"/>
        <v>7.6975539107308272E+16</v>
      </c>
      <c r="BVP25" s="369">
        <f t="shared" si="31"/>
        <v>0</v>
      </c>
      <c r="BVQ25" s="369">
        <f t="shared" si="31"/>
        <v>7.928480528052752E+16</v>
      </c>
      <c r="BVR25" s="369">
        <f t="shared" si="31"/>
        <v>0</v>
      </c>
      <c r="BVS25" s="369">
        <f t="shared" si="31"/>
        <v>8.1663349438943344E+16</v>
      </c>
      <c r="BVT25" s="369">
        <f t="shared" si="31"/>
        <v>0</v>
      </c>
      <c r="BVU25" s="369">
        <f t="shared" si="31"/>
        <v>8.4113249922111648E+16</v>
      </c>
      <c r="BVV25" s="369">
        <f t="shared" si="31"/>
        <v>0</v>
      </c>
      <c r="BVW25" s="369">
        <f t="shared" si="31"/>
        <v>8.6636647419774992E+16</v>
      </c>
      <c r="BVX25" s="369">
        <f t="shared" si="31"/>
        <v>0</v>
      </c>
      <c r="BVY25" s="369">
        <f t="shared" si="31"/>
        <v>8.923574684236824E+16</v>
      </c>
      <c r="BVZ25" s="369">
        <f t="shared" si="31"/>
        <v>0</v>
      </c>
      <c r="BWA25" s="369">
        <f t="shared" si="31"/>
        <v>9.1912819247639296E+16</v>
      </c>
      <c r="BWB25" s="369">
        <f t="shared" si="31"/>
        <v>0</v>
      </c>
      <c r="BWC25" s="369">
        <f t="shared" si="31"/>
        <v>9.467020382506848E+16</v>
      </c>
      <c r="BWD25" s="369">
        <f t="shared" si="31"/>
        <v>0</v>
      </c>
      <c r="BWE25" s="369">
        <f t="shared" si="31"/>
        <v>9.7510309939820544E+16</v>
      </c>
      <c r="BWF25" s="369">
        <f t="shared" si="31"/>
        <v>0</v>
      </c>
      <c r="BWG25" s="369">
        <f t="shared" si="31"/>
        <v>1.0043561923801517E+17</v>
      </c>
      <c r="BWH25" s="369">
        <f t="shared" si="31"/>
        <v>0</v>
      </c>
      <c r="BWI25" s="369">
        <f t="shared" si="31"/>
        <v>1.0344868781515563E+17</v>
      </c>
      <c r="BWJ25" s="369">
        <f t="shared" si="31"/>
        <v>0</v>
      </c>
      <c r="BWK25" s="369">
        <f t="shared" si="31"/>
        <v>1.065521484496103E+17</v>
      </c>
      <c r="BWL25" s="369">
        <f t="shared" si="31"/>
        <v>0</v>
      </c>
      <c r="BWM25" s="369">
        <f t="shared" si="31"/>
        <v>1.0974871290309861E+17</v>
      </c>
      <c r="BWN25" s="369">
        <f t="shared" si="31"/>
        <v>0</v>
      </c>
      <c r="BWO25" s="369">
        <f t="shared" si="31"/>
        <v>1.1304117429019157E+17</v>
      </c>
      <c r="BWP25" s="369">
        <f t="shared" si="31"/>
        <v>0</v>
      </c>
      <c r="BWQ25" s="369">
        <f t="shared" si="31"/>
        <v>1.1643240951889731E+17</v>
      </c>
      <c r="BWR25" s="369">
        <f t="shared" si="31"/>
        <v>0</v>
      </c>
      <c r="BWS25" s="369">
        <f t="shared" si="31"/>
        <v>1.1992538180446424E+17</v>
      </c>
      <c r="BWT25" s="369">
        <f t="shared" si="31"/>
        <v>0</v>
      </c>
      <c r="BWU25" s="369">
        <f t="shared" si="31"/>
        <v>1.2352314325859818E+17</v>
      </c>
      <c r="BWV25" s="369">
        <f t="shared" si="31"/>
        <v>0</v>
      </c>
      <c r="BWW25" s="369">
        <f t="shared" si="31"/>
        <v>1.2722883755635613E+17</v>
      </c>
      <c r="BWX25" s="369">
        <f t="shared" si="31"/>
        <v>0</v>
      </c>
      <c r="BWY25" s="369">
        <f t="shared" si="31"/>
        <v>1.3104570268304682E+17</v>
      </c>
      <c r="BWZ25" s="369">
        <f t="shared" si="31"/>
        <v>0</v>
      </c>
      <c r="BXA25" s="369">
        <f t="shared" si="31"/>
        <v>1.3497707376353822E+17</v>
      </c>
      <c r="BXB25" s="369">
        <f t="shared" si="31"/>
        <v>0</v>
      </c>
      <c r="BXC25" s="369">
        <f t="shared" si="31"/>
        <v>1.3902638597644437E+17</v>
      </c>
      <c r="BXD25" s="369">
        <f t="shared" si="31"/>
        <v>0</v>
      </c>
      <c r="BXE25" s="369">
        <f t="shared" si="31"/>
        <v>1.431971775557377E+17</v>
      </c>
      <c r="BXF25" s="369">
        <f t="shared" si="31"/>
        <v>0</v>
      </c>
      <c r="BXG25" s="369">
        <f t="shared" si="31"/>
        <v>1.4749309288240982E+17</v>
      </c>
      <c r="BXH25" s="369">
        <f t="shared" si="31"/>
        <v>0</v>
      </c>
      <c r="BXI25" s="369">
        <f t="shared" si="31"/>
        <v>1.5191788566888211E+17</v>
      </c>
      <c r="BXJ25" s="369">
        <f t="shared" si="31"/>
        <v>0</v>
      </c>
      <c r="BXK25" s="369">
        <f t="shared" si="31"/>
        <v>1.5647542223894858E+17</v>
      </c>
      <c r="BXL25" s="369">
        <f t="shared" si="31"/>
        <v>0</v>
      </c>
      <c r="BXM25" s="369">
        <f t="shared" si="31"/>
        <v>1.6116968490611702E+17</v>
      </c>
      <c r="BXN25" s="369">
        <f t="shared" si="31"/>
        <v>0</v>
      </c>
      <c r="BXO25" s="369">
        <f t="shared" si="31"/>
        <v>1.6600477545330054E+17</v>
      </c>
      <c r="BXP25" s="369">
        <f t="shared" ref="BXP25:CAA25" si="32">BXN25*$C$25</f>
        <v>0</v>
      </c>
      <c r="BXQ25" s="369">
        <f t="shared" si="32"/>
        <v>1.7098491871689955E+17</v>
      </c>
      <c r="BXR25" s="369">
        <f t="shared" si="32"/>
        <v>0</v>
      </c>
      <c r="BXS25" s="369">
        <f t="shared" si="32"/>
        <v>1.7611446627840653E+17</v>
      </c>
      <c r="BXT25" s="369">
        <f t="shared" si="32"/>
        <v>0</v>
      </c>
      <c r="BXU25" s="369">
        <f t="shared" si="32"/>
        <v>1.8139790026675872E+17</v>
      </c>
      <c r="BXV25" s="369">
        <f t="shared" si="32"/>
        <v>0</v>
      </c>
      <c r="BXW25" s="369">
        <f t="shared" si="32"/>
        <v>1.8683983727476147E+17</v>
      </c>
      <c r="BXX25" s="369">
        <f t="shared" si="32"/>
        <v>0</v>
      </c>
      <c r="BXY25" s="369">
        <f t="shared" si="32"/>
        <v>1.9244503239300432E+17</v>
      </c>
      <c r="BXZ25" s="369">
        <f t="shared" si="32"/>
        <v>0</v>
      </c>
      <c r="BYA25" s="369">
        <f t="shared" si="32"/>
        <v>1.9821838336479446E+17</v>
      </c>
      <c r="BYB25" s="369">
        <f t="shared" si="32"/>
        <v>0</v>
      </c>
      <c r="BYC25" s="369">
        <f t="shared" si="32"/>
        <v>2.041649348657383E+17</v>
      </c>
      <c r="BYD25" s="369">
        <f t="shared" si="32"/>
        <v>0</v>
      </c>
      <c r="BYE25" s="369">
        <f t="shared" si="32"/>
        <v>2.1028988291171046E+17</v>
      </c>
      <c r="BYF25" s="369">
        <f t="shared" si="32"/>
        <v>0</v>
      </c>
      <c r="BYG25" s="369">
        <f t="shared" si="32"/>
        <v>2.1659857939906179E+17</v>
      </c>
      <c r="BYH25" s="369">
        <f t="shared" si="32"/>
        <v>0</v>
      </c>
      <c r="BYI25" s="369">
        <f t="shared" si="32"/>
        <v>2.2309653678103366E+17</v>
      </c>
      <c r="BYJ25" s="369">
        <f t="shared" si="32"/>
        <v>0</v>
      </c>
      <c r="BYK25" s="369">
        <f t="shared" si="32"/>
        <v>2.2978943288446467E+17</v>
      </c>
      <c r="BYL25" s="369">
        <f t="shared" si="32"/>
        <v>0</v>
      </c>
      <c r="BYM25" s="369">
        <f t="shared" si="32"/>
        <v>2.3668311587099862E+17</v>
      </c>
      <c r="BYN25" s="369">
        <f t="shared" si="32"/>
        <v>0</v>
      </c>
      <c r="BYO25" s="369">
        <f t="shared" si="32"/>
        <v>2.4378360934712858E+17</v>
      </c>
      <c r="BYP25" s="369">
        <f t="shared" si="32"/>
        <v>0</v>
      </c>
      <c r="BYQ25" s="369">
        <f t="shared" si="32"/>
        <v>2.5109711762754243E+17</v>
      </c>
      <c r="BYR25" s="369">
        <f t="shared" si="32"/>
        <v>0</v>
      </c>
      <c r="BYS25" s="369">
        <f t="shared" si="32"/>
        <v>2.586300311563687E+17</v>
      </c>
      <c r="BYT25" s="369">
        <f t="shared" si="32"/>
        <v>0</v>
      </c>
      <c r="BYU25" s="369">
        <f t="shared" si="32"/>
        <v>2.6638893209105978E+17</v>
      </c>
      <c r="BYV25" s="369">
        <f t="shared" si="32"/>
        <v>0</v>
      </c>
      <c r="BYW25" s="369">
        <f t="shared" si="32"/>
        <v>2.7438060005379158E+17</v>
      </c>
      <c r="BYX25" s="369">
        <f t="shared" si="32"/>
        <v>0</v>
      </c>
      <c r="BYY25" s="369">
        <f t="shared" si="32"/>
        <v>2.8261201805540534E+17</v>
      </c>
      <c r="BYZ25" s="369">
        <f t="shared" si="32"/>
        <v>0</v>
      </c>
      <c r="BZA25" s="369">
        <f t="shared" si="32"/>
        <v>2.9109037859706752E+17</v>
      </c>
      <c r="BZB25" s="369">
        <f t="shared" si="32"/>
        <v>0</v>
      </c>
      <c r="BZC25" s="369">
        <f t="shared" si="32"/>
        <v>2.9982308995497958E+17</v>
      </c>
      <c r="BZD25" s="369">
        <f t="shared" si="32"/>
        <v>0</v>
      </c>
      <c r="BZE25" s="369">
        <f t="shared" si="32"/>
        <v>3.0881778265362899E+17</v>
      </c>
      <c r="BZF25" s="369">
        <f t="shared" si="32"/>
        <v>0</v>
      </c>
      <c r="BZG25" s="369">
        <f t="shared" si="32"/>
        <v>3.1808231613323789E+17</v>
      </c>
      <c r="BZH25" s="369">
        <f t="shared" si="32"/>
        <v>0</v>
      </c>
      <c r="BZI25" s="369">
        <f t="shared" si="32"/>
        <v>3.2762478561723501E+17</v>
      </c>
      <c r="BZJ25" s="369">
        <f t="shared" si="32"/>
        <v>0</v>
      </c>
      <c r="BZK25" s="369">
        <f t="shared" si="32"/>
        <v>3.3745352918575206E+17</v>
      </c>
      <c r="BZL25" s="369">
        <f t="shared" si="32"/>
        <v>0</v>
      </c>
      <c r="BZM25" s="369">
        <f t="shared" si="32"/>
        <v>3.4757713506132461E+17</v>
      </c>
      <c r="BZN25" s="369">
        <f t="shared" si="32"/>
        <v>0</v>
      </c>
      <c r="BZO25" s="369">
        <f t="shared" si="32"/>
        <v>3.5800444911316435E+17</v>
      </c>
      <c r="BZP25" s="369">
        <f t="shared" si="32"/>
        <v>0</v>
      </c>
      <c r="BZQ25" s="369">
        <f t="shared" si="32"/>
        <v>3.687445825865593E+17</v>
      </c>
      <c r="BZR25" s="369">
        <f t="shared" si="32"/>
        <v>0</v>
      </c>
      <c r="BZS25" s="369">
        <f t="shared" si="32"/>
        <v>3.798069200641561E+17</v>
      </c>
      <c r="BZT25" s="369">
        <f t="shared" si="32"/>
        <v>0</v>
      </c>
      <c r="BZU25" s="369">
        <f t="shared" si="32"/>
        <v>3.9120112766608077E+17</v>
      </c>
      <c r="BZV25" s="369">
        <f t="shared" si="32"/>
        <v>0</v>
      </c>
      <c r="BZW25" s="369">
        <f t="shared" si="32"/>
        <v>4.0293716149606323E+17</v>
      </c>
      <c r="BZX25" s="369">
        <f t="shared" si="32"/>
        <v>0</v>
      </c>
      <c r="BZY25" s="369">
        <f t="shared" si="32"/>
        <v>4.1502527634094515E+17</v>
      </c>
      <c r="BZZ25" s="369">
        <f t="shared" si="32"/>
        <v>0</v>
      </c>
      <c r="CAA25" s="369">
        <f t="shared" si="32"/>
        <v>4.274760346311735E+17</v>
      </c>
      <c r="CAB25" s="369">
        <f t="shared" ref="CAB25:CCM25" si="33">BZZ25*$C$25</f>
        <v>0</v>
      </c>
      <c r="CAC25" s="369">
        <f t="shared" si="33"/>
        <v>4.4030031567010874E+17</v>
      </c>
      <c r="CAD25" s="369">
        <f t="shared" si="33"/>
        <v>0</v>
      </c>
      <c r="CAE25" s="369">
        <f t="shared" si="33"/>
        <v>4.5350932514021203E+17</v>
      </c>
      <c r="CAF25" s="369">
        <f t="shared" si="33"/>
        <v>0</v>
      </c>
      <c r="CAG25" s="369">
        <f t="shared" si="33"/>
        <v>4.6711460489441843E+17</v>
      </c>
      <c r="CAH25" s="369">
        <f t="shared" si="33"/>
        <v>0</v>
      </c>
      <c r="CAI25" s="369">
        <f t="shared" si="33"/>
        <v>4.8112804304125101E+17</v>
      </c>
      <c r="CAJ25" s="369">
        <f t="shared" si="33"/>
        <v>0</v>
      </c>
      <c r="CAK25" s="369">
        <f t="shared" si="33"/>
        <v>4.9556188433248858E+17</v>
      </c>
      <c r="CAL25" s="369">
        <f t="shared" si="33"/>
        <v>0</v>
      </c>
      <c r="CAM25" s="369">
        <f t="shared" si="33"/>
        <v>5.1042874086246323E+17</v>
      </c>
      <c r="CAN25" s="369">
        <f t="shared" si="33"/>
        <v>0</v>
      </c>
      <c r="CAO25" s="369">
        <f t="shared" si="33"/>
        <v>5.2574160308833715E+17</v>
      </c>
      <c r="CAP25" s="369">
        <f t="shared" si="33"/>
        <v>0</v>
      </c>
      <c r="CAQ25" s="369">
        <f t="shared" si="33"/>
        <v>5.4151385118098726E+17</v>
      </c>
      <c r="CAR25" s="369">
        <f t="shared" si="33"/>
        <v>0</v>
      </c>
      <c r="CAS25" s="369">
        <f t="shared" si="33"/>
        <v>5.577592667164169E+17</v>
      </c>
      <c r="CAT25" s="369">
        <f t="shared" si="33"/>
        <v>0</v>
      </c>
      <c r="CAU25" s="369">
        <f t="shared" si="33"/>
        <v>5.7449204471790944E+17</v>
      </c>
      <c r="CAV25" s="369">
        <f t="shared" si="33"/>
        <v>0</v>
      </c>
      <c r="CAW25" s="369">
        <f t="shared" si="33"/>
        <v>5.9172680605944678E+17</v>
      </c>
      <c r="CAX25" s="369">
        <f t="shared" si="33"/>
        <v>0</v>
      </c>
      <c r="CAY25" s="369">
        <f t="shared" si="33"/>
        <v>6.0947861024123021E+17</v>
      </c>
      <c r="CAZ25" s="369">
        <f t="shared" si="33"/>
        <v>0</v>
      </c>
      <c r="CBA25" s="369">
        <f t="shared" si="33"/>
        <v>6.2776296854846707E+17</v>
      </c>
      <c r="CBB25" s="369">
        <f t="shared" si="33"/>
        <v>0</v>
      </c>
      <c r="CBC25" s="369">
        <f t="shared" si="33"/>
        <v>6.4659585760492109E+17</v>
      </c>
      <c r="CBD25" s="369">
        <f t="shared" si="33"/>
        <v>0</v>
      </c>
      <c r="CBE25" s="369">
        <f t="shared" si="33"/>
        <v>6.659937333330688E+17</v>
      </c>
      <c r="CBF25" s="369">
        <f t="shared" si="33"/>
        <v>0</v>
      </c>
      <c r="CBG25" s="369">
        <f t="shared" si="33"/>
        <v>6.8597354533306086E+17</v>
      </c>
      <c r="CBH25" s="369">
        <f t="shared" si="33"/>
        <v>0</v>
      </c>
      <c r="CBI25" s="369">
        <f t="shared" si="33"/>
        <v>7.0655275169305267E+17</v>
      </c>
      <c r="CBJ25" s="369">
        <f t="shared" si="33"/>
        <v>0</v>
      </c>
      <c r="CBK25" s="369">
        <f t="shared" si="33"/>
        <v>7.2774933424384422E+17</v>
      </c>
      <c r="CBL25" s="369">
        <f t="shared" si="33"/>
        <v>0</v>
      </c>
      <c r="CBM25" s="369">
        <f t="shared" si="33"/>
        <v>7.4958181427115955E+17</v>
      </c>
      <c r="CBN25" s="369">
        <f t="shared" si="33"/>
        <v>0</v>
      </c>
      <c r="CBO25" s="369">
        <f t="shared" si="33"/>
        <v>7.7206926869929434E+17</v>
      </c>
      <c r="CBP25" s="369">
        <f t="shared" si="33"/>
        <v>0</v>
      </c>
      <c r="CBQ25" s="369">
        <f t="shared" si="33"/>
        <v>7.9523134676027315E+17</v>
      </c>
      <c r="CBR25" s="369">
        <f t="shared" si="33"/>
        <v>0</v>
      </c>
      <c r="CBS25" s="369">
        <f t="shared" si="33"/>
        <v>8.1908828716308134E+17</v>
      </c>
      <c r="CBT25" s="369">
        <f t="shared" si="33"/>
        <v>0</v>
      </c>
      <c r="CBU25" s="369">
        <f t="shared" si="33"/>
        <v>8.4366093577797376E+17</v>
      </c>
      <c r="CBV25" s="369">
        <f t="shared" si="33"/>
        <v>0</v>
      </c>
      <c r="CBW25" s="369">
        <f t="shared" si="33"/>
        <v>8.6897076385131302E+17</v>
      </c>
      <c r="CBX25" s="369">
        <f t="shared" si="33"/>
        <v>0</v>
      </c>
      <c r="CBY25" s="369">
        <f t="shared" si="33"/>
        <v>8.9503988676685248E+17</v>
      </c>
      <c r="CBZ25" s="369">
        <f t="shared" si="33"/>
        <v>0</v>
      </c>
      <c r="CCA25" s="369">
        <f t="shared" si="33"/>
        <v>9.2189108336985805E+17</v>
      </c>
      <c r="CCB25" s="369">
        <f t="shared" si="33"/>
        <v>0</v>
      </c>
      <c r="CCC25" s="369">
        <f t="shared" si="33"/>
        <v>9.4954781587095386E+17</v>
      </c>
      <c r="CCD25" s="369">
        <f t="shared" si="33"/>
        <v>0</v>
      </c>
      <c r="CCE25" s="369">
        <f t="shared" si="33"/>
        <v>9.780342503470825E+17</v>
      </c>
      <c r="CCF25" s="369">
        <f t="shared" si="33"/>
        <v>0</v>
      </c>
      <c r="CCG25" s="369">
        <f t="shared" si="33"/>
        <v>1.007375277857495E+18</v>
      </c>
      <c r="CCH25" s="369">
        <f t="shared" si="33"/>
        <v>0</v>
      </c>
      <c r="CCI25" s="369">
        <f t="shared" si="33"/>
        <v>1.03759653619322E+18</v>
      </c>
      <c r="CCJ25" s="369">
        <f t="shared" si="33"/>
        <v>0</v>
      </c>
      <c r="CCK25" s="369">
        <f t="shared" si="33"/>
        <v>1.0687244322790166E+18</v>
      </c>
      <c r="CCL25" s="369">
        <f t="shared" si="33"/>
        <v>0</v>
      </c>
      <c r="CCM25" s="369">
        <f t="shared" si="33"/>
        <v>1.1007861652473871E+18</v>
      </c>
      <c r="CCN25" s="369">
        <f t="shared" ref="CCN25:CEY25" si="34">CCL25*$C$25</f>
        <v>0</v>
      </c>
      <c r="CCO25" s="369">
        <f t="shared" si="34"/>
        <v>1.1338097502048088E+18</v>
      </c>
      <c r="CCP25" s="369">
        <f t="shared" si="34"/>
        <v>0</v>
      </c>
      <c r="CCQ25" s="369">
        <f t="shared" si="34"/>
        <v>1.1678240427109532E+18</v>
      </c>
      <c r="CCR25" s="369">
        <f t="shared" si="34"/>
        <v>0</v>
      </c>
      <c r="CCS25" s="369">
        <f t="shared" si="34"/>
        <v>1.2028587639922819E+18</v>
      </c>
      <c r="CCT25" s="369">
        <f t="shared" si="34"/>
        <v>0</v>
      </c>
      <c r="CCU25" s="369">
        <f t="shared" si="34"/>
        <v>1.2389445269120504E+18</v>
      </c>
      <c r="CCV25" s="369">
        <f t="shared" si="34"/>
        <v>0</v>
      </c>
      <c r="CCW25" s="369">
        <f t="shared" si="34"/>
        <v>1.276112862719412E+18</v>
      </c>
      <c r="CCX25" s="369">
        <f t="shared" si="34"/>
        <v>0</v>
      </c>
      <c r="CCY25" s="369">
        <f t="shared" si="34"/>
        <v>1.3143962486009943E+18</v>
      </c>
      <c r="CCZ25" s="369">
        <f t="shared" si="34"/>
        <v>0</v>
      </c>
      <c r="CDA25" s="369">
        <f t="shared" si="34"/>
        <v>1.3538281360590241E+18</v>
      </c>
      <c r="CDB25" s="369">
        <f t="shared" si="34"/>
        <v>0</v>
      </c>
      <c r="CDC25" s="369">
        <f t="shared" si="34"/>
        <v>1.3944429801407949E+18</v>
      </c>
      <c r="CDD25" s="369">
        <f t="shared" si="34"/>
        <v>0</v>
      </c>
      <c r="CDE25" s="369">
        <f t="shared" si="34"/>
        <v>1.4362762695450189E+18</v>
      </c>
      <c r="CDF25" s="369">
        <f t="shared" si="34"/>
        <v>0</v>
      </c>
      <c r="CDG25" s="369">
        <f t="shared" si="34"/>
        <v>1.4793645576313695E+18</v>
      </c>
      <c r="CDH25" s="369">
        <f t="shared" si="34"/>
        <v>0</v>
      </c>
      <c r="CDI25" s="369">
        <f t="shared" si="34"/>
        <v>1.5237454943603105E+18</v>
      </c>
      <c r="CDJ25" s="369">
        <f t="shared" si="34"/>
        <v>0</v>
      </c>
      <c r="CDK25" s="369">
        <f t="shared" si="34"/>
        <v>1.5694578591911199E+18</v>
      </c>
      <c r="CDL25" s="369">
        <f t="shared" si="34"/>
        <v>0</v>
      </c>
      <c r="CDM25" s="369">
        <f t="shared" si="34"/>
        <v>1.6165415949668536E+18</v>
      </c>
      <c r="CDN25" s="369">
        <f t="shared" si="34"/>
        <v>0</v>
      </c>
      <c r="CDO25" s="369">
        <f t="shared" si="34"/>
        <v>1.6650378428158592E+18</v>
      </c>
      <c r="CDP25" s="369">
        <f t="shared" si="34"/>
        <v>0</v>
      </c>
      <c r="CDQ25" s="369">
        <f t="shared" si="34"/>
        <v>1.7149889781003351E+18</v>
      </c>
      <c r="CDR25" s="369">
        <f t="shared" si="34"/>
        <v>0</v>
      </c>
      <c r="CDS25" s="369">
        <f t="shared" si="34"/>
        <v>1.7664386474433452E+18</v>
      </c>
      <c r="CDT25" s="369">
        <f t="shared" si="34"/>
        <v>0</v>
      </c>
      <c r="CDU25" s="369">
        <f t="shared" si="34"/>
        <v>1.8194318068666455E+18</v>
      </c>
      <c r="CDV25" s="369">
        <f t="shared" si="34"/>
        <v>0</v>
      </c>
      <c r="CDW25" s="369">
        <f t="shared" si="34"/>
        <v>1.8740147610726449E+18</v>
      </c>
      <c r="CDX25" s="369">
        <f t="shared" si="34"/>
        <v>0</v>
      </c>
      <c r="CDY25" s="369">
        <f t="shared" si="34"/>
        <v>1.9302352039048243E+18</v>
      </c>
      <c r="CDZ25" s="369">
        <f t="shared" si="34"/>
        <v>0</v>
      </c>
      <c r="CEA25" s="369">
        <f t="shared" si="34"/>
        <v>1.9881422600219692E+18</v>
      </c>
      <c r="CEB25" s="369">
        <f t="shared" si="34"/>
        <v>0</v>
      </c>
      <c r="CEC25" s="369">
        <f t="shared" si="34"/>
        <v>2.0477865278226284E+18</v>
      </c>
      <c r="CED25" s="369">
        <f t="shared" si="34"/>
        <v>0</v>
      </c>
      <c r="CEE25" s="369">
        <f t="shared" si="34"/>
        <v>2.1092201236573071E+18</v>
      </c>
      <c r="CEF25" s="369">
        <f t="shared" si="34"/>
        <v>0</v>
      </c>
      <c r="CEG25" s="369">
        <f t="shared" si="34"/>
        <v>2.1724967273670264E+18</v>
      </c>
      <c r="CEH25" s="369">
        <f t="shared" si="34"/>
        <v>0</v>
      </c>
      <c r="CEI25" s="369">
        <f t="shared" si="34"/>
        <v>2.2376716291880374E+18</v>
      </c>
      <c r="CEJ25" s="369">
        <f t="shared" si="34"/>
        <v>0</v>
      </c>
      <c r="CEK25" s="369">
        <f t="shared" si="34"/>
        <v>2.3048017780636785E+18</v>
      </c>
      <c r="CEL25" s="369">
        <f t="shared" si="34"/>
        <v>0</v>
      </c>
      <c r="CEM25" s="369">
        <f t="shared" si="34"/>
        <v>2.373945831405589E+18</v>
      </c>
      <c r="CEN25" s="369">
        <f t="shared" si="34"/>
        <v>0</v>
      </c>
      <c r="CEO25" s="369">
        <f t="shared" si="34"/>
        <v>2.4451642063477565E+18</v>
      </c>
      <c r="CEP25" s="369">
        <f t="shared" si="34"/>
        <v>0</v>
      </c>
      <c r="CEQ25" s="369">
        <f t="shared" si="34"/>
        <v>2.5185191325381893E+18</v>
      </c>
      <c r="CER25" s="369">
        <f t="shared" si="34"/>
        <v>0</v>
      </c>
      <c r="CES25" s="369">
        <f t="shared" si="34"/>
        <v>2.5940747065143352E+18</v>
      </c>
      <c r="CET25" s="369">
        <f t="shared" si="34"/>
        <v>0</v>
      </c>
      <c r="CEU25" s="369">
        <f t="shared" si="34"/>
        <v>2.6718969477097651E+18</v>
      </c>
      <c r="CEV25" s="369">
        <f t="shared" si="34"/>
        <v>0</v>
      </c>
      <c r="CEW25" s="369">
        <f t="shared" si="34"/>
        <v>2.752053856141058E+18</v>
      </c>
      <c r="CEX25" s="369">
        <f t="shared" si="34"/>
        <v>0</v>
      </c>
      <c r="CEY25" s="369">
        <f t="shared" si="34"/>
        <v>2.8346154718252897E+18</v>
      </c>
      <c r="CEZ25" s="369">
        <f t="shared" ref="CEZ25:CHK25" si="35">CEX25*$C$25</f>
        <v>0</v>
      </c>
      <c r="CFA25" s="369">
        <f t="shared" si="35"/>
        <v>2.9196539359800484E+18</v>
      </c>
      <c r="CFB25" s="369">
        <f t="shared" si="35"/>
        <v>0</v>
      </c>
      <c r="CFC25" s="369">
        <f t="shared" si="35"/>
        <v>3.0072435540594499E+18</v>
      </c>
      <c r="CFD25" s="369">
        <f t="shared" si="35"/>
        <v>0</v>
      </c>
      <c r="CFE25" s="369">
        <f t="shared" si="35"/>
        <v>3.0974608606812334E+18</v>
      </c>
      <c r="CFF25" s="369">
        <f t="shared" si="35"/>
        <v>0</v>
      </c>
      <c r="CFG25" s="369">
        <f t="shared" si="35"/>
        <v>3.1903846865016704E+18</v>
      </c>
      <c r="CFH25" s="369">
        <f t="shared" si="35"/>
        <v>0</v>
      </c>
      <c r="CFI25" s="369">
        <f t="shared" si="35"/>
        <v>3.2860962270967204E+18</v>
      </c>
      <c r="CFJ25" s="369">
        <f t="shared" si="35"/>
        <v>0</v>
      </c>
      <c r="CFK25" s="369">
        <f t="shared" si="35"/>
        <v>3.3846791139096223E+18</v>
      </c>
      <c r="CFL25" s="369">
        <f t="shared" si="35"/>
        <v>0</v>
      </c>
      <c r="CFM25" s="369">
        <f t="shared" si="35"/>
        <v>3.486219487326911E+18</v>
      </c>
      <c r="CFN25" s="369">
        <f t="shared" si="35"/>
        <v>0</v>
      </c>
      <c r="CFO25" s="369">
        <f t="shared" si="35"/>
        <v>3.5908060719467182E+18</v>
      </c>
      <c r="CFP25" s="369">
        <f t="shared" si="35"/>
        <v>0</v>
      </c>
      <c r="CFQ25" s="369">
        <f t="shared" si="35"/>
        <v>3.6985302541051197E+18</v>
      </c>
      <c r="CFR25" s="369">
        <f t="shared" si="35"/>
        <v>0</v>
      </c>
      <c r="CFS25" s="369">
        <f t="shared" si="35"/>
        <v>3.8094861617282734E+18</v>
      </c>
      <c r="CFT25" s="369">
        <f t="shared" si="35"/>
        <v>0</v>
      </c>
      <c r="CFU25" s="369">
        <f t="shared" si="35"/>
        <v>3.9237707465801216E+18</v>
      </c>
      <c r="CFV25" s="369">
        <f t="shared" si="35"/>
        <v>0</v>
      </c>
      <c r="CFW25" s="369">
        <f t="shared" si="35"/>
        <v>4.0414838689775252E+18</v>
      </c>
      <c r="CFX25" s="369">
        <f t="shared" si="35"/>
        <v>0</v>
      </c>
      <c r="CFY25" s="369">
        <f t="shared" si="35"/>
        <v>4.1627283850468511E+18</v>
      </c>
      <c r="CFZ25" s="369">
        <f t="shared" si="35"/>
        <v>0</v>
      </c>
      <c r="CGA25" s="369">
        <f t="shared" si="35"/>
        <v>4.2876102365982566E+18</v>
      </c>
      <c r="CGB25" s="369">
        <f t="shared" si="35"/>
        <v>0</v>
      </c>
      <c r="CGC25" s="369">
        <f t="shared" si="35"/>
        <v>4.4162385436962043E+18</v>
      </c>
      <c r="CGD25" s="369">
        <f t="shared" si="35"/>
        <v>0</v>
      </c>
      <c r="CGE25" s="369">
        <f t="shared" si="35"/>
        <v>4.5487257000070907E+18</v>
      </c>
      <c r="CGF25" s="369">
        <f t="shared" si="35"/>
        <v>0</v>
      </c>
      <c r="CGG25" s="369">
        <f t="shared" si="35"/>
        <v>4.6851874710073037E+18</v>
      </c>
      <c r="CGH25" s="369">
        <f t="shared" si="35"/>
        <v>0</v>
      </c>
      <c r="CGI25" s="369">
        <f t="shared" si="35"/>
        <v>4.8257430951375227E+18</v>
      </c>
      <c r="CGJ25" s="369">
        <f t="shared" si="35"/>
        <v>0</v>
      </c>
      <c r="CGK25" s="369">
        <f t="shared" si="35"/>
        <v>4.9705153879916483E+18</v>
      </c>
      <c r="CGL25" s="369">
        <f t="shared" si="35"/>
        <v>0</v>
      </c>
      <c r="CGM25" s="369">
        <f t="shared" si="35"/>
        <v>5.1196308496313979E+18</v>
      </c>
      <c r="CGN25" s="369">
        <f t="shared" si="35"/>
        <v>0</v>
      </c>
      <c r="CGO25" s="369">
        <f t="shared" si="35"/>
        <v>5.27321977512034E+18</v>
      </c>
      <c r="CGP25" s="369">
        <f t="shared" si="35"/>
        <v>0</v>
      </c>
      <c r="CGQ25" s="369">
        <f t="shared" si="35"/>
        <v>5.4314163683739505E+18</v>
      </c>
      <c r="CGR25" s="369">
        <f t="shared" si="35"/>
        <v>0</v>
      </c>
      <c r="CGS25" s="369">
        <f t="shared" si="35"/>
        <v>5.5943588594251694E+18</v>
      </c>
      <c r="CGT25" s="369">
        <f t="shared" si="35"/>
        <v>0</v>
      </c>
      <c r="CGU25" s="369">
        <f t="shared" si="35"/>
        <v>5.7621896252079247E+18</v>
      </c>
      <c r="CGV25" s="369">
        <f t="shared" si="35"/>
        <v>0</v>
      </c>
      <c r="CGW25" s="369">
        <f t="shared" si="35"/>
        <v>5.9350553139641631E+18</v>
      </c>
      <c r="CGX25" s="369">
        <f t="shared" si="35"/>
        <v>0</v>
      </c>
      <c r="CGY25" s="369">
        <f t="shared" si="35"/>
        <v>6.1131069733830881E+18</v>
      </c>
      <c r="CGZ25" s="369">
        <f t="shared" si="35"/>
        <v>0</v>
      </c>
      <c r="CHA25" s="369">
        <f t="shared" si="35"/>
        <v>6.2965001825845811E+18</v>
      </c>
      <c r="CHB25" s="369">
        <f t="shared" si="35"/>
        <v>0</v>
      </c>
      <c r="CHC25" s="369">
        <f t="shared" si="35"/>
        <v>6.4853951880621189E+18</v>
      </c>
      <c r="CHD25" s="369">
        <f t="shared" si="35"/>
        <v>0</v>
      </c>
      <c r="CHE25" s="369">
        <f t="shared" si="35"/>
        <v>6.6799570437039831E+18</v>
      </c>
      <c r="CHF25" s="369">
        <f t="shared" si="35"/>
        <v>0</v>
      </c>
      <c r="CHG25" s="369">
        <f t="shared" si="35"/>
        <v>6.8803557550151025E+18</v>
      </c>
      <c r="CHH25" s="369">
        <f t="shared" si="35"/>
        <v>0</v>
      </c>
      <c r="CHI25" s="369">
        <f t="shared" si="35"/>
        <v>7.0867664276655555E+18</v>
      </c>
      <c r="CHJ25" s="369">
        <f t="shared" si="35"/>
        <v>0</v>
      </c>
      <c r="CHK25" s="369">
        <f t="shared" si="35"/>
        <v>7.2993694204955228E+18</v>
      </c>
      <c r="CHL25" s="369">
        <f t="shared" ref="CHL25:CJW25" si="36">CHJ25*$C$25</f>
        <v>0</v>
      </c>
      <c r="CHM25" s="369">
        <f t="shared" si="36"/>
        <v>7.5183505031103887E+18</v>
      </c>
      <c r="CHN25" s="369">
        <f t="shared" si="36"/>
        <v>0</v>
      </c>
      <c r="CHO25" s="369">
        <f t="shared" si="36"/>
        <v>7.7439010182037002E+18</v>
      </c>
      <c r="CHP25" s="369">
        <f t="shared" si="36"/>
        <v>0</v>
      </c>
      <c r="CHQ25" s="369">
        <f t="shared" si="36"/>
        <v>7.9762180487498117E+18</v>
      </c>
      <c r="CHR25" s="369">
        <f t="shared" si="36"/>
        <v>0</v>
      </c>
      <c r="CHS25" s="369">
        <f t="shared" si="36"/>
        <v>8.2155045902123059E+18</v>
      </c>
      <c r="CHT25" s="369">
        <f t="shared" si="36"/>
        <v>0</v>
      </c>
      <c r="CHU25" s="369">
        <f t="shared" si="36"/>
        <v>8.4619697279186749E+18</v>
      </c>
      <c r="CHV25" s="369">
        <f t="shared" si="36"/>
        <v>0</v>
      </c>
      <c r="CHW25" s="369">
        <f t="shared" si="36"/>
        <v>8.7158288197562358E+18</v>
      </c>
      <c r="CHX25" s="369">
        <f t="shared" si="36"/>
        <v>0</v>
      </c>
      <c r="CHY25" s="369">
        <f t="shared" si="36"/>
        <v>8.9773036843489229E+18</v>
      </c>
      <c r="CHZ25" s="369">
        <f t="shared" si="36"/>
        <v>0</v>
      </c>
      <c r="CIA25" s="369">
        <f t="shared" si="36"/>
        <v>9.2466227948793917E+18</v>
      </c>
      <c r="CIB25" s="369">
        <f t="shared" si="36"/>
        <v>0</v>
      </c>
      <c r="CIC25" s="369">
        <f t="shared" si="36"/>
        <v>9.5240214787257733E+18</v>
      </c>
      <c r="CID25" s="369">
        <f t="shared" si="36"/>
        <v>0</v>
      </c>
      <c r="CIE25" s="369">
        <f t="shared" si="36"/>
        <v>9.8097421230875464E+18</v>
      </c>
      <c r="CIF25" s="369">
        <f t="shared" si="36"/>
        <v>0</v>
      </c>
      <c r="CIG25" s="369">
        <f t="shared" si="36"/>
        <v>1.0104034386780172E+19</v>
      </c>
      <c r="CIH25" s="369">
        <f t="shared" si="36"/>
        <v>0</v>
      </c>
      <c r="CII25" s="369">
        <f t="shared" si="36"/>
        <v>1.0407155418383577E+19</v>
      </c>
      <c r="CIJ25" s="369">
        <f t="shared" si="36"/>
        <v>0</v>
      </c>
      <c r="CIK25" s="369">
        <f t="shared" si="36"/>
        <v>1.0719370080935084E+19</v>
      </c>
      <c r="CIL25" s="369">
        <f t="shared" si="36"/>
        <v>0</v>
      </c>
      <c r="CIM25" s="369">
        <f t="shared" si="36"/>
        <v>1.1040951183363138E+19</v>
      </c>
      <c r="CIN25" s="369">
        <f t="shared" si="36"/>
        <v>0</v>
      </c>
      <c r="CIO25" s="369">
        <f t="shared" si="36"/>
        <v>1.1372179718864032E+19</v>
      </c>
      <c r="CIP25" s="369">
        <f t="shared" si="36"/>
        <v>0</v>
      </c>
      <c r="CIQ25" s="369">
        <f t="shared" si="36"/>
        <v>1.1713345110429952E+19</v>
      </c>
      <c r="CIR25" s="369">
        <f t="shared" si="36"/>
        <v>0</v>
      </c>
      <c r="CIS25" s="369">
        <f t="shared" si="36"/>
        <v>1.2064745463742851E+19</v>
      </c>
      <c r="CIT25" s="369">
        <f t="shared" si="36"/>
        <v>0</v>
      </c>
      <c r="CIU25" s="369">
        <f t="shared" si="36"/>
        <v>1.2426687827655137E+19</v>
      </c>
      <c r="CIV25" s="369">
        <f t="shared" si="36"/>
        <v>0</v>
      </c>
      <c r="CIW25" s="369">
        <f t="shared" si="36"/>
        <v>1.2799488462484791E+19</v>
      </c>
      <c r="CIX25" s="369">
        <f t="shared" si="36"/>
        <v>0</v>
      </c>
      <c r="CIY25" s="369">
        <f t="shared" si="36"/>
        <v>1.3183473116359336E+19</v>
      </c>
      <c r="CIZ25" s="369">
        <f t="shared" si="36"/>
        <v>0</v>
      </c>
      <c r="CJA25" s="369">
        <f t="shared" si="36"/>
        <v>1.3578977309850116E+19</v>
      </c>
      <c r="CJB25" s="369">
        <f t="shared" si="36"/>
        <v>0</v>
      </c>
      <c r="CJC25" s="369">
        <f t="shared" si="36"/>
        <v>1.398634662914562E+19</v>
      </c>
      <c r="CJD25" s="369">
        <f t="shared" si="36"/>
        <v>0</v>
      </c>
      <c r="CJE25" s="369">
        <f t="shared" si="36"/>
        <v>1.4405937028019988E+19</v>
      </c>
      <c r="CJF25" s="369">
        <f t="shared" si="36"/>
        <v>0</v>
      </c>
      <c r="CJG25" s="369">
        <f t="shared" si="36"/>
        <v>1.4838115138860589E+19</v>
      </c>
      <c r="CJH25" s="369">
        <f t="shared" si="36"/>
        <v>0</v>
      </c>
      <c r="CJI25" s="369">
        <f t="shared" si="36"/>
        <v>1.5283258593026406E+19</v>
      </c>
      <c r="CJJ25" s="369">
        <f t="shared" si="36"/>
        <v>0</v>
      </c>
      <c r="CJK25" s="369">
        <f t="shared" si="36"/>
        <v>1.5741756350817198E+19</v>
      </c>
      <c r="CJL25" s="369">
        <f t="shared" si="36"/>
        <v>0</v>
      </c>
      <c r="CJM25" s="369">
        <f t="shared" si="36"/>
        <v>1.6214009041341714E+19</v>
      </c>
      <c r="CJN25" s="369">
        <f t="shared" si="36"/>
        <v>0</v>
      </c>
      <c r="CJO25" s="369">
        <f t="shared" si="36"/>
        <v>1.6700429312581966E+19</v>
      </c>
      <c r="CJP25" s="369">
        <f t="shared" si="36"/>
        <v>0</v>
      </c>
      <c r="CJQ25" s="369">
        <f t="shared" si="36"/>
        <v>1.7201442191959425E+19</v>
      </c>
      <c r="CJR25" s="369">
        <f t="shared" si="36"/>
        <v>0</v>
      </c>
      <c r="CJS25" s="369">
        <f t="shared" si="36"/>
        <v>1.7717485457718209E+19</v>
      </c>
      <c r="CJT25" s="369">
        <f t="shared" si="36"/>
        <v>0</v>
      </c>
      <c r="CJU25" s="369">
        <f t="shared" si="36"/>
        <v>1.8249010021449755E+19</v>
      </c>
      <c r="CJV25" s="369">
        <f t="shared" si="36"/>
        <v>0</v>
      </c>
      <c r="CJW25" s="369">
        <f t="shared" si="36"/>
        <v>1.8796480322093249E+19</v>
      </c>
      <c r="CJX25" s="369">
        <f t="shared" ref="CJX25:CMI25" si="37">CJV25*$C$25</f>
        <v>0</v>
      </c>
      <c r="CJY25" s="369">
        <f t="shared" si="37"/>
        <v>1.9360374731756048E+19</v>
      </c>
      <c r="CJZ25" s="369">
        <f t="shared" si="37"/>
        <v>0</v>
      </c>
      <c r="CKA25" s="369">
        <f t="shared" si="37"/>
        <v>1.994118597370873E+19</v>
      </c>
      <c r="CKB25" s="369">
        <f t="shared" si="37"/>
        <v>0</v>
      </c>
      <c r="CKC25" s="369">
        <f t="shared" si="37"/>
        <v>2.0539421552919994E+19</v>
      </c>
      <c r="CKD25" s="369">
        <f t="shared" si="37"/>
        <v>0</v>
      </c>
      <c r="CKE25" s="369">
        <f t="shared" si="37"/>
        <v>2.1155604199507595E+19</v>
      </c>
      <c r="CKF25" s="369">
        <f t="shared" si="37"/>
        <v>0</v>
      </c>
      <c r="CKG25" s="369">
        <f t="shared" si="37"/>
        <v>2.1790272325492822E+19</v>
      </c>
      <c r="CKH25" s="369">
        <f t="shared" si="37"/>
        <v>0</v>
      </c>
      <c r="CKI25" s="369">
        <f t="shared" si="37"/>
        <v>2.2443980495257608E+19</v>
      </c>
      <c r="CKJ25" s="369">
        <f t="shared" si="37"/>
        <v>0</v>
      </c>
      <c r="CKK25" s="369">
        <f t="shared" si="37"/>
        <v>2.3117299910115336E+19</v>
      </c>
      <c r="CKL25" s="369">
        <f t="shared" si="37"/>
        <v>0</v>
      </c>
      <c r="CKM25" s="369">
        <f t="shared" si="37"/>
        <v>2.3810818907418796E+19</v>
      </c>
      <c r="CKN25" s="369">
        <f t="shared" si="37"/>
        <v>0</v>
      </c>
      <c r="CKO25" s="369">
        <f t="shared" si="37"/>
        <v>2.4525143474641359E+19</v>
      </c>
      <c r="CKP25" s="369">
        <f t="shared" si="37"/>
        <v>0</v>
      </c>
      <c r="CKQ25" s="369">
        <f t="shared" si="37"/>
        <v>2.5260897778880602E+19</v>
      </c>
      <c r="CKR25" s="369">
        <f t="shared" si="37"/>
        <v>0</v>
      </c>
      <c r="CKS25" s="369">
        <f t="shared" si="37"/>
        <v>2.6018724712247022E+19</v>
      </c>
      <c r="CKT25" s="369">
        <f t="shared" si="37"/>
        <v>0</v>
      </c>
      <c r="CKU25" s="369">
        <f t="shared" si="37"/>
        <v>2.6799286453614432E+19</v>
      </c>
      <c r="CKV25" s="369">
        <f t="shared" si="37"/>
        <v>0</v>
      </c>
      <c r="CKW25" s="369">
        <f t="shared" si="37"/>
        <v>2.7603265047222866E+19</v>
      </c>
      <c r="CKX25" s="369">
        <f t="shared" si="37"/>
        <v>0</v>
      </c>
      <c r="CKY25" s="369">
        <f t="shared" si="37"/>
        <v>2.8431362998639555E+19</v>
      </c>
      <c r="CKZ25" s="369">
        <f t="shared" si="37"/>
        <v>0</v>
      </c>
      <c r="CLA25" s="369">
        <f t="shared" si="37"/>
        <v>2.9284303888598741E+19</v>
      </c>
      <c r="CLB25" s="369">
        <f t="shared" si="37"/>
        <v>0</v>
      </c>
      <c r="CLC25" s="369">
        <f t="shared" si="37"/>
        <v>3.0162833005256704E+19</v>
      </c>
      <c r="CLD25" s="369">
        <f t="shared" si="37"/>
        <v>0</v>
      </c>
      <c r="CLE25" s="369">
        <f t="shared" si="37"/>
        <v>3.1067717995414405E+19</v>
      </c>
      <c r="CLF25" s="369">
        <f t="shared" si="37"/>
        <v>0</v>
      </c>
      <c r="CLG25" s="369">
        <f t="shared" si="37"/>
        <v>3.1999749535276839E+19</v>
      </c>
      <c r="CLH25" s="369">
        <f t="shared" si="37"/>
        <v>0</v>
      </c>
      <c r="CLI25" s="369">
        <f t="shared" si="37"/>
        <v>3.2959742021335146E+19</v>
      </c>
      <c r="CLJ25" s="369">
        <f t="shared" si="37"/>
        <v>0</v>
      </c>
      <c r="CLK25" s="369">
        <f t="shared" si="37"/>
        <v>3.3948534281975202E+19</v>
      </c>
      <c r="CLL25" s="369">
        <f t="shared" si="37"/>
        <v>0</v>
      </c>
      <c r="CLM25" s="369">
        <f t="shared" si="37"/>
        <v>3.496699031043446E+19</v>
      </c>
      <c r="CLN25" s="369">
        <f t="shared" si="37"/>
        <v>0</v>
      </c>
      <c r="CLO25" s="369">
        <f t="shared" si="37"/>
        <v>3.6016000019747496E+19</v>
      </c>
      <c r="CLP25" s="369">
        <f t="shared" si="37"/>
        <v>0</v>
      </c>
      <c r="CLQ25" s="369">
        <f t="shared" si="37"/>
        <v>3.7096480020339925E+19</v>
      </c>
      <c r="CLR25" s="369">
        <f t="shared" si="37"/>
        <v>0</v>
      </c>
      <c r="CLS25" s="369">
        <f t="shared" si="37"/>
        <v>3.8209374420950122E+19</v>
      </c>
      <c r="CLT25" s="369">
        <f t="shared" si="37"/>
        <v>0</v>
      </c>
      <c r="CLU25" s="369">
        <f t="shared" si="37"/>
        <v>3.9355655653578629E+19</v>
      </c>
      <c r="CLV25" s="369">
        <f t="shared" si="37"/>
        <v>0</v>
      </c>
      <c r="CLW25" s="369">
        <f t="shared" si="37"/>
        <v>4.0536325323185988E+19</v>
      </c>
      <c r="CLX25" s="369">
        <f t="shared" si="37"/>
        <v>0</v>
      </c>
      <c r="CLY25" s="369">
        <f t="shared" si="37"/>
        <v>4.1752415082881565E+19</v>
      </c>
      <c r="CLZ25" s="369">
        <f t="shared" si="37"/>
        <v>0</v>
      </c>
      <c r="CMA25" s="369">
        <f t="shared" si="37"/>
        <v>4.3004987535368012E+19</v>
      </c>
      <c r="CMB25" s="369">
        <f t="shared" si="37"/>
        <v>0</v>
      </c>
      <c r="CMC25" s="369">
        <f t="shared" si="37"/>
        <v>4.4295137161429049E+19</v>
      </c>
      <c r="CMD25" s="369">
        <f t="shared" si="37"/>
        <v>0</v>
      </c>
      <c r="CME25" s="369">
        <f t="shared" si="37"/>
        <v>4.5623991276271919E+19</v>
      </c>
      <c r="CMF25" s="369">
        <f t="shared" si="37"/>
        <v>0</v>
      </c>
      <c r="CMG25" s="369">
        <f t="shared" si="37"/>
        <v>4.699271101456008E+19</v>
      </c>
      <c r="CMH25" s="369">
        <f t="shared" si="37"/>
        <v>0</v>
      </c>
      <c r="CMI25" s="369">
        <f t="shared" si="37"/>
        <v>4.840249234499688E+19</v>
      </c>
      <c r="CMJ25" s="369">
        <f t="shared" ref="CMJ25:COU25" si="38">CMH25*$C$25</f>
        <v>0</v>
      </c>
      <c r="CMK25" s="369">
        <f t="shared" si="38"/>
        <v>4.9854567115346788E+19</v>
      </c>
      <c r="CML25" s="369">
        <f t="shared" si="38"/>
        <v>0</v>
      </c>
      <c r="CMM25" s="369">
        <f t="shared" si="38"/>
        <v>5.1350204128807191E+19</v>
      </c>
      <c r="CMN25" s="369">
        <f t="shared" si="38"/>
        <v>0</v>
      </c>
      <c r="CMO25" s="369">
        <f t="shared" si="38"/>
        <v>5.289071025267141E+19</v>
      </c>
      <c r="CMP25" s="369">
        <f t="shared" si="38"/>
        <v>0</v>
      </c>
      <c r="CMQ25" s="369">
        <f t="shared" si="38"/>
        <v>5.4477431560251556E+19</v>
      </c>
      <c r="CMR25" s="369">
        <f t="shared" si="38"/>
        <v>0</v>
      </c>
      <c r="CMS25" s="369">
        <f t="shared" si="38"/>
        <v>5.6111754507059102E+19</v>
      </c>
      <c r="CMT25" s="369">
        <f t="shared" si="38"/>
        <v>0</v>
      </c>
      <c r="CMU25" s="369">
        <f t="shared" si="38"/>
        <v>5.7795107142270878E+19</v>
      </c>
      <c r="CMV25" s="369">
        <f t="shared" si="38"/>
        <v>0</v>
      </c>
      <c r="CMW25" s="369">
        <f t="shared" si="38"/>
        <v>5.9528960356539007E+19</v>
      </c>
      <c r="CMX25" s="369">
        <f t="shared" si="38"/>
        <v>0</v>
      </c>
      <c r="CMY25" s="369">
        <f t="shared" si="38"/>
        <v>6.1314829167235178E+19</v>
      </c>
      <c r="CMZ25" s="369">
        <f t="shared" si="38"/>
        <v>0</v>
      </c>
      <c r="CNA25" s="369">
        <f t="shared" si="38"/>
        <v>6.3154274042252239E+19</v>
      </c>
      <c r="CNB25" s="369">
        <f t="shared" si="38"/>
        <v>0</v>
      </c>
      <c r="CNC25" s="369">
        <f t="shared" si="38"/>
        <v>6.5048902263519805E+19</v>
      </c>
      <c r="CND25" s="369">
        <f t="shared" si="38"/>
        <v>0</v>
      </c>
      <c r="CNE25" s="369">
        <f t="shared" si="38"/>
        <v>6.7000369331425403E+19</v>
      </c>
      <c r="CNF25" s="369">
        <f t="shared" si="38"/>
        <v>0</v>
      </c>
      <c r="CNG25" s="369">
        <f t="shared" si="38"/>
        <v>6.9010380411368169E+19</v>
      </c>
      <c r="CNH25" s="369">
        <f t="shared" si="38"/>
        <v>0</v>
      </c>
      <c r="CNI25" s="369">
        <f t="shared" si="38"/>
        <v>7.1080691823709217E+19</v>
      </c>
      <c r="CNJ25" s="369">
        <f t="shared" si="38"/>
        <v>0</v>
      </c>
      <c r="CNK25" s="369">
        <f t="shared" si="38"/>
        <v>7.3213112578420498E+19</v>
      </c>
      <c r="CNL25" s="369">
        <f t="shared" si="38"/>
        <v>0</v>
      </c>
      <c r="CNM25" s="369">
        <f t="shared" si="38"/>
        <v>7.5409505955773121E+19</v>
      </c>
      <c r="CNN25" s="369">
        <f t="shared" si="38"/>
        <v>0</v>
      </c>
      <c r="CNO25" s="369">
        <f t="shared" si="38"/>
        <v>7.7671791134446322E+19</v>
      </c>
      <c r="CNP25" s="369">
        <f t="shared" si="38"/>
        <v>0</v>
      </c>
      <c r="CNQ25" s="369">
        <f t="shared" si="38"/>
        <v>8.0001944868479713E+19</v>
      </c>
      <c r="CNR25" s="369">
        <f t="shared" si="38"/>
        <v>0</v>
      </c>
      <c r="CNS25" s="369">
        <f t="shared" si="38"/>
        <v>8.2402003214534099E+19</v>
      </c>
      <c r="CNT25" s="369">
        <f t="shared" si="38"/>
        <v>0</v>
      </c>
      <c r="CNU25" s="369">
        <f t="shared" si="38"/>
        <v>8.4874063310970126E+19</v>
      </c>
      <c r="CNV25" s="369">
        <f t="shared" si="38"/>
        <v>0</v>
      </c>
      <c r="CNW25" s="369">
        <f t="shared" si="38"/>
        <v>8.7420285210299236E+19</v>
      </c>
      <c r="CNX25" s="369">
        <f t="shared" si="38"/>
        <v>0</v>
      </c>
      <c r="CNY25" s="369">
        <f t="shared" si="38"/>
        <v>9.0042893766608208E+19</v>
      </c>
      <c r="CNZ25" s="369">
        <f t="shared" si="38"/>
        <v>0</v>
      </c>
      <c r="COA25" s="369">
        <f t="shared" si="38"/>
        <v>9.2744180579606462E+19</v>
      </c>
      <c r="COB25" s="369">
        <f t="shared" si="38"/>
        <v>0</v>
      </c>
      <c r="COC25" s="369">
        <f t="shared" si="38"/>
        <v>9.5526505996994658E+19</v>
      </c>
      <c r="COD25" s="369">
        <f t="shared" si="38"/>
        <v>0</v>
      </c>
      <c r="COE25" s="369">
        <f t="shared" si="38"/>
        <v>9.8392301176904499E+19</v>
      </c>
      <c r="COF25" s="369">
        <f t="shared" si="38"/>
        <v>0</v>
      </c>
      <c r="COG25" s="369">
        <f t="shared" si="38"/>
        <v>1.0134407021221164E+20</v>
      </c>
      <c r="COH25" s="369">
        <f t="shared" si="38"/>
        <v>0</v>
      </c>
      <c r="COI25" s="369">
        <f t="shared" si="38"/>
        <v>1.0438439231857798E+20</v>
      </c>
      <c r="COJ25" s="369">
        <f t="shared" si="38"/>
        <v>0</v>
      </c>
      <c r="COK25" s="369">
        <f t="shared" si="38"/>
        <v>1.0751592408813532E+20</v>
      </c>
      <c r="COL25" s="369">
        <f t="shared" si="38"/>
        <v>0</v>
      </c>
      <c r="COM25" s="369">
        <f t="shared" si="38"/>
        <v>1.1074140181077939E+20</v>
      </c>
      <c r="CON25" s="369">
        <f t="shared" si="38"/>
        <v>0</v>
      </c>
      <c r="COO25" s="369">
        <f t="shared" si="38"/>
        <v>1.1406364386510278E+20</v>
      </c>
      <c r="COP25" s="369">
        <f t="shared" si="38"/>
        <v>0</v>
      </c>
      <c r="COQ25" s="369">
        <f t="shared" si="38"/>
        <v>1.1748555318105586E+20</v>
      </c>
      <c r="COR25" s="369">
        <f t="shared" si="38"/>
        <v>0</v>
      </c>
      <c r="COS25" s="369">
        <f t="shared" si="38"/>
        <v>1.2101011977648754E+20</v>
      </c>
      <c r="COT25" s="369">
        <f t="shared" si="38"/>
        <v>0</v>
      </c>
      <c r="COU25" s="369">
        <f t="shared" si="38"/>
        <v>1.2464042336978217E+20</v>
      </c>
      <c r="COV25" s="369">
        <f t="shared" ref="COV25:CRG25" si="39">COT25*$C$25</f>
        <v>0</v>
      </c>
      <c r="COW25" s="369">
        <f t="shared" si="39"/>
        <v>1.2837963607087563E+20</v>
      </c>
      <c r="COX25" s="369">
        <f t="shared" si="39"/>
        <v>0</v>
      </c>
      <c r="COY25" s="369">
        <f t="shared" si="39"/>
        <v>1.322310251530019E+20</v>
      </c>
      <c r="COZ25" s="369">
        <f t="shared" si="39"/>
        <v>0</v>
      </c>
      <c r="CPA25" s="369">
        <f t="shared" si="39"/>
        <v>1.3619795590759196E+20</v>
      </c>
      <c r="CPB25" s="369">
        <f t="shared" si="39"/>
        <v>0</v>
      </c>
      <c r="CPC25" s="369">
        <f t="shared" si="39"/>
        <v>1.4028389458481973E+20</v>
      </c>
      <c r="CPD25" s="369">
        <f t="shared" si="39"/>
        <v>0</v>
      </c>
      <c r="CPE25" s="369">
        <f t="shared" si="39"/>
        <v>1.4449241142236432E+20</v>
      </c>
      <c r="CPF25" s="369">
        <f t="shared" si="39"/>
        <v>0</v>
      </c>
      <c r="CPG25" s="369">
        <f t="shared" si="39"/>
        <v>1.4882718376503525E+20</v>
      </c>
      <c r="CPH25" s="369">
        <f t="shared" si="39"/>
        <v>0</v>
      </c>
      <c r="CPI25" s="369">
        <f t="shared" si="39"/>
        <v>1.5329199927798632E+20</v>
      </c>
      <c r="CPJ25" s="369">
        <f t="shared" si="39"/>
        <v>0</v>
      </c>
      <c r="CPK25" s="369">
        <f t="shared" si="39"/>
        <v>1.5789075925632591E+20</v>
      </c>
      <c r="CPL25" s="369">
        <f t="shared" si="39"/>
        <v>0</v>
      </c>
      <c r="CPM25" s="369">
        <f t="shared" si="39"/>
        <v>1.626274820340157E+20</v>
      </c>
      <c r="CPN25" s="369">
        <f t="shared" si="39"/>
        <v>0</v>
      </c>
      <c r="CPO25" s="369">
        <f t="shared" si="39"/>
        <v>1.6750630649503616E+20</v>
      </c>
      <c r="CPP25" s="369">
        <f t="shared" si="39"/>
        <v>0</v>
      </c>
      <c r="CPQ25" s="369">
        <f t="shared" si="39"/>
        <v>1.7253149568988725E+20</v>
      </c>
      <c r="CPR25" s="369">
        <f t="shared" si="39"/>
        <v>0</v>
      </c>
      <c r="CPS25" s="369">
        <f t="shared" si="39"/>
        <v>1.7770744056058387E+20</v>
      </c>
      <c r="CPT25" s="369">
        <f t="shared" si="39"/>
        <v>0</v>
      </c>
      <c r="CPU25" s="369">
        <f t="shared" si="39"/>
        <v>1.8303866377740141E+20</v>
      </c>
      <c r="CPV25" s="369">
        <f t="shared" si="39"/>
        <v>0</v>
      </c>
      <c r="CPW25" s="369">
        <f t="shared" si="39"/>
        <v>1.8852982369072346E+20</v>
      </c>
      <c r="CPX25" s="369">
        <f t="shared" si="39"/>
        <v>0</v>
      </c>
      <c r="CPY25" s="369">
        <f t="shared" si="39"/>
        <v>1.9418571840144517E+20</v>
      </c>
      <c r="CPZ25" s="369">
        <f t="shared" si="39"/>
        <v>0</v>
      </c>
      <c r="CQA25" s="369">
        <f t="shared" si="39"/>
        <v>2.0001128995348854E+20</v>
      </c>
      <c r="CQB25" s="369">
        <f t="shared" si="39"/>
        <v>0</v>
      </c>
      <c r="CQC25" s="369">
        <f t="shared" si="39"/>
        <v>2.0601162865209321E+20</v>
      </c>
      <c r="CQD25" s="369">
        <f t="shared" si="39"/>
        <v>0</v>
      </c>
      <c r="CQE25" s="369">
        <f t="shared" si="39"/>
        <v>2.12191977511656E+20</v>
      </c>
      <c r="CQF25" s="369">
        <f t="shared" si="39"/>
        <v>0</v>
      </c>
      <c r="CQG25" s="369">
        <f t="shared" si="39"/>
        <v>2.1855773683700567E+20</v>
      </c>
      <c r="CQH25" s="369">
        <f t="shared" si="39"/>
        <v>0</v>
      </c>
      <c r="CQI25" s="369">
        <f t="shared" si="39"/>
        <v>2.2511446894211586E+20</v>
      </c>
      <c r="CQJ25" s="369">
        <f t="shared" si="39"/>
        <v>0</v>
      </c>
      <c r="CQK25" s="369">
        <f t="shared" si="39"/>
        <v>2.3186790301037933E+20</v>
      </c>
      <c r="CQL25" s="369">
        <f t="shared" si="39"/>
        <v>0</v>
      </c>
      <c r="CQM25" s="369">
        <f t="shared" si="39"/>
        <v>2.3882394010069071E+20</v>
      </c>
      <c r="CQN25" s="369">
        <f t="shared" si="39"/>
        <v>0</v>
      </c>
      <c r="CQO25" s="369">
        <f t="shared" si="39"/>
        <v>2.4598865830371144E+20</v>
      </c>
      <c r="CQP25" s="369">
        <f t="shared" si="39"/>
        <v>0</v>
      </c>
      <c r="CQQ25" s="369">
        <f t="shared" si="39"/>
        <v>2.5336831805282281E+20</v>
      </c>
      <c r="CQR25" s="369">
        <f t="shared" si="39"/>
        <v>0</v>
      </c>
      <c r="CQS25" s="369">
        <f t="shared" si="39"/>
        <v>2.6096936759440749E+20</v>
      </c>
      <c r="CQT25" s="369">
        <f t="shared" si="39"/>
        <v>0</v>
      </c>
      <c r="CQU25" s="369">
        <f t="shared" si="39"/>
        <v>2.6879844862223971E+20</v>
      </c>
      <c r="CQV25" s="369">
        <f t="shared" si="39"/>
        <v>0</v>
      </c>
      <c r="CQW25" s="369">
        <f t="shared" si="39"/>
        <v>2.768624020809069E+20</v>
      </c>
      <c r="CQX25" s="369">
        <f t="shared" si="39"/>
        <v>0</v>
      </c>
      <c r="CQY25" s="369">
        <f t="shared" si="39"/>
        <v>2.8516827414333411E+20</v>
      </c>
      <c r="CQZ25" s="369">
        <f t="shared" si="39"/>
        <v>0</v>
      </c>
      <c r="CRA25" s="369">
        <f t="shared" si="39"/>
        <v>2.9372332236763415E+20</v>
      </c>
      <c r="CRB25" s="369">
        <f t="shared" si="39"/>
        <v>0</v>
      </c>
      <c r="CRC25" s="369">
        <f t="shared" si="39"/>
        <v>3.0253502203866317E+20</v>
      </c>
      <c r="CRD25" s="369">
        <f t="shared" si="39"/>
        <v>0</v>
      </c>
      <c r="CRE25" s="369">
        <f t="shared" si="39"/>
        <v>3.116110726998231E+20</v>
      </c>
      <c r="CRF25" s="369">
        <f t="shared" si="39"/>
        <v>0</v>
      </c>
      <c r="CRG25" s="369">
        <f t="shared" si="39"/>
        <v>3.2095940488081782E+20</v>
      </c>
      <c r="CRH25" s="369">
        <f t="shared" ref="CRH25:CTS25" si="40">CRF25*$C$25</f>
        <v>0</v>
      </c>
      <c r="CRI25" s="369">
        <f t="shared" si="40"/>
        <v>3.3058818702724235E+20</v>
      </c>
      <c r="CRJ25" s="369">
        <f t="shared" si="40"/>
        <v>0</v>
      </c>
      <c r="CRK25" s="369">
        <f t="shared" si="40"/>
        <v>3.4050583263805964E+20</v>
      </c>
      <c r="CRL25" s="369">
        <f t="shared" si="40"/>
        <v>0</v>
      </c>
      <c r="CRM25" s="369">
        <f t="shared" si="40"/>
        <v>3.5072100761720147E+20</v>
      </c>
      <c r="CRN25" s="369">
        <f t="shared" si="40"/>
        <v>0</v>
      </c>
      <c r="CRO25" s="369">
        <f t="shared" si="40"/>
        <v>3.6124263784571752E+20</v>
      </c>
      <c r="CRP25" s="369">
        <f t="shared" si="40"/>
        <v>0</v>
      </c>
      <c r="CRQ25" s="369">
        <f t="shared" si="40"/>
        <v>3.7207991698108908E+20</v>
      </c>
      <c r="CRR25" s="369">
        <f t="shared" si="40"/>
        <v>0</v>
      </c>
      <c r="CRS25" s="369">
        <f t="shared" si="40"/>
        <v>3.8324231449052178E+20</v>
      </c>
      <c r="CRT25" s="369">
        <f t="shared" si="40"/>
        <v>0</v>
      </c>
      <c r="CRU25" s="369">
        <f t="shared" si="40"/>
        <v>3.9473958392523745E+20</v>
      </c>
      <c r="CRV25" s="369">
        <f t="shared" si="40"/>
        <v>0</v>
      </c>
      <c r="CRW25" s="369">
        <f t="shared" si="40"/>
        <v>4.0658177144299461E+20</v>
      </c>
      <c r="CRX25" s="369">
        <f t="shared" si="40"/>
        <v>0</v>
      </c>
      <c r="CRY25" s="369">
        <f t="shared" si="40"/>
        <v>4.1877922458628443E+20</v>
      </c>
      <c r="CRZ25" s="369">
        <f t="shared" si="40"/>
        <v>0</v>
      </c>
      <c r="CSA25" s="369">
        <f t="shared" si="40"/>
        <v>4.3134260132387298E+20</v>
      </c>
      <c r="CSB25" s="369">
        <f t="shared" si="40"/>
        <v>0</v>
      </c>
      <c r="CSC25" s="369">
        <f t="shared" si="40"/>
        <v>4.4428287936358921E+20</v>
      </c>
      <c r="CSD25" s="369">
        <f t="shared" si="40"/>
        <v>0</v>
      </c>
      <c r="CSE25" s="369">
        <f t="shared" si="40"/>
        <v>4.5761136574449687E+20</v>
      </c>
      <c r="CSF25" s="369">
        <f t="shared" si="40"/>
        <v>0</v>
      </c>
      <c r="CSG25" s="369">
        <f t="shared" si="40"/>
        <v>4.7133970671683181E+20</v>
      </c>
      <c r="CSH25" s="369">
        <f t="shared" si="40"/>
        <v>0</v>
      </c>
      <c r="CSI25" s="369">
        <f t="shared" si="40"/>
        <v>4.8547989791833679E+20</v>
      </c>
      <c r="CSJ25" s="369">
        <f t="shared" si="40"/>
        <v>0</v>
      </c>
      <c r="CSK25" s="369">
        <f t="shared" si="40"/>
        <v>5.000442948558869E+20</v>
      </c>
      <c r="CSL25" s="369">
        <f t="shared" si="40"/>
        <v>0</v>
      </c>
      <c r="CSM25" s="369">
        <f t="shared" si="40"/>
        <v>5.1504562370156351E+20</v>
      </c>
      <c r="CSN25" s="369">
        <f t="shared" si="40"/>
        <v>0</v>
      </c>
      <c r="CSO25" s="369">
        <f t="shared" si="40"/>
        <v>5.304969924126104E+20</v>
      </c>
      <c r="CSP25" s="369">
        <f t="shared" si="40"/>
        <v>0</v>
      </c>
      <c r="CSQ25" s="369">
        <f t="shared" si="40"/>
        <v>5.4641190218498874E+20</v>
      </c>
      <c r="CSR25" s="369">
        <f t="shared" si="40"/>
        <v>0</v>
      </c>
      <c r="CSS25" s="369">
        <f t="shared" si="40"/>
        <v>5.6280425925053841E+20</v>
      </c>
      <c r="CST25" s="369">
        <f t="shared" si="40"/>
        <v>0</v>
      </c>
      <c r="CSU25" s="369">
        <f t="shared" si="40"/>
        <v>5.7968838702805457E+20</v>
      </c>
      <c r="CSV25" s="369">
        <f t="shared" si="40"/>
        <v>0</v>
      </c>
      <c r="CSW25" s="369">
        <f t="shared" si="40"/>
        <v>5.9707903863889619E+20</v>
      </c>
      <c r="CSX25" s="369">
        <f t="shared" si="40"/>
        <v>0</v>
      </c>
      <c r="CSY25" s="369">
        <f t="shared" si="40"/>
        <v>6.1499140979806306E+20</v>
      </c>
      <c r="CSZ25" s="369">
        <f t="shared" si="40"/>
        <v>0</v>
      </c>
      <c r="CTA25" s="369">
        <f t="shared" si="40"/>
        <v>6.3344115209200494E+20</v>
      </c>
      <c r="CTB25" s="369">
        <f t="shared" si="40"/>
        <v>0</v>
      </c>
      <c r="CTC25" s="369">
        <f t="shared" si="40"/>
        <v>6.5244438665476506E+20</v>
      </c>
      <c r="CTD25" s="369">
        <f t="shared" si="40"/>
        <v>0</v>
      </c>
      <c r="CTE25" s="369">
        <f t="shared" si="40"/>
        <v>6.7201771825440804E+20</v>
      </c>
      <c r="CTF25" s="369">
        <f t="shared" si="40"/>
        <v>0</v>
      </c>
      <c r="CTG25" s="369">
        <f t="shared" si="40"/>
        <v>6.9217824980204034E+20</v>
      </c>
      <c r="CTH25" s="369">
        <f t="shared" si="40"/>
        <v>0</v>
      </c>
      <c r="CTI25" s="369">
        <f t="shared" si="40"/>
        <v>7.1294359729610162E+20</v>
      </c>
      <c r="CTJ25" s="369">
        <f t="shared" si="40"/>
        <v>0</v>
      </c>
      <c r="CTK25" s="369">
        <f t="shared" si="40"/>
        <v>7.3433190521498475E+20</v>
      </c>
      <c r="CTL25" s="369">
        <f t="shared" si="40"/>
        <v>0</v>
      </c>
      <c r="CTM25" s="369">
        <f t="shared" si="40"/>
        <v>7.563618623714343E+20</v>
      </c>
      <c r="CTN25" s="369">
        <f t="shared" si="40"/>
        <v>0</v>
      </c>
      <c r="CTO25" s="369">
        <f t="shared" si="40"/>
        <v>7.7905271824257738E+20</v>
      </c>
      <c r="CTP25" s="369">
        <f t="shared" si="40"/>
        <v>0</v>
      </c>
      <c r="CTQ25" s="369">
        <f t="shared" si="40"/>
        <v>8.024242997898547E+20</v>
      </c>
      <c r="CTR25" s="369">
        <f t="shared" si="40"/>
        <v>0</v>
      </c>
      <c r="CTS25" s="369">
        <f t="shared" si="40"/>
        <v>8.2649702878355037E+20</v>
      </c>
      <c r="CTT25" s="369">
        <f t="shared" ref="CTT25:CWE25" si="41">CTR25*$C$25</f>
        <v>0</v>
      </c>
      <c r="CTU25" s="369">
        <f t="shared" si="41"/>
        <v>8.512919396470569E+20</v>
      </c>
      <c r="CTV25" s="369">
        <f t="shared" si="41"/>
        <v>0</v>
      </c>
      <c r="CTW25" s="369">
        <f t="shared" si="41"/>
        <v>8.7683069783646863E+20</v>
      </c>
      <c r="CTX25" s="369">
        <f t="shared" si="41"/>
        <v>0</v>
      </c>
      <c r="CTY25" s="369">
        <f t="shared" si="41"/>
        <v>9.0313561877156266E+20</v>
      </c>
      <c r="CTZ25" s="369">
        <f t="shared" si="41"/>
        <v>0</v>
      </c>
      <c r="CUA25" s="369">
        <f t="shared" si="41"/>
        <v>9.3022968733470962E+20</v>
      </c>
      <c r="CUB25" s="369">
        <f t="shared" si="41"/>
        <v>0</v>
      </c>
      <c r="CUC25" s="369">
        <f t="shared" si="41"/>
        <v>9.5813657795475092E+20</v>
      </c>
      <c r="CUD25" s="369">
        <f t="shared" si="41"/>
        <v>0</v>
      </c>
      <c r="CUE25" s="369">
        <f t="shared" si="41"/>
        <v>9.8688067529339345E+20</v>
      </c>
      <c r="CUF25" s="369">
        <f t="shared" si="41"/>
        <v>0</v>
      </c>
      <c r="CUG25" s="369">
        <f t="shared" si="41"/>
        <v>1.0164870955521953E+21</v>
      </c>
      <c r="CUH25" s="369">
        <f t="shared" si="41"/>
        <v>0</v>
      </c>
      <c r="CUI25" s="369">
        <f t="shared" si="41"/>
        <v>1.0469817084187612E+21</v>
      </c>
      <c r="CUJ25" s="369">
        <f t="shared" si="41"/>
        <v>0</v>
      </c>
      <c r="CUK25" s="369">
        <f t="shared" si="41"/>
        <v>1.0783911596713241E+21</v>
      </c>
      <c r="CUL25" s="369">
        <f t="shared" si="41"/>
        <v>0</v>
      </c>
      <c r="CUM25" s="369">
        <f t="shared" si="41"/>
        <v>1.110742894461464E+21</v>
      </c>
      <c r="CUN25" s="369">
        <f t="shared" si="41"/>
        <v>0</v>
      </c>
      <c r="CUO25" s="369">
        <f t="shared" si="41"/>
        <v>1.1440651812953079E+21</v>
      </c>
      <c r="CUP25" s="369">
        <f t="shared" si="41"/>
        <v>0</v>
      </c>
      <c r="CUQ25" s="369">
        <f t="shared" si="41"/>
        <v>1.1783871367341672E+21</v>
      </c>
      <c r="CUR25" s="369">
        <f t="shared" si="41"/>
        <v>0</v>
      </c>
      <c r="CUS25" s="369">
        <f t="shared" si="41"/>
        <v>1.2137387508361923E+21</v>
      </c>
      <c r="CUT25" s="369">
        <f t="shared" si="41"/>
        <v>0</v>
      </c>
      <c r="CUU25" s="369">
        <f t="shared" si="41"/>
        <v>1.2501509133612781E+21</v>
      </c>
      <c r="CUV25" s="369">
        <f t="shared" si="41"/>
        <v>0</v>
      </c>
      <c r="CUW25" s="369">
        <f t="shared" si="41"/>
        <v>1.2876554407621165E+21</v>
      </c>
      <c r="CUX25" s="369">
        <f t="shared" si="41"/>
        <v>0</v>
      </c>
      <c r="CUY25" s="369">
        <f t="shared" si="41"/>
        <v>1.32628510398498E+21</v>
      </c>
      <c r="CUZ25" s="369">
        <f t="shared" si="41"/>
        <v>0</v>
      </c>
      <c r="CVA25" s="369">
        <f t="shared" si="41"/>
        <v>1.3660736571045294E+21</v>
      </c>
      <c r="CVB25" s="369">
        <f t="shared" si="41"/>
        <v>0</v>
      </c>
      <c r="CVC25" s="369">
        <f t="shared" si="41"/>
        <v>1.4070558668176653E+21</v>
      </c>
      <c r="CVD25" s="369">
        <f t="shared" si="41"/>
        <v>0</v>
      </c>
      <c r="CVE25" s="369">
        <f t="shared" si="41"/>
        <v>1.4492675428221953E+21</v>
      </c>
      <c r="CVF25" s="369">
        <f t="shared" si="41"/>
        <v>0</v>
      </c>
      <c r="CVG25" s="369">
        <f t="shared" si="41"/>
        <v>1.4927455691068612E+21</v>
      </c>
      <c r="CVH25" s="369">
        <f t="shared" si="41"/>
        <v>0</v>
      </c>
      <c r="CVI25" s="369">
        <f t="shared" si="41"/>
        <v>1.537527936180067E+21</v>
      </c>
      <c r="CVJ25" s="369">
        <f t="shared" si="41"/>
        <v>0</v>
      </c>
      <c r="CVK25" s="369">
        <f t="shared" si="41"/>
        <v>1.5836537742654691E+21</v>
      </c>
      <c r="CVL25" s="369">
        <f t="shared" si="41"/>
        <v>0</v>
      </c>
      <c r="CVM25" s="369">
        <f t="shared" si="41"/>
        <v>1.6311633874934332E+21</v>
      </c>
      <c r="CVN25" s="369">
        <f t="shared" si="41"/>
        <v>0</v>
      </c>
      <c r="CVO25" s="369">
        <f t="shared" si="41"/>
        <v>1.6800982891182364E+21</v>
      </c>
      <c r="CVP25" s="369">
        <f t="shared" si="41"/>
        <v>0</v>
      </c>
      <c r="CVQ25" s="369">
        <f t="shared" si="41"/>
        <v>1.7305012377917834E+21</v>
      </c>
      <c r="CVR25" s="369">
        <f t="shared" si="41"/>
        <v>0</v>
      </c>
      <c r="CVS25" s="369">
        <f t="shared" si="41"/>
        <v>1.7824162749255369E+21</v>
      </c>
      <c r="CVT25" s="369">
        <f t="shared" si="41"/>
        <v>0</v>
      </c>
      <c r="CVU25" s="369">
        <f t="shared" si="41"/>
        <v>1.8358887631733032E+21</v>
      </c>
      <c r="CVV25" s="369">
        <f t="shared" si="41"/>
        <v>0</v>
      </c>
      <c r="CVW25" s="369">
        <f t="shared" si="41"/>
        <v>1.8909654260685023E+21</v>
      </c>
      <c r="CVX25" s="369">
        <f t="shared" si="41"/>
        <v>0</v>
      </c>
      <c r="CVY25" s="369">
        <f t="shared" si="41"/>
        <v>1.9476943888505575E+21</v>
      </c>
      <c r="CVZ25" s="369">
        <f t="shared" si="41"/>
        <v>0</v>
      </c>
      <c r="CWA25" s="369">
        <f t="shared" si="41"/>
        <v>2.0061252205160744E+21</v>
      </c>
      <c r="CWB25" s="369">
        <f t="shared" si="41"/>
        <v>0</v>
      </c>
      <c r="CWC25" s="369">
        <f t="shared" si="41"/>
        <v>2.0663089771315567E+21</v>
      </c>
      <c r="CWD25" s="369">
        <f t="shared" si="41"/>
        <v>0</v>
      </c>
      <c r="CWE25" s="369">
        <f t="shared" si="41"/>
        <v>2.1282982464455033E+21</v>
      </c>
      <c r="CWF25" s="369">
        <f t="shared" ref="CWF25:CYQ25" si="42">CWD25*$C$25</f>
        <v>0</v>
      </c>
      <c r="CWG25" s="369">
        <f t="shared" si="42"/>
        <v>2.1921471938388686E+21</v>
      </c>
      <c r="CWH25" s="369">
        <f t="shared" si="42"/>
        <v>0</v>
      </c>
      <c r="CWI25" s="369">
        <f t="shared" si="42"/>
        <v>2.2579116096540348E+21</v>
      </c>
      <c r="CWJ25" s="369">
        <f t="shared" si="42"/>
        <v>0</v>
      </c>
      <c r="CWK25" s="369">
        <f t="shared" si="42"/>
        <v>2.325648957943656E+21</v>
      </c>
      <c r="CWL25" s="369">
        <f t="shared" si="42"/>
        <v>0</v>
      </c>
      <c r="CWM25" s="369">
        <f t="shared" si="42"/>
        <v>2.3954184266819657E+21</v>
      </c>
      <c r="CWN25" s="369">
        <f t="shared" si="42"/>
        <v>0</v>
      </c>
      <c r="CWO25" s="369">
        <f t="shared" si="42"/>
        <v>2.4672809794824249E+21</v>
      </c>
      <c r="CWP25" s="369">
        <f t="shared" si="42"/>
        <v>0</v>
      </c>
      <c r="CWQ25" s="369">
        <f t="shared" si="42"/>
        <v>2.5412994088668978E+21</v>
      </c>
      <c r="CWR25" s="369">
        <f t="shared" si="42"/>
        <v>0</v>
      </c>
      <c r="CWS25" s="369">
        <f t="shared" si="42"/>
        <v>2.6175383911329049E+21</v>
      </c>
      <c r="CWT25" s="369">
        <f t="shared" si="42"/>
        <v>0</v>
      </c>
      <c r="CWU25" s="369">
        <f t="shared" si="42"/>
        <v>2.6960645428668919E+21</v>
      </c>
      <c r="CWV25" s="369">
        <f t="shared" si="42"/>
        <v>0</v>
      </c>
      <c r="CWW25" s="369">
        <f t="shared" si="42"/>
        <v>2.7769464791528988E+21</v>
      </c>
      <c r="CWX25" s="369">
        <f t="shared" si="42"/>
        <v>0</v>
      </c>
      <c r="CWY25" s="369">
        <f t="shared" si="42"/>
        <v>2.8602548735274857E+21</v>
      </c>
      <c r="CWZ25" s="369">
        <f t="shared" si="42"/>
        <v>0</v>
      </c>
      <c r="CXA25" s="369">
        <f t="shared" si="42"/>
        <v>2.9460625197333102E+21</v>
      </c>
      <c r="CXB25" s="369">
        <f t="shared" si="42"/>
        <v>0</v>
      </c>
      <c r="CXC25" s="369">
        <f t="shared" si="42"/>
        <v>3.0344443953253093E+21</v>
      </c>
      <c r="CXD25" s="369">
        <f t="shared" si="42"/>
        <v>0</v>
      </c>
      <c r="CXE25" s="369">
        <f t="shared" si="42"/>
        <v>3.1254777271850689E+21</v>
      </c>
      <c r="CXF25" s="369">
        <f t="shared" si="42"/>
        <v>0</v>
      </c>
      <c r="CXG25" s="369">
        <f t="shared" si="42"/>
        <v>3.219242059000621E+21</v>
      </c>
      <c r="CXH25" s="369">
        <f t="shared" si="42"/>
        <v>0</v>
      </c>
      <c r="CXI25" s="369">
        <f t="shared" si="42"/>
        <v>3.3158193207706397E+21</v>
      </c>
      <c r="CXJ25" s="369">
        <f t="shared" si="42"/>
        <v>0</v>
      </c>
      <c r="CXK25" s="369">
        <f t="shared" si="42"/>
        <v>3.4152939003937591E+21</v>
      </c>
      <c r="CXL25" s="369">
        <f t="shared" si="42"/>
        <v>0</v>
      </c>
      <c r="CXM25" s="369">
        <f t="shared" si="42"/>
        <v>3.5177527174055718E+21</v>
      </c>
      <c r="CXN25" s="369">
        <f t="shared" si="42"/>
        <v>0</v>
      </c>
      <c r="CXO25" s="369">
        <f t="shared" si="42"/>
        <v>3.6232852989277388E+21</v>
      </c>
      <c r="CXP25" s="369">
        <f t="shared" si="42"/>
        <v>0</v>
      </c>
      <c r="CXQ25" s="369">
        <f t="shared" si="42"/>
        <v>3.7319838578955712E+21</v>
      </c>
      <c r="CXR25" s="369">
        <f t="shared" si="42"/>
        <v>0</v>
      </c>
      <c r="CXS25" s="369">
        <f t="shared" si="42"/>
        <v>3.8439433736324383E+21</v>
      </c>
      <c r="CXT25" s="369">
        <f t="shared" si="42"/>
        <v>0</v>
      </c>
      <c r="CXU25" s="369">
        <f t="shared" si="42"/>
        <v>3.9592616748414114E+21</v>
      </c>
      <c r="CXV25" s="369">
        <f t="shared" si="42"/>
        <v>0</v>
      </c>
      <c r="CXW25" s="369">
        <f t="shared" si="42"/>
        <v>4.0780395250866538E+21</v>
      </c>
      <c r="CXX25" s="369">
        <f t="shared" si="42"/>
        <v>0</v>
      </c>
      <c r="CXY25" s="369">
        <f t="shared" si="42"/>
        <v>4.2003807108392535E+21</v>
      </c>
      <c r="CXZ25" s="369">
        <f t="shared" si="42"/>
        <v>0</v>
      </c>
      <c r="CYA25" s="369">
        <f t="shared" si="42"/>
        <v>4.3263921321644314E+21</v>
      </c>
      <c r="CYB25" s="369">
        <f t="shared" si="42"/>
        <v>0</v>
      </c>
      <c r="CYC25" s="369">
        <f t="shared" si="42"/>
        <v>4.4561838961293646E+21</v>
      </c>
      <c r="CYD25" s="369">
        <f t="shared" si="42"/>
        <v>0</v>
      </c>
      <c r="CYE25" s="369">
        <f t="shared" si="42"/>
        <v>4.5898694130132457E+21</v>
      </c>
      <c r="CYF25" s="369">
        <f t="shared" si="42"/>
        <v>0</v>
      </c>
      <c r="CYG25" s="369">
        <f t="shared" si="42"/>
        <v>4.7275654954036431E+21</v>
      </c>
      <c r="CYH25" s="369">
        <f t="shared" si="42"/>
        <v>0</v>
      </c>
      <c r="CYI25" s="369">
        <f t="shared" si="42"/>
        <v>4.8693924602657521E+21</v>
      </c>
      <c r="CYJ25" s="369">
        <f t="shared" si="42"/>
        <v>0</v>
      </c>
      <c r="CYK25" s="369">
        <f t="shared" si="42"/>
        <v>5.015474234073725E+21</v>
      </c>
      <c r="CYL25" s="369">
        <f t="shared" si="42"/>
        <v>0</v>
      </c>
      <c r="CYM25" s="369">
        <f t="shared" si="42"/>
        <v>5.1659384610959372E+21</v>
      </c>
      <c r="CYN25" s="369">
        <f t="shared" si="42"/>
        <v>0</v>
      </c>
      <c r="CYO25" s="369">
        <f t="shared" si="42"/>
        <v>5.3209166149288156E+21</v>
      </c>
      <c r="CYP25" s="369">
        <f t="shared" si="42"/>
        <v>0</v>
      </c>
      <c r="CYQ25" s="369">
        <f t="shared" si="42"/>
        <v>5.4805441133766802E+21</v>
      </c>
      <c r="CYR25" s="369">
        <f t="shared" ref="CYR25:DBC25" si="43">CYP25*$C$25</f>
        <v>0</v>
      </c>
      <c r="CYS25" s="369">
        <f t="shared" si="43"/>
        <v>5.6449604367779805E+21</v>
      </c>
      <c r="CYT25" s="369">
        <f t="shared" si="43"/>
        <v>0</v>
      </c>
      <c r="CYU25" s="369">
        <f t="shared" si="43"/>
        <v>5.8143092498813199E+21</v>
      </c>
      <c r="CYV25" s="369">
        <f t="shared" si="43"/>
        <v>0</v>
      </c>
      <c r="CYW25" s="369">
        <f t="shared" si="43"/>
        <v>5.9887385273777594E+21</v>
      </c>
      <c r="CYX25" s="369">
        <f t="shared" si="43"/>
        <v>0</v>
      </c>
      <c r="CYY25" s="369">
        <f t="shared" si="43"/>
        <v>6.1684006831990925E+21</v>
      </c>
      <c r="CYZ25" s="369">
        <f t="shared" si="43"/>
        <v>0</v>
      </c>
      <c r="CZA25" s="369">
        <f t="shared" si="43"/>
        <v>6.3534527036950651E+21</v>
      </c>
      <c r="CZB25" s="369">
        <f t="shared" si="43"/>
        <v>0</v>
      </c>
      <c r="CZC25" s="369">
        <f t="shared" si="43"/>
        <v>6.544056284805917E+21</v>
      </c>
      <c r="CZD25" s="369">
        <f t="shared" si="43"/>
        <v>0</v>
      </c>
      <c r="CZE25" s="369">
        <f t="shared" si="43"/>
        <v>6.7403779733500943E+21</v>
      </c>
      <c r="CZF25" s="369">
        <f t="shared" si="43"/>
        <v>0</v>
      </c>
      <c r="CZG25" s="369">
        <f t="shared" si="43"/>
        <v>6.9425893125505973E+21</v>
      </c>
      <c r="CZH25" s="369">
        <f t="shared" si="43"/>
        <v>0</v>
      </c>
      <c r="CZI25" s="369">
        <f t="shared" si="43"/>
        <v>7.1508669919271154E+21</v>
      </c>
      <c r="CZJ25" s="369">
        <f t="shared" si="43"/>
        <v>0</v>
      </c>
      <c r="CZK25" s="369">
        <f t="shared" si="43"/>
        <v>7.3653930016849286E+21</v>
      </c>
      <c r="CZL25" s="369">
        <f t="shared" si="43"/>
        <v>0</v>
      </c>
      <c r="CZM25" s="369">
        <f t="shared" si="43"/>
        <v>7.5863547917354769E+21</v>
      </c>
      <c r="CZN25" s="369">
        <f t="shared" si="43"/>
        <v>0</v>
      </c>
      <c r="CZO25" s="369">
        <f t="shared" si="43"/>
        <v>7.8139454354875409E+21</v>
      </c>
      <c r="CZP25" s="369">
        <f t="shared" si="43"/>
        <v>0</v>
      </c>
      <c r="CZQ25" s="369">
        <f t="shared" si="43"/>
        <v>8.0483637985521676E+21</v>
      </c>
      <c r="CZR25" s="369">
        <f t="shared" si="43"/>
        <v>0</v>
      </c>
      <c r="CZS25" s="369">
        <f t="shared" si="43"/>
        <v>8.2898147125087332E+21</v>
      </c>
      <c r="CZT25" s="369">
        <f t="shared" si="43"/>
        <v>0</v>
      </c>
      <c r="CZU25" s="369">
        <f t="shared" si="43"/>
        <v>8.538509153883995E+21</v>
      </c>
      <c r="CZV25" s="369">
        <f t="shared" si="43"/>
        <v>0</v>
      </c>
      <c r="CZW25" s="369">
        <f t="shared" si="43"/>
        <v>8.794664428500515E+21</v>
      </c>
      <c r="CZX25" s="369">
        <f t="shared" si="43"/>
        <v>0</v>
      </c>
      <c r="CZY25" s="369">
        <f t="shared" si="43"/>
        <v>9.0585043613555307E+21</v>
      </c>
      <c r="CZZ25" s="369">
        <f t="shared" si="43"/>
        <v>0</v>
      </c>
      <c r="DAA25" s="369">
        <f t="shared" si="43"/>
        <v>9.3302594921961965E+21</v>
      </c>
      <c r="DAB25" s="369">
        <f t="shared" si="43"/>
        <v>0</v>
      </c>
      <c r="DAC25" s="369">
        <f t="shared" si="43"/>
        <v>9.6101672769620835E+21</v>
      </c>
      <c r="DAD25" s="369">
        <f t="shared" si="43"/>
        <v>0</v>
      </c>
      <c r="DAE25" s="369">
        <f t="shared" si="43"/>
        <v>9.8984722952709462E+21</v>
      </c>
      <c r="DAF25" s="369">
        <f t="shared" si="43"/>
        <v>0</v>
      </c>
      <c r="DAG25" s="369">
        <f t="shared" si="43"/>
        <v>1.0195426464129075E+22</v>
      </c>
      <c r="DAH25" s="369">
        <f t="shared" si="43"/>
        <v>0</v>
      </c>
      <c r="DAI25" s="369">
        <f t="shared" si="43"/>
        <v>1.0501289258052946E+22</v>
      </c>
      <c r="DAJ25" s="369">
        <f t="shared" si="43"/>
        <v>0</v>
      </c>
      <c r="DAK25" s="369">
        <f t="shared" si="43"/>
        <v>1.0816327935794535E+22</v>
      </c>
      <c r="DAL25" s="369">
        <f t="shared" si="43"/>
        <v>0</v>
      </c>
      <c r="DAM25" s="369">
        <f t="shared" si="43"/>
        <v>1.114081777386837E+22</v>
      </c>
      <c r="DAN25" s="369">
        <f t="shared" si="43"/>
        <v>0</v>
      </c>
      <c r="DAO25" s="369">
        <f t="shared" si="43"/>
        <v>1.1475042307084422E+22</v>
      </c>
      <c r="DAP25" s="369">
        <f t="shared" si="43"/>
        <v>0</v>
      </c>
      <c r="DAQ25" s="369">
        <f t="shared" si="43"/>
        <v>1.1819293576296955E+22</v>
      </c>
      <c r="DAR25" s="369">
        <f t="shared" si="43"/>
        <v>0</v>
      </c>
      <c r="DAS25" s="369">
        <f t="shared" si="43"/>
        <v>1.2173872383585864E+22</v>
      </c>
      <c r="DAT25" s="369">
        <f t="shared" si="43"/>
        <v>0</v>
      </c>
      <c r="DAU25" s="369">
        <f t="shared" si="43"/>
        <v>1.2539088555093441E+22</v>
      </c>
      <c r="DAV25" s="369">
        <f t="shared" si="43"/>
        <v>0</v>
      </c>
      <c r="DAW25" s="369">
        <f t="shared" si="43"/>
        <v>1.2915261211746245E+22</v>
      </c>
      <c r="DAX25" s="369">
        <f t="shared" si="43"/>
        <v>0</v>
      </c>
      <c r="DAY25" s="369">
        <f t="shared" si="43"/>
        <v>1.3302719048098632E+22</v>
      </c>
      <c r="DAZ25" s="369">
        <f t="shared" si="43"/>
        <v>0</v>
      </c>
      <c r="DBA25" s="369">
        <f t="shared" si="43"/>
        <v>1.3701800619541591E+22</v>
      </c>
      <c r="DBB25" s="369">
        <f t="shared" si="43"/>
        <v>0</v>
      </c>
      <c r="DBC25" s="369">
        <f t="shared" si="43"/>
        <v>1.4112854638127839E+22</v>
      </c>
      <c r="DBD25" s="369">
        <f t="shared" ref="DBD25:DDO25" si="44">DBB25*$C$25</f>
        <v>0</v>
      </c>
      <c r="DBE25" s="369">
        <f t="shared" si="44"/>
        <v>1.4536240277271674E+22</v>
      </c>
      <c r="DBF25" s="369">
        <f t="shared" si="44"/>
        <v>0</v>
      </c>
      <c r="DBG25" s="369">
        <f t="shared" si="44"/>
        <v>1.4972327485589825E+22</v>
      </c>
      <c r="DBH25" s="369">
        <f t="shared" si="44"/>
        <v>0</v>
      </c>
      <c r="DBI25" s="369">
        <f t="shared" si="44"/>
        <v>1.542149731015752E+22</v>
      </c>
      <c r="DBJ25" s="369">
        <f t="shared" si="44"/>
        <v>0</v>
      </c>
      <c r="DBK25" s="369">
        <f t="shared" si="44"/>
        <v>1.5884142229462247E+22</v>
      </c>
      <c r="DBL25" s="369">
        <f t="shared" si="44"/>
        <v>0</v>
      </c>
      <c r="DBM25" s="369">
        <f t="shared" si="44"/>
        <v>1.6360666496346114E+22</v>
      </c>
      <c r="DBN25" s="369">
        <f t="shared" si="44"/>
        <v>0</v>
      </c>
      <c r="DBO25" s="369">
        <f t="shared" si="44"/>
        <v>1.6851486491236498E+22</v>
      </c>
      <c r="DBP25" s="369">
        <f t="shared" si="44"/>
        <v>0</v>
      </c>
      <c r="DBQ25" s="369">
        <f t="shared" si="44"/>
        <v>1.7357031085973594E+22</v>
      </c>
      <c r="DBR25" s="369">
        <f t="shared" si="44"/>
        <v>0</v>
      </c>
      <c r="DBS25" s="369">
        <f t="shared" si="44"/>
        <v>1.7877742018552803E+22</v>
      </c>
      <c r="DBT25" s="369">
        <f t="shared" si="44"/>
        <v>0</v>
      </c>
      <c r="DBU25" s="369">
        <f t="shared" si="44"/>
        <v>1.8414074279109388E+22</v>
      </c>
      <c r="DBV25" s="369">
        <f t="shared" si="44"/>
        <v>0</v>
      </c>
      <c r="DBW25" s="369">
        <f t="shared" si="44"/>
        <v>1.8966496507482671E+22</v>
      </c>
      <c r="DBX25" s="369">
        <f t="shared" si="44"/>
        <v>0</v>
      </c>
      <c r="DBY25" s="369">
        <f t="shared" si="44"/>
        <v>1.9535491402707151E+22</v>
      </c>
      <c r="DBZ25" s="369">
        <f t="shared" si="44"/>
        <v>0</v>
      </c>
      <c r="DCA25" s="369">
        <f t="shared" si="44"/>
        <v>2.0121556144788366E+22</v>
      </c>
      <c r="DCB25" s="369">
        <f t="shared" si="44"/>
        <v>0</v>
      </c>
      <c r="DCC25" s="369">
        <f t="shared" si="44"/>
        <v>2.0725202829132018E+22</v>
      </c>
      <c r="DCD25" s="369">
        <f t="shared" si="44"/>
        <v>0</v>
      </c>
      <c r="DCE25" s="369">
        <f t="shared" si="44"/>
        <v>2.1346958914005978E+22</v>
      </c>
      <c r="DCF25" s="369">
        <f t="shared" si="44"/>
        <v>0</v>
      </c>
      <c r="DCG25" s="369">
        <f t="shared" si="44"/>
        <v>2.1987367681426157E+22</v>
      </c>
      <c r="DCH25" s="369">
        <f t="shared" si="44"/>
        <v>0</v>
      </c>
      <c r="DCI25" s="369">
        <f t="shared" si="44"/>
        <v>2.264698871186894E+22</v>
      </c>
      <c r="DCJ25" s="369">
        <f t="shared" si="44"/>
        <v>0</v>
      </c>
      <c r="DCK25" s="369">
        <f t="shared" si="44"/>
        <v>2.3326398373225011E+22</v>
      </c>
      <c r="DCL25" s="369">
        <f t="shared" si="44"/>
        <v>0</v>
      </c>
      <c r="DCM25" s="369">
        <f t="shared" si="44"/>
        <v>2.402619032442176E+22</v>
      </c>
      <c r="DCN25" s="369">
        <f t="shared" si="44"/>
        <v>0</v>
      </c>
      <c r="DCO25" s="369">
        <f t="shared" si="44"/>
        <v>2.4746976034154416E+22</v>
      </c>
      <c r="DCP25" s="369">
        <f t="shared" si="44"/>
        <v>0</v>
      </c>
      <c r="DCQ25" s="369">
        <f t="shared" si="44"/>
        <v>2.548938531517905E+22</v>
      </c>
      <c r="DCR25" s="369">
        <f t="shared" si="44"/>
        <v>0</v>
      </c>
      <c r="DCS25" s="369">
        <f t="shared" si="44"/>
        <v>2.6254066874634423E+22</v>
      </c>
      <c r="DCT25" s="369">
        <f t="shared" si="44"/>
        <v>0</v>
      </c>
      <c r="DCU25" s="369">
        <f t="shared" si="44"/>
        <v>2.7041688880873455E+22</v>
      </c>
      <c r="DCV25" s="369">
        <f t="shared" si="44"/>
        <v>0</v>
      </c>
      <c r="DCW25" s="369">
        <f t="shared" si="44"/>
        <v>2.7852939547299658E+22</v>
      </c>
      <c r="DCX25" s="369">
        <f t="shared" si="44"/>
        <v>0</v>
      </c>
      <c r="DCY25" s="369">
        <f t="shared" si="44"/>
        <v>2.8688527733718648E+22</v>
      </c>
      <c r="DCZ25" s="369">
        <f t="shared" si="44"/>
        <v>0</v>
      </c>
      <c r="DDA25" s="369">
        <f t="shared" si="44"/>
        <v>2.9549183565730207E+22</v>
      </c>
      <c r="DDB25" s="369">
        <f t="shared" si="44"/>
        <v>0</v>
      </c>
      <c r="DDC25" s="369">
        <f t="shared" si="44"/>
        <v>3.0435659072702113E+22</v>
      </c>
      <c r="DDD25" s="369">
        <f t="shared" si="44"/>
        <v>0</v>
      </c>
      <c r="DDE25" s="369">
        <f t="shared" si="44"/>
        <v>3.1348728844883178E+22</v>
      </c>
      <c r="DDF25" s="369">
        <f t="shared" si="44"/>
        <v>0</v>
      </c>
      <c r="DDG25" s="369">
        <f t="shared" si="44"/>
        <v>3.2289190710229676E+22</v>
      </c>
      <c r="DDH25" s="369">
        <f t="shared" si="44"/>
        <v>0</v>
      </c>
      <c r="DDI25" s="369">
        <f t="shared" si="44"/>
        <v>3.3257866431536566E+22</v>
      </c>
      <c r="DDJ25" s="369">
        <f t="shared" si="44"/>
        <v>0</v>
      </c>
      <c r="DDK25" s="369">
        <f t="shared" si="44"/>
        <v>3.4255602424482663E+22</v>
      </c>
      <c r="DDL25" s="369">
        <f t="shared" si="44"/>
        <v>0</v>
      </c>
      <c r="DDM25" s="369">
        <f t="shared" si="44"/>
        <v>3.5283270497217144E+22</v>
      </c>
      <c r="DDN25" s="369">
        <f t="shared" si="44"/>
        <v>0</v>
      </c>
      <c r="DDO25" s="369">
        <f t="shared" si="44"/>
        <v>3.6341768612133659E+22</v>
      </c>
      <c r="DDP25" s="369">
        <f t="shared" ref="DDP25:DGA25" si="45">DDN25*$C$25</f>
        <v>0</v>
      </c>
      <c r="DDQ25" s="369">
        <f t="shared" si="45"/>
        <v>3.7432021670497668E+22</v>
      </c>
      <c r="DDR25" s="369">
        <f t="shared" si="45"/>
        <v>0</v>
      </c>
      <c r="DDS25" s="369">
        <f t="shared" si="45"/>
        <v>3.8554982320612596E+22</v>
      </c>
      <c r="DDT25" s="369">
        <f t="shared" si="45"/>
        <v>0</v>
      </c>
      <c r="DDU25" s="369">
        <f t="shared" si="45"/>
        <v>3.9711631790230976E+22</v>
      </c>
      <c r="DDV25" s="369">
        <f t="shared" si="45"/>
        <v>0</v>
      </c>
      <c r="DDW25" s="369">
        <f t="shared" si="45"/>
        <v>4.0902980743937909E+22</v>
      </c>
      <c r="DDX25" s="369">
        <f t="shared" si="45"/>
        <v>0</v>
      </c>
      <c r="DDY25" s="369">
        <f t="shared" si="45"/>
        <v>4.2130070166256048E+22</v>
      </c>
      <c r="DDZ25" s="369">
        <f t="shared" si="45"/>
        <v>0</v>
      </c>
      <c r="DEA25" s="369">
        <f t="shared" si="45"/>
        <v>4.3393972271243734E+22</v>
      </c>
      <c r="DEB25" s="369">
        <f t="shared" si="45"/>
        <v>0</v>
      </c>
      <c r="DEC25" s="369">
        <f t="shared" si="45"/>
        <v>4.4695791439381046E+22</v>
      </c>
      <c r="DED25" s="369">
        <f t="shared" si="45"/>
        <v>0</v>
      </c>
      <c r="DEE25" s="369">
        <f t="shared" si="45"/>
        <v>4.6036665182562476E+22</v>
      </c>
      <c r="DEF25" s="369">
        <f t="shared" si="45"/>
        <v>0</v>
      </c>
      <c r="DEG25" s="369">
        <f t="shared" si="45"/>
        <v>4.7417765138039352E+22</v>
      </c>
      <c r="DEH25" s="369">
        <f t="shared" si="45"/>
        <v>0</v>
      </c>
      <c r="DEI25" s="369">
        <f t="shared" si="45"/>
        <v>4.8840298092180531E+22</v>
      </c>
      <c r="DEJ25" s="369">
        <f t="shared" si="45"/>
        <v>0</v>
      </c>
      <c r="DEK25" s="369">
        <f t="shared" si="45"/>
        <v>5.0305507034945951E+22</v>
      </c>
      <c r="DEL25" s="369">
        <f t="shared" si="45"/>
        <v>0</v>
      </c>
      <c r="DEM25" s="369">
        <f t="shared" si="45"/>
        <v>5.1814672245994329E+22</v>
      </c>
      <c r="DEN25" s="369">
        <f t="shared" si="45"/>
        <v>0</v>
      </c>
      <c r="DEO25" s="369">
        <f t="shared" si="45"/>
        <v>5.3369112413374159E+22</v>
      </c>
      <c r="DEP25" s="369">
        <f t="shared" si="45"/>
        <v>0</v>
      </c>
      <c r="DEQ25" s="369">
        <f t="shared" si="45"/>
        <v>5.4970185785775388E+22</v>
      </c>
      <c r="DER25" s="369">
        <f t="shared" si="45"/>
        <v>0</v>
      </c>
      <c r="DES25" s="369">
        <f t="shared" si="45"/>
        <v>5.6619291359348649E+22</v>
      </c>
      <c r="DET25" s="369">
        <f t="shared" si="45"/>
        <v>0</v>
      </c>
      <c r="DEU25" s="369">
        <f t="shared" si="45"/>
        <v>5.8317870100129107E+22</v>
      </c>
      <c r="DEV25" s="369">
        <f t="shared" si="45"/>
        <v>0</v>
      </c>
      <c r="DEW25" s="369">
        <f t="shared" si="45"/>
        <v>6.0067406203132978E+22</v>
      </c>
      <c r="DEX25" s="369">
        <f t="shared" si="45"/>
        <v>0</v>
      </c>
      <c r="DEY25" s="369">
        <f t="shared" si="45"/>
        <v>6.1869428389226966E+22</v>
      </c>
      <c r="DEZ25" s="369">
        <f t="shared" si="45"/>
        <v>0</v>
      </c>
      <c r="DFA25" s="369">
        <f t="shared" si="45"/>
        <v>6.3725511240903779E+22</v>
      </c>
      <c r="DFB25" s="369">
        <f t="shared" si="45"/>
        <v>0</v>
      </c>
      <c r="DFC25" s="369">
        <f t="shared" si="45"/>
        <v>6.5637276578130893E+22</v>
      </c>
      <c r="DFD25" s="369">
        <f t="shared" si="45"/>
        <v>0</v>
      </c>
      <c r="DFE25" s="369">
        <f t="shared" si="45"/>
        <v>6.7606394875474824E+22</v>
      </c>
      <c r="DFF25" s="369">
        <f t="shared" si="45"/>
        <v>0</v>
      </c>
      <c r="DFG25" s="369">
        <f t="shared" si="45"/>
        <v>6.9634586721739069E+22</v>
      </c>
      <c r="DFH25" s="369">
        <f t="shared" si="45"/>
        <v>0</v>
      </c>
      <c r="DFI25" s="369">
        <f t="shared" si="45"/>
        <v>7.1723624323391246E+22</v>
      </c>
      <c r="DFJ25" s="369">
        <f t="shared" si="45"/>
        <v>0</v>
      </c>
      <c r="DFK25" s="369">
        <f t="shared" si="45"/>
        <v>7.3875333053092983E+22</v>
      </c>
      <c r="DFL25" s="369">
        <f t="shared" si="45"/>
        <v>0</v>
      </c>
      <c r="DFM25" s="369">
        <f t="shared" si="45"/>
        <v>7.6091593044685782E+22</v>
      </c>
      <c r="DFN25" s="369">
        <f t="shared" si="45"/>
        <v>0</v>
      </c>
      <c r="DFO25" s="369">
        <f t="shared" si="45"/>
        <v>7.8374340836026365E+22</v>
      </c>
      <c r="DFP25" s="369">
        <f t="shared" si="45"/>
        <v>0</v>
      </c>
      <c r="DFQ25" s="369">
        <f t="shared" si="45"/>
        <v>8.0725571061107151E+22</v>
      </c>
      <c r="DFR25" s="369">
        <f t="shared" si="45"/>
        <v>0</v>
      </c>
      <c r="DFS25" s="369">
        <f t="shared" si="45"/>
        <v>8.314733819294036E+22</v>
      </c>
      <c r="DFT25" s="369">
        <f t="shared" si="45"/>
        <v>0</v>
      </c>
      <c r="DFU25" s="369">
        <f t="shared" si="45"/>
        <v>8.5641758338728581E+22</v>
      </c>
      <c r="DFV25" s="369">
        <f t="shared" si="45"/>
        <v>0</v>
      </c>
      <c r="DFW25" s="369">
        <f t="shared" si="45"/>
        <v>8.8211011088890439E+22</v>
      </c>
      <c r="DFX25" s="369">
        <f t="shared" si="45"/>
        <v>0</v>
      </c>
      <c r="DFY25" s="369">
        <f t="shared" si="45"/>
        <v>9.0857341421557157E+22</v>
      </c>
      <c r="DFZ25" s="369">
        <f t="shared" si="45"/>
        <v>0</v>
      </c>
      <c r="DGA25" s="369">
        <f t="shared" si="45"/>
        <v>9.3583061664203872E+22</v>
      </c>
      <c r="DGB25" s="369">
        <f t="shared" ref="DGB25:DIM25" si="46">DFZ25*$C$25</f>
        <v>0</v>
      </c>
      <c r="DGC25" s="369">
        <f t="shared" si="46"/>
        <v>9.6390553514129997E+22</v>
      </c>
      <c r="DGD25" s="369">
        <f t="shared" si="46"/>
        <v>0</v>
      </c>
      <c r="DGE25" s="369">
        <f t="shared" si="46"/>
        <v>9.9282270119553898E+22</v>
      </c>
      <c r="DGF25" s="369">
        <f t="shared" si="46"/>
        <v>0</v>
      </c>
      <c r="DGG25" s="369">
        <f t="shared" si="46"/>
        <v>1.0226073822314052E+23</v>
      </c>
      <c r="DGH25" s="369">
        <f t="shared" si="46"/>
        <v>0</v>
      </c>
      <c r="DGI25" s="369">
        <f t="shared" si="46"/>
        <v>1.0532856036983474E+23</v>
      </c>
      <c r="DGJ25" s="369">
        <f t="shared" si="46"/>
        <v>0</v>
      </c>
      <c r="DGK25" s="369">
        <f t="shared" si="46"/>
        <v>1.0848841718092978E+23</v>
      </c>
      <c r="DGL25" s="369">
        <f t="shared" si="46"/>
        <v>0</v>
      </c>
      <c r="DGM25" s="369">
        <f t="shared" si="46"/>
        <v>1.1174306969635768E+23</v>
      </c>
      <c r="DGN25" s="369">
        <f t="shared" si="46"/>
        <v>0</v>
      </c>
      <c r="DGO25" s="369">
        <f t="shared" si="46"/>
        <v>1.1509536178724841E+23</v>
      </c>
      <c r="DGP25" s="369">
        <f t="shared" si="46"/>
        <v>0</v>
      </c>
      <c r="DGQ25" s="369">
        <f t="shared" si="46"/>
        <v>1.1854822264086586E+23</v>
      </c>
      <c r="DGR25" s="369">
        <f t="shared" si="46"/>
        <v>0</v>
      </c>
      <c r="DGS25" s="369">
        <f t="shared" si="46"/>
        <v>1.2210466932009184E+23</v>
      </c>
      <c r="DGT25" s="369">
        <f t="shared" si="46"/>
        <v>0</v>
      </c>
      <c r="DGU25" s="369">
        <f t="shared" si="46"/>
        <v>1.2576780939969461E+23</v>
      </c>
      <c r="DGV25" s="369">
        <f t="shared" si="46"/>
        <v>0</v>
      </c>
      <c r="DGW25" s="369">
        <f t="shared" si="46"/>
        <v>1.2954084368168544E+23</v>
      </c>
      <c r="DGX25" s="369">
        <f t="shared" si="46"/>
        <v>0</v>
      </c>
      <c r="DGY25" s="369">
        <f t="shared" si="46"/>
        <v>1.3342706899213601E+23</v>
      </c>
      <c r="DGZ25" s="369">
        <f t="shared" si="46"/>
        <v>0</v>
      </c>
      <c r="DHA25" s="369">
        <f t="shared" si="46"/>
        <v>1.3742988106190009E+23</v>
      </c>
      <c r="DHB25" s="369">
        <f t="shared" si="46"/>
        <v>0</v>
      </c>
      <c r="DHC25" s="369">
        <f t="shared" si="46"/>
        <v>1.4155277749375709E+23</v>
      </c>
      <c r="DHD25" s="369">
        <f t="shared" si="46"/>
        <v>0</v>
      </c>
      <c r="DHE25" s="369">
        <f t="shared" si="46"/>
        <v>1.457993608185698E+23</v>
      </c>
      <c r="DHF25" s="369">
        <f t="shared" si="46"/>
        <v>0</v>
      </c>
      <c r="DHG25" s="369">
        <f t="shared" si="46"/>
        <v>1.501733416431269E+23</v>
      </c>
      <c r="DHH25" s="369">
        <f t="shared" si="46"/>
        <v>0</v>
      </c>
      <c r="DHI25" s="369">
        <f t="shared" si="46"/>
        <v>1.5467854189242071E+23</v>
      </c>
      <c r="DHJ25" s="369">
        <f t="shared" si="46"/>
        <v>0</v>
      </c>
      <c r="DHK25" s="369">
        <f t="shared" si="46"/>
        <v>1.5931889814919334E+23</v>
      </c>
      <c r="DHL25" s="369">
        <f t="shared" si="46"/>
        <v>0</v>
      </c>
      <c r="DHM25" s="369">
        <f t="shared" si="46"/>
        <v>1.6409846509366915E+23</v>
      </c>
      <c r="DHN25" s="369">
        <f t="shared" si="46"/>
        <v>0</v>
      </c>
      <c r="DHO25" s="369">
        <f t="shared" si="46"/>
        <v>1.6902141904647923E+23</v>
      </c>
      <c r="DHP25" s="369">
        <f t="shared" si="46"/>
        <v>0</v>
      </c>
      <c r="DHQ25" s="369">
        <f t="shared" si="46"/>
        <v>1.7409206161787363E+23</v>
      </c>
      <c r="DHR25" s="369">
        <f t="shared" si="46"/>
        <v>0</v>
      </c>
      <c r="DHS25" s="369">
        <f t="shared" si="46"/>
        <v>1.7931482346640985E+23</v>
      </c>
      <c r="DHT25" s="369">
        <f t="shared" si="46"/>
        <v>0</v>
      </c>
      <c r="DHU25" s="369">
        <f t="shared" si="46"/>
        <v>1.8469426817040216E+23</v>
      </c>
      <c r="DHV25" s="369">
        <f t="shared" si="46"/>
        <v>0</v>
      </c>
      <c r="DHW25" s="369">
        <f t="shared" si="46"/>
        <v>1.9023509621551421E+23</v>
      </c>
      <c r="DHX25" s="369">
        <f t="shared" si="46"/>
        <v>0</v>
      </c>
      <c r="DHY25" s="369">
        <f t="shared" si="46"/>
        <v>1.9594214910197965E+23</v>
      </c>
      <c r="DHZ25" s="369">
        <f t="shared" si="46"/>
        <v>0</v>
      </c>
      <c r="DIA25" s="369">
        <f t="shared" si="46"/>
        <v>2.0182041357503904E+23</v>
      </c>
      <c r="DIB25" s="369">
        <f t="shared" si="46"/>
        <v>0</v>
      </c>
      <c r="DIC25" s="369">
        <f t="shared" si="46"/>
        <v>2.0787502598229023E+23</v>
      </c>
      <c r="DID25" s="369">
        <f t="shared" si="46"/>
        <v>0</v>
      </c>
      <c r="DIE25" s="369">
        <f t="shared" si="46"/>
        <v>2.1411127676175895E+23</v>
      </c>
      <c r="DIF25" s="369">
        <f t="shared" si="46"/>
        <v>0</v>
      </c>
      <c r="DIG25" s="369">
        <f t="shared" si="46"/>
        <v>2.2053461506461173E+23</v>
      </c>
      <c r="DIH25" s="369">
        <f t="shared" si="46"/>
        <v>0</v>
      </c>
      <c r="DII25" s="369">
        <f t="shared" si="46"/>
        <v>2.271506535165501E+23</v>
      </c>
      <c r="DIJ25" s="369">
        <f t="shared" si="46"/>
        <v>0</v>
      </c>
      <c r="DIK25" s="369">
        <f t="shared" si="46"/>
        <v>2.339651731220466E+23</v>
      </c>
      <c r="DIL25" s="369">
        <f t="shared" si="46"/>
        <v>0</v>
      </c>
      <c r="DIM25" s="369">
        <f t="shared" si="46"/>
        <v>2.4098412831570802E+23</v>
      </c>
      <c r="DIN25" s="369">
        <f t="shared" ref="DIN25:DKY25" si="47">DIL25*$C$25</f>
        <v>0</v>
      </c>
      <c r="DIO25" s="369">
        <f t="shared" si="47"/>
        <v>2.4821365216517926E+23</v>
      </c>
      <c r="DIP25" s="369">
        <f t="shared" si="47"/>
        <v>0</v>
      </c>
      <c r="DIQ25" s="369">
        <f t="shared" si="47"/>
        <v>2.5566006173013463E+23</v>
      </c>
      <c r="DIR25" s="369">
        <f t="shared" si="47"/>
        <v>0</v>
      </c>
      <c r="DIS25" s="369">
        <f t="shared" si="47"/>
        <v>2.6332986358203868E+23</v>
      </c>
      <c r="DIT25" s="369">
        <f t="shared" si="47"/>
        <v>0</v>
      </c>
      <c r="DIU25" s="369">
        <f t="shared" si="47"/>
        <v>2.7122975948949987E+23</v>
      </c>
      <c r="DIV25" s="369">
        <f t="shared" si="47"/>
        <v>0</v>
      </c>
      <c r="DIW25" s="369">
        <f t="shared" si="47"/>
        <v>2.7936665227418486E+23</v>
      </c>
      <c r="DIX25" s="369">
        <f t="shared" si="47"/>
        <v>0</v>
      </c>
      <c r="DIY25" s="369">
        <f t="shared" si="47"/>
        <v>2.8774765184241041E+23</v>
      </c>
      <c r="DIZ25" s="369">
        <f t="shared" si="47"/>
        <v>0</v>
      </c>
      <c r="DJA25" s="369">
        <f t="shared" si="47"/>
        <v>2.9638008139768273E+23</v>
      </c>
      <c r="DJB25" s="369">
        <f t="shared" si="47"/>
        <v>0</v>
      </c>
      <c r="DJC25" s="369">
        <f t="shared" si="47"/>
        <v>3.0527148383961319E+23</v>
      </c>
      <c r="DJD25" s="369">
        <f t="shared" si="47"/>
        <v>0</v>
      </c>
      <c r="DJE25" s="369">
        <f t="shared" si="47"/>
        <v>3.1442962835480158E+23</v>
      </c>
      <c r="DJF25" s="369">
        <f t="shared" si="47"/>
        <v>0</v>
      </c>
      <c r="DJG25" s="369">
        <f t="shared" si="47"/>
        <v>3.2386251720544561E+23</v>
      </c>
      <c r="DJH25" s="369">
        <f t="shared" si="47"/>
        <v>0</v>
      </c>
      <c r="DJI25" s="369">
        <f t="shared" si="47"/>
        <v>3.3357839272160897E+23</v>
      </c>
      <c r="DJJ25" s="369">
        <f t="shared" si="47"/>
        <v>0</v>
      </c>
      <c r="DJK25" s="369">
        <f t="shared" si="47"/>
        <v>3.4358574450325728E+23</v>
      </c>
      <c r="DJL25" s="369">
        <f t="shared" si="47"/>
        <v>0</v>
      </c>
      <c r="DJM25" s="369">
        <f t="shared" si="47"/>
        <v>3.5389331683835501E+23</v>
      </c>
      <c r="DJN25" s="369">
        <f t="shared" si="47"/>
        <v>0</v>
      </c>
      <c r="DJO25" s="369">
        <f t="shared" si="47"/>
        <v>3.6451011634350567E+23</v>
      </c>
      <c r="DJP25" s="369">
        <f t="shared" si="47"/>
        <v>0</v>
      </c>
      <c r="DJQ25" s="369">
        <f t="shared" si="47"/>
        <v>3.7544541983381082E+23</v>
      </c>
      <c r="DJR25" s="369">
        <f t="shared" si="47"/>
        <v>0</v>
      </c>
      <c r="DJS25" s="369">
        <f t="shared" si="47"/>
        <v>3.8670878242882517E+23</v>
      </c>
      <c r="DJT25" s="369">
        <f t="shared" si="47"/>
        <v>0</v>
      </c>
      <c r="DJU25" s="369">
        <f t="shared" si="47"/>
        <v>3.9831004590168995E+23</v>
      </c>
      <c r="DJV25" s="369">
        <f t="shared" si="47"/>
        <v>0</v>
      </c>
      <c r="DJW25" s="369">
        <f t="shared" si="47"/>
        <v>4.1025934727874063E+23</v>
      </c>
      <c r="DJX25" s="369">
        <f t="shared" si="47"/>
        <v>0</v>
      </c>
      <c r="DJY25" s="369">
        <f t="shared" si="47"/>
        <v>4.2256712769710284E+23</v>
      </c>
      <c r="DJZ25" s="369">
        <f t="shared" si="47"/>
        <v>0</v>
      </c>
      <c r="DKA25" s="369">
        <f t="shared" si="47"/>
        <v>4.3524414152801592E+23</v>
      </c>
      <c r="DKB25" s="369">
        <f t="shared" si="47"/>
        <v>0</v>
      </c>
      <c r="DKC25" s="369">
        <f t="shared" si="47"/>
        <v>4.4830146577385638E+23</v>
      </c>
      <c r="DKD25" s="369">
        <f t="shared" si="47"/>
        <v>0</v>
      </c>
      <c r="DKE25" s="369">
        <f t="shared" si="47"/>
        <v>4.6175050974707212E+23</v>
      </c>
      <c r="DKF25" s="369">
        <f t="shared" si="47"/>
        <v>0</v>
      </c>
      <c r="DKG25" s="369">
        <f t="shared" si="47"/>
        <v>4.7560302503948433E+23</v>
      </c>
      <c r="DKH25" s="369">
        <f t="shared" si="47"/>
        <v>0</v>
      </c>
      <c r="DKI25" s="369">
        <f t="shared" si="47"/>
        <v>4.8987111579066888E+23</v>
      </c>
      <c r="DKJ25" s="369">
        <f t="shared" si="47"/>
        <v>0</v>
      </c>
      <c r="DKK25" s="369">
        <f t="shared" si="47"/>
        <v>5.0456724926438895E+23</v>
      </c>
      <c r="DKL25" s="369">
        <f t="shared" si="47"/>
        <v>0</v>
      </c>
      <c r="DKM25" s="369">
        <f t="shared" si="47"/>
        <v>5.1970426674232061E+23</v>
      </c>
      <c r="DKN25" s="369">
        <f t="shared" si="47"/>
        <v>0</v>
      </c>
      <c r="DKO25" s="369">
        <f t="shared" si="47"/>
        <v>5.3529539474459026E+23</v>
      </c>
      <c r="DKP25" s="369">
        <f t="shared" si="47"/>
        <v>0</v>
      </c>
      <c r="DKQ25" s="369">
        <f t="shared" si="47"/>
        <v>5.51354256586928E+23</v>
      </c>
      <c r="DKR25" s="369">
        <f t="shared" si="47"/>
        <v>0</v>
      </c>
      <c r="DKS25" s="369">
        <f t="shared" si="47"/>
        <v>5.6789488428453586E+23</v>
      </c>
      <c r="DKT25" s="369">
        <f t="shared" si="47"/>
        <v>0</v>
      </c>
      <c r="DKU25" s="369">
        <f t="shared" si="47"/>
        <v>5.8493173081307194E+23</v>
      </c>
      <c r="DKV25" s="369">
        <f t="shared" si="47"/>
        <v>0</v>
      </c>
      <c r="DKW25" s="369">
        <f t="shared" si="47"/>
        <v>6.0247968273746412E+23</v>
      </c>
      <c r="DKX25" s="369">
        <f t="shared" si="47"/>
        <v>0</v>
      </c>
      <c r="DKY25" s="369">
        <f t="shared" si="47"/>
        <v>6.2055407321958801E+23</v>
      </c>
      <c r="DKZ25" s="369">
        <f t="shared" ref="DKZ25:DNK25" si="48">DKX25*$C$25</f>
        <v>0</v>
      </c>
      <c r="DLA25" s="369">
        <f t="shared" si="48"/>
        <v>6.3917069541617561E+23</v>
      </c>
      <c r="DLB25" s="369">
        <f t="shared" si="48"/>
        <v>0</v>
      </c>
      <c r="DLC25" s="369">
        <f t="shared" si="48"/>
        <v>6.5834581627866087E+23</v>
      </c>
      <c r="DLD25" s="369">
        <f t="shared" si="48"/>
        <v>0</v>
      </c>
      <c r="DLE25" s="369">
        <f t="shared" si="48"/>
        <v>6.7809619076702068E+23</v>
      </c>
      <c r="DLF25" s="369">
        <f t="shared" si="48"/>
        <v>0</v>
      </c>
      <c r="DLG25" s="369">
        <f t="shared" si="48"/>
        <v>6.9843907649003135E+23</v>
      </c>
      <c r="DLH25" s="369">
        <f t="shared" si="48"/>
        <v>0</v>
      </c>
      <c r="DLI25" s="369">
        <f t="shared" si="48"/>
        <v>7.1939224878473232E+23</v>
      </c>
      <c r="DLJ25" s="369">
        <f t="shared" si="48"/>
        <v>0</v>
      </c>
      <c r="DLK25" s="369">
        <f t="shared" si="48"/>
        <v>7.4097401624827432E+23</v>
      </c>
      <c r="DLL25" s="369">
        <f t="shared" si="48"/>
        <v>0</v>
      </c>
      <c r="DLM25" s="369">
        <f t="shared" si="48"/>
        <v>7.6320323673572263E+23</v>
      </c>
      <c r="DLN25" s="369">
        <f t="shared" si="48"/>
        <v>0</v>
      </c>
      <c r="DLO25" s="369">
        <f t="shared" si="48"/>
        <v>7.8609933383779429E+23</v>
      </c>
      <c r="DLP25" s="369">
        <f t="shared" si="48"/>
        <v>0</v>
      </c>
      <c r="DLQ25" s="369">
        <f t="shared" si="48"/>
        <v>8.0968231385292818E+23</v>
      </c>
      <c r="DLR25" s="369">
        <f t="shared" si="48"/>
        <v>0</v>
      </c>
      <c r="DLS25" s="369">
        <f t="shared" si="48"/>
        <v>8.339727832685161E+23</v>
      </c>
      <c r="DLT25" s="369">
        <f t="shared" si="48"/>
        <v>0</v>
      </c>
      <c r="DLU25" s="369">
        <f t="shared" si="48"/>
        <v>8.5899196676657158E+23</v>
      </c>
      <c r="DLV25" s="369">
        <f t="shared" si="48"/>
        <v>0</v>
      </c>
      <c r="DLW25" s="369">
        <f t="shared" si="48"/>
        <v>8.8476172576956877E+23</v>
      </c>
      <c r="DLX25" s="369">
        <f t="shared" si="48"/>
        <v>0</v>
      </c>
      <c r="DLY25" s="369">
        <f t="shared" si="48"/>
        <v>9.1130457754265587E+23</v>
      </c>
      <c r="DLZ25" s="369">
        <f t="shared" si="48"/>
        <v>0</v>
      </c>
      <c r="DMA25" s="369">
        <f t="shared" si="48"/>
        <v>9.3864371486893564E+23</v>
      </c>
      <c r="DMB25" s="369">
        <f t="shared" si="48"/>
        <v>0</v>
      </c>
      <c r="DMC25" s="369">
        <f t="shared" si="48"/>
        <v>9.6680302631500373E+23</v>
      </c>
      <c r="DMD25" s="369">
        <f t="shared" si="48"/>
        <v>0</v>
      </c>
      <c r="DME25" s="369">
        <f t="shared" si="48"/>
        <v>9.9580711710445383E+23</v>
      </c>
      <c r="DMF25" s="369">
        <f t="shared" si="48"/>
        <v>0</v>
      </c>
      <c r="DMG25" s="369">
        <f t="shared" si="48"/>
        <v>1.0256813306175874E+24</v>
      </c>
      <c r="DMH25" s="369">
        <f t="shared" si="48"/>
        <v>0</v>
      </c>
      <c r="DMI25" s="369">
        <f t="shared" si="48"/>
        <v>1.0564517705361152E+24</v>
      </c>
      <c r="DMJ25" s="369">
        <f t="shared" si="48"/>
        <v>0</v>
      </c>
      <c r="DMK25" s="369">
        <f t="shared" si="48"/>
        <v>1.0881453236521986E+24</v>
      </c>
      <c r="DML25" s="369">
        <f t="shared" si="48"/>
        <v>0</v>
      </c>
      <c r="DMM25" s="369">
        <f t="shared" si="48"/>
        <v>1.1207896833617645E+24</v>
      </c>
      <c r="DMN25" s="369">
        <f t="shared" si="48"/>
        <v>0</v>
      </c>
      <c r="DMO25" s="369">
        <f t="shared" si="48"/>
        <v>1.1544133738626175E+24</v>
      </c>
      <c r="DMP25" s="369">
        <f t="shared" si="48"/>
        <v>0</v>
      </c>
      <c r="DMQ25" s="369">
        <f t="shared" si="48"/>
        <v>1.1890457750784961E+24</v>
      </c>
      <c r="DMR25" s="369">
        <f t="shared" si="48"/>
        <v>0</v>
      </c>
      <c r="DMS25" s="369">
        <f t="shared" si="48"/>
        <v>1.2247171483308509E+24</v>
      </c>
      <c r="DMT25" s="369">
        <f t="shared" si="48"/>
        <v>0</v>
      </c>
      <c r="DMU25" s="369">
        <f t="shared" si="48"/>
        <v>1.2614586627807765E+24</v>
      </c>
      <c r="DMV25" s="369">
        <f t="shared" si="48"/>
        <v>0</v>
      </c>
      <c r="DMW25" s="369">
        <f t="shared" si="48"/>
        <v>1.2993024226641998E+24</v>
      </c>
      <c r="DMX25" s="369">
        <f t="shared" si="48"/>
        <v>0</v>
      </c>
      <c r="DMY25" s="369">
        <f t="shared" si="48"/>
        <v>1.3382814953441258E+24</v>
      </c>
      <c r="DMZ25" s="369">
        <f t="shared" si="48"/>
        <v>0</v>
      </c>
      <c r="DNA25" s="369">
        <f t="shared" si="48"/>
        <v>1.3784299402044495E+24</v>
      </c>
      <c r="DNB25" s="369">
        <f t="shared" si="48"/>
        <v>0</v>
      </c>
      <c r="DNC25" s="369">
        <f t="shared" si="48"/>
        <v>1.4197828384105829E+24</v>
      </c>
      <c r="DND25" s="369">
        <f t="shared" si="48"/>
        <v>0</v>
      </c>
      <c r="DNE25" s="369">
        <f t="shared" si="48"/>
        <v>1.4623763235629004E+24</v>
      </c>
      <c r="DNF25" s="369">
        <f t="shared" si="48"/>
        <v>0</v>
      </c>
      <c r="DNG25" s="369">
        <f t="shared" si="48"/>
        <v>1.5062476132697874E+24</v>
      </c>
      <c r="DNH25" s="369">
        <f t="shared" si="48"/>
        <v>0</v>
      </c>
      <c r="DNI25" s="369">
        <f t="shared" si="48"/>
        <v>1.5514350416678811E+24</v>
      </c>
      <c r="DNJ25" s="369">
        <f t="shared" si="48"/>
        <v>0</v>
      </c>
      <c r="DNK25" s="369">
        <f t="shared" si="48"/>
        <v>1.5979780929179177E+24</v>
      </c>
      <c r="DNL25" s="369">
        <f t="shared" ref="DNL25:DPW25" si="49">DNJ25*$C$25</f>
        <v>0</v>
      </c>
      <c r="DNM25" s="369">
        <f t="shared" si="49"/>
        <v>1.6459174357054553E+24</v>
      </c>
      <c r="DNN25" s="369">
        <f t="shared" si="49"/>
        <v>0</v>
      </c>
      <c r="DNO25" s="369">
        <f t="shared" si="49"/>
        <v>1.6952949587766189E+24</v>
      </c>
      <c r="DNP25" s="369">
        <f t="shared" si="49"/>
        <v>0</v>
      </c>
      <c r="DNQ25" s="369">
        <f t="shared" si="49"/>
        <v>1.7461538075399175E+24</v>
      </c>
      <c r="DNR25" s="369">
        <f t="shared" si="49"/>
        <v>0</v>
      </c>
      <c r="DNS25" s="369">
        <f t="shared" si="49"/>
        <v>1.7985384217661152E+24</v>
      </c>
      <c r="DNT25" s="369">
        <f t="shared" si="49"/>
        <v>0</v>
      </c>
      <c r="DNU25" s="369">
        <f t="shared" si="49"/>
        <v>1.8524945744190988E+24</v>
      </c>
      <c r="DNV25" s="369">
        <f t="shared" si="49"/>
        <v>0</v>
      </c>
      <c r="DNW25" s="369">
        <f t="shared" si="49"/>
        <v>1.9080694116516717E+24</v>
      </c>
      <c r="DNX25" s="369">
        <f t="shared" si="49"/>
        <v>0</v>
      </c>
      <c r="DNY25" s="369">
        <f t="shared" si="49"/>
        <v>1.9653114940012219E+24</v>
      </c>
      <c r="DNZ25" s="369">
        <f t="shared" si="49"/>
        <v>0</v>
      </c>
      <c r="DOA25" s="369">
        <f t="shared" si="49"/>
        <v>2.0242708388212584E+24</v>
      </c>
      <c r="DOB25" s="369">
        <f t="shared" si="49"/>
        <v>0</v>
      </c>
      <c r="DOC25" s="369">
        <f t="shared" si="49"/>
        <v>2.0849989639858962E+24</v>
      </c>
      <c r="DOD25" s="369">
        <f t="shared" si="49"/>
        <v>0</v>
      </c>
      <c r="DOE25" s="369">
        <f t="shared" si="49"/>
        <v>2.1475489329054731E+24</v>
      </c>
      <c r="DOF25" s="369">
        <f t="shared" si="49"/>
        <v>0</v>
      </c>
      <c r="DOG25" s="369">
        <f t="shared" si="49"/>
        <v>2.2119754008926373E+24</v>
      </c>
      <c r="DOH25" s="369">
        <f t="shared" si="49"/>
        <v>0</v>
      </c>
      <c r="DOI25" s="369">
        <f t="shared" si="49"/>
        <v>2.2783346629194166E+24</v>
      </c>
      <c r="DOJ25" s="369">
        <f t="shared" si="49"/>
        <v>0</v>
      </c>
      <c r="DOK25" s="369">
        <f t="shared" si="49"/>
        <v>2.3466847028069992E+24</v>
      </c>
      <c r="DOL25" s="369">
        <f t="shared" si="49"/>
        <v>0</v>
      </c>
      <c r="DOM25" s="369">
        <f t="shared" si="49"/>
        <v>2.4170852438912092E+24</v>
      </c>
      <c r="DON25" s="369">
        <f t="shared" si="49"/>
        <v>0</v>
      </c>
      <c r="DOO25" s="369">
        <f t="shared" si="49"/>
        <v>2.4895978012079454E+24</v>
      </c>
      <c r="DOP25" s="369">
        <f t="shared" si="49"/>
        <v>0</v>
      </c>
      <c r="DOQ25" s="369">
        <f t="shared" si="49"/>
        <v>2.5642857352441837E+24</v>
      </c>
      <c r="DOR25" s="369">
        <f t="shared" si="49"/>
        <v>0</v>
      </c>
      <c r="DOS25" s="369">
        <f t="shared" si="49"/>
        <v>2.6412143073015095E+24</v>
      </c>
      <c r="DOT25" s="369">
        <f t="shared" si="49"/>
        <v>0</v>
      </c>
      <c r="DOU25" s="369">
        <f t="shared" si="49"/>
        <v>2.7204507365205549E+24</v>
      </c>
      <c r="DOV25" s="369">
        <f t="shared" si="49"/>
        <v>0</v>
      </c>
      <c r="DOW25" s="369">
        <f t="shared" si="49"/>
        <v>2.8020642586161716E+24</v>
      </c>
      <c r="DOX25" s="369">
        <f t="shared" si="49"/>
        <v>0</v>
      </c>
      <c r="DOY25" s="369">
        <f t="shared" si="49"/>
        <v>2.8861261863746571E+24</v>
      </c>
      <c r="DOZ25" s="369">
        <f t="shared" si="49"/>
        <v>0</v>
      </c>
      <c r="DPA25" s="369">
        <f t="shared" si="49"/>
        <v>2.9727099719658968E+24</v>
      </c>
      <c r="DPB25" s="369">
        <f t="shared" si="49"/>
        <v>0</v>
      </c>
      <c r="DPC25" s="369">
        <f t="shared" si="49"/>
        <v>3.0618912711248737E+24</v>
      </c>
      <c r="DPD25" s="369">
        <f t="shared" si="49"/>
        <v>0</v>
      </c>
      <c r="DPE25" s="369">
        <f t="shared" si="49"/>
        <v>3.15374800925862E+24</v>
      </c>
      <c r="DPF25" s="369">
        <f t="shared" si="49"/>
        <v>0</v>
      </c>
      <c r="DPG25" s="369">
        <f t="shared" si="49"/>
        <v>3.2483604495363788E+24</v>
      </c>
      <c r="DPH25" s="369">
        <f t="shared" si="49"/>
        <v>0</v>
      </c>
      <c r="DPI25" s="369">
        <f t="shared" si="49"/>
        <v>3.3458112630224703E+24</v>
      </c>
      <c r="DPJ25" s="369">
        <f t="shared" si="49"/>
        <v>0</v>
      </c>
      <c r="DPK25" s="369">
        <f t="shared" si="49"/>
        <v>3.4461856009131443E+24</v>
      </c>
      <c r="DPL25" s="369">
        <f t="shared" si="49"/>
        <v>0</v>
      </c>
      <c r="DPM25" s="369">
        <f t="shared" si="49"/>
        <v>3.5495711689405385E+24</v>
      </c>
      <c r="DPN25" s="369">
        <f t="shared" si="49"/>
        <v>0</v>
      </c>
      <c r="DPO25" s="369">
        <f t="shared" si="49"/>
        <v>3.6560583040087549E+24</v>
      </c>
      <c r="DPP25" s="369">
        <f t="shared" si="49"/>
        <v>0</v>
      </c>
      <c r="DPQ25" s="369">
        <f t="shared" si="49"/>
        <v>3.7657400531290176E+24</v>
      </c>
      <c r="DPR25" s="369">
        <f t="shared" si="49"/>
        <v>0</v>
      </c>
      <c r="DPS25" s="369">
        <f t="shared" si="49"/>
        <v>3.8787122547228882E+24</v>
      </c>
      <c r="DPT25" s="369">
        <f t="shared" si="49"/>
        <v>0</v>
      </c>
      <c r="DPU25" s="369">
        <f t="shared" si="49"/>
        <v>3.9950736223645751E+24</v>
      </c>
      <c r="DPV25" s="369">
        <f t="shared" si="49"/>
        <v>0</v>
      </c>
      <c r="DPW25" s="369">
        <f t="shared" si="49"/>
        <v>4.1149258310355125E+24</v>
      </c>
      <c r="DPX25" s="369">
        <f t="shared" ref="DPX25:DSI25" si="50">DPV25*$C$25</f>
        <v>0</v>
      </c>
      <c r="DPY25" s="369">
        <f t="shared" si="50"/>
        <v>4.2383736059665779E+24</v>
      </c>
      <c r="DPZ25" s="369">
        <f t="shared" si="50"/>
        <v>0</v>
      </c>
      <c r="DQA25" s="369">
        <f t="shared" si="50"/>
        <v>4.3655248141455753E+24</v>
      </c>
      <c r="DQB25" s="369">
        <f t="shared" si="50"/>
        <v>0</v>
      </c>
      <c r="DQC25" s="369">
        <f t="shared" si="50"/>
        <v>4.4964905585699426E+24</v>
      </c>
      <c r="DQD25" s="369">
        <f t="shared" si="50"/>
        <v>0</v>
      </c>
      <c r="DQE25" s="369">
        <f t="shared" si="50"/>
        <v>4.6313852753270408E+24</v>
      </c>
      <c r="DQF25" s="369">
        <f t="shared" si="50"/>
        <v>0</v>
      </c>
      <c r="DQG25" s="369">
        <f t="shared" si="50"/>
        <v>4.7703268335868522E+24</v>
      </c>
      <c r="DQH25" s="369">
        <f t="shared" si="50"/>
        <v>0</v>
      </c>
      <c r="DQI25" s="369">
        <f t="shared" si="50"/>
        <v>4.9134366385944579E+24</v>
      </c>
      <c r="DQJ25" s="369">
        <f t="shared" si="50"/>
        <v>0</v>
      </c>
      <c r="DQK25" s="369">
        <f t="shared" si="50"/>
        <v>5.0608397377522923E+24</v>
      </c>
      <c r="DQL25" s="369">
        <f t="shared" si="50"/>
        <v>0</v>
      </c>
      <c r="DQM25" s="369">
        <f t="shared" si="50"/>
        <v>5.2126649298848615E+24</v>
      </c>
      <c r="DQN25" s="369">
        <f t="shared" si="50"/>
        <v>0</v>
      </c>
      <c r="DQO25" s="369">
        <f t="shared" si="50"/>
        <v>5.3690448777814079E+24</v>
      </c>
      <c r="DQP25" s="369">
        <f t="shared" si="50"/>
        <v>0</v>
      </c>
      <c r="DQQ25" s="369">
        <f t="shared" si="50"/>
        <v>5.5301162241148503E+24</v>
      </c>
      <c r="DQR25" s="369">
        <f t="shared" si="50"/>
        <v>0</v>
      </c>
      <c r="DQS25" s="369">
        <f t="shared" si="50"/>
        <v>5.6960197108382957E+24</v>
      </c>
      <c r="DQT25" s="369">
        <f t="shared" si="50"/>
        <v>0</v>
      </c>
      <c r="DQU25" s="369">
        <f t="shared" si="50"/>
        <v>5.8669003021634445E+24</v>
      </c>
      <c r="DQV25" s="369">
        <f t="shared" si="50"/>
        <v>0</v>
      </c>
      <c r="DQW25" s="369">
        <f t="shared" si="50"/>
        <v>6.0429073112283482E+24</v>
      </c>
      <c r="DQX25" s="369">
        <f t="shared" si="50"/>
        <v>0</v>
      </c>
      <c r="DQY25" s="369">
        <f t="shared" si="50"/>
        <v>6.2241945305651992E+24</v>
      </c>
      <c r="DQZ25" s="369">
        <f t="shared" si="50"/>
        <v>0</v>
      </c>
      <c r="DRA25" s="369">
        <f t="shared" si="50"/>
        <v>6.4109203664821554E+24</v>
      </c>
      <c r="DRB25" s="369">
        <f t="shared" si="50"/>
        <v>0</v>
      </c>
      <c r="DRC25" s="369">
        <f t="shared" si="50"/>
        <v>6.60324797747662E+24</v>
      </c>
      <c r="DRD25" s="369">
        <f t="shared" si="50"/>
        <v>0</v>
      </c>
      <c r="DRE25" s="369">
        <f t="shared" si="50"/>
        <v>6.8013454168009182E+24</v>
      </c>
      <c r="DRF25" s="369">
        <f t="shared" si="50"/>
        <v>0</v>
      </c>
      <c r="DRG25" s="369">
        <f t="shared" si="50"/>
        <v>7.0053857793049463E+24</v>
      </c>
      <c r="DRH25" s="369">
        <f t="shared" si="50"/>
        <v>0</v>
      </c>
      <c r="DRI25" s="369">
        <f t="shared" si="50"/>
        <v>7.2155473526840944E+24</v>
      </c>
      <c r="DRJ25" s="369">
        <f t="shared" si="50"/>
        <v>0</v>
      </c>
      <c r="DRK25" s="369">
        <f t="shared" si="50"/>
        <v>7.4320137732646178E+24</v>
      </c>
      <c r="DRL25" s="369">
        <f t="shared" si="50"/>
        <v>0</v>
      </c>
      <c r="DRM25" s="369">
        <f t="shared" si="50"/>
        <v>7.6549741864625563E+24</v>
      </c>
      <c r="DRN25" s="369">
        <f t="shared" si="50"/>
        <v>0</v>
      </c>
      <c r="DRO25" s="369">
        <f t="shared" si="50"/>
        <v>7.8846234120564329E+24</v>
      </c>
      <c r="DRP25" s="369">
        <f t="shared" si="50"/>
        <v>0</v>
      </c>
      <c r="DRQ25" s="369">
        <f t="shared" si="50"/>
        <v>8.1211621144181255E+24</v>
      </c>
      <c r="DRR25" s="369">
        <f t="shared" si="50"/>
        <v>0</v>
      </c>
      <c r="DRS25" s="369">
        <f t="shared" si="50"/>
        <v>8.3647969778506691E+24</v>
      </c>
      <c r="DRT25" s="369">
        <f t="shared" si="50"/>
        <v>0</v>
      </c>
      <c r="DRU25" s="369">
        <f t="shared" si="50"/>
        <v>8.6157408871861895E+24</v>
      </c>
      <c r="DRV25" s="369">
        <f t="shared" si="50"/>
        <v>0</v>
      </c>
      <c r="DRW25" s="369">
        <f t="shared" si="50"/>
        <v>8.8742131138017755E+24</v>
      </c>
      <c r="DRX25" s="369">
        <f t="shared" si="50"/>
        <v>0</v>
      </c>
      <c r="DRY25" s="369">
        <f t="shared" si="50"/>
        <v>9.1404395072158295E+24</v>
      </c>
      <c r="DRZ25" s="369">
        <f t="shared" si="50"/>
        <v>0</v>
      </c>
      <c r="DSA25" s="369">
        <f t="shared" si="50"/>
        <v>9.4146526924323049E+24</v>
      </c>
      <c r="DSB25" s="369">
        <f t="shared" si="50"/>
        <v>0</v>
      </c>
      <c r="DSC25" s="369">
        <f t="shared" si="50"/>
        <v>9.6970922732052751E+24</v>
      </c>
      <c r="DSD25" s="369">
        <f t="shared" si="50"/>
        <v>0</v>
      </c>
      <c r="DSE25" s="369">
        <f t="shared" si="50"/>
        <v>9.9880050414014334E+24</v>
      </c>
      <c r="DSF25" s="369">
        <f t="shared" si="50"/>
        <v>0</v>
      </c>
      <c r="DSG25" s="369">
        <f t="shared" si="50"/>
        <v>1.0287645192643478E+25</v>
      </c>
      <c r="DSH25" s="369">
        <f t="shared" si="50"/>
        <v>0</v>
      </c>
      <c r="DSI25" s="369">
        <f t="shared" si="50"/>
        <v>1.0596274548422782E+25</v>
      </c>
      <c r="DSJ25" s="369">
        <f t="shared" ref="DSJ25:DUU25" si="51">DSH25*$C$25</f>
        <v>0</v>
      </c>
      <c r="DSK25" s="369">
        <f t="shared" si="51"/>
        <v>1.0914162784875466E+25</v>
      </c>
      <c r="DSL25" s="369">
        <f t="shared" si="51"/>
        <v>0</v>
      </c>
      <c r="DSM25" s="369">
        <f t="shared" si="51"/>
        <v>1.124158766842173E+25</v>
      </c>
      <c r="DSN25" s="369">
        <f t="shared" si="51"/>
        <v>0</v>
      </c>
      <c r="DSO25" s="369">
        <f t="shared" si="51"/>
        <v>1.1578835298474382E+25</v>
      </c>
      <c r="DSP25" s="369">
        <f t="shared" si="51"/>
        <v>0</v>
      </c>
      <c r="DSQ25" s="369">
        <f t="shared" si="51"/>
        <v>1.1926200357428613E+25</v>
      </c>
      <c r="DSR25" s="369">
        <f t="shared" si="51"/>
        <v>0</v>
      </c>
      <c r="DSS25" s="369">
        <f t="shared" si="51"/>
        <v>1.2283986368151472E+25</v>
      </c>
      <c r="DST25" s="369">
        <f t="shared" si="51"/>
        <v>0</v>
      </c>
      <c r="DSU25" s="369">
        <f t="shared" si="51"/>
        <v>1.2652505959196016E+25</v>
      </c>
      <c r="DSV25" s="369">
        <f t="shared" si="51"/>
        <v>0</v>
      </c>
      <c r="DSW25" s="369">
        <f t="shared" si="51"/>
        <v>1.3032081137971897E+25</v>
      </c>
      <c r="DSX25" s="369">
        <f t="shared" si="51"/>
        <v>0</v>
      </c>
      <c r="DSY25" s="369">
        <f t="shared" si="51"/>
        <v>1.3423043572111054E+25</v>
      </c>
      <c r="DSZ25" s="369">
        <f t="shared" si="51"/>
        <v>0</v>
      </c>
      <c r="DTA25" s="369">
        <f t="shared" si="51"/>
        <v>1.3825734879274385E+25</v>
      </c>
      <c r="DTB25" s="369">
        <f t="shared" si="51"/>
        <v>0</v>
      </c>
      <c r="DTC25" s="369">
        <f t="shared" si="51"/>
        <v>1.4240506925652617E+25</v>
      </c>
      <c r="DTD25" s="369">
        <f t="shared" si="51"/>
        <v>0</v>
      </c>
      <c r="DTE25" s="369">
        <f t="shared" si="51"/>
        <v>1.4667722133422195E+25</v>
      </c>
      <c r="DTF25" s="369">
        <f t="shared" si="51"/>
        <v>0</v>
      </c>
      <c r="DTG25" s="369">
        <f t="shared" si="51"/>
        <v>1.5107753797424861E+25</v>
      </c>
      <c r="DTH25" s="369">
        <f t="shared" si="51"/>
        <v>0</v>
      </c>
      <c r="DTI25" s="369">
        <f t="shared" si="51"/>
        <v>1.5560986411347608E+25</v>
      </c>
      <c r="DTJ25" s="369">
        <f t="shared" si="51"/>
        <v>0</v>
      </c>
      <c r="DTK25" s="369">
        <f t="shared" si="51"/>
        <v>1.6027816003688036E+25</v>
      </c>
      <c r="DTL25" s="369">
        <f t="shared" si="51"/>
        <v>0</v>
      </c>
      <c r="DTM25" s="369">
        <f t="shared" si="51"/>
        <v>1.6508650483798678E+25</v>
      </c>
      <c r="DTN25" s="369">
        <f t="shared" si="51"/>
        <v>0</v>
      </c>
      <c r="DTO25" s="369">
        <f t="shared" si="51"/>
        <v>1.7003909998312639E+25</v>
      </c>
      <c r="DTP25" s="369">
        <f t="shared" si="51"/>
        <v>0</v>
      </c>
      <c r="DTQ25" s="369">
        <f t="shared" si="51"/>
        <v>1.7514027298262018E+25</v>
      </c>
      <c r="DTR25" s="369">
        <f t="shared" si="51"/>
        <v>0</v>
      </c>
      <c r="DTS25" s="369">
        <f t="shared" si="51"/>
        <v>1.803944811720988E+25</v>
      </c>
      <c r="DTT25" s="369">
        <f t="shared" si="51"/>
        <v>0</v>
      </c>
      <c r="DTU25" s="369">
        <f t="shared" si="51"/>
        <v>1.8580631560726177E+25</v>
      </c>
      <c r="DTV25" s="369">
        <f t="shared" si="51"/>
        <v>0</v>
      </c>
      <c r="DTW25" s="369">
        <f t="shared" si="51"/>
        <v>1.9138050507547963E+25</v>
      </c>
      <c r="DTX25" s="369">
        <f t="shared" si="51"/>
        <v>0</v>
      </c>
      <c r="DTY25" s="369">
        <f t="shared" si="51"/>
        <v>1.9712192022774401E+25</v>
      </c>
      <c r="DTZ25" s="369">
        <f t="shared" si="51"/>
        <v>0</v>
      </c>
      <c r="DUA25" s="369">
        <f t="shared" si="51"/>
        <v>2.0303557783457632E+25</v>
      </c>
      <c r="DUB25" s="369">
        <f t="shared" si="51"/>
        <v>0</v>
      </c>
      <c r="DUC25" s="369">
        <f t="shared" si="51"/>
        <v>2.091266451696136E+25</v>
      </c>
      <c r="DUD25" s="369">
        <f t="shared" si="51"/>
        <v>0</v>
      </c>
      <c r="DUE25" s="369">
        <f t="shared" si="51"/>
        <v>2.1540044452470202E+25</v>
      </c>
      <c r="DUF25" s="369">
        <f t="shared" si="51"/>
        <v>0</v>
      </c>
      <c r="DUG25" s="369">
        <f t="shared" si="51"/>
        <v>2.2186245786044308E+25</v>
      </c>
      <c r="DUH25" s="369">
        <f t="shared" si="51"/>
        <v>0</v>
      </c>
      <c r="DUI25" s="369">
        <f t="shared" si="51"/>
        <v>2.285183315962564E+25</v>
      </c>
      <c r="DUJ25" s="369">
        <f t="shared" si="51"/>
        <v>0</v>
      </c>
      <c r="DUK25" s="369">
        <f t="shared" si="51"/>
        <v>2.3537388154414412E+25</v>
      </c>
      <c r="DUL25" s="369">
        <f t="shared" si="51"/>
        <v>0</v>
      </c>
      <c r="DUM25" s="369">
        <f t="shared" si="51"/>
        <v>2.4243509799046843E+25</v>
      </c>
      <c r="DUN25" s="369">
        <f t="shared" si="51"/>
        <v>0</v>
      </c>
      <c r="DUO25" s="369">
        <f t="shared" si="51"/>
        <v>2.4970815093018248E+25</v>
      </c>
      <c r="DUP25" s="369">
        <f t="shared" si="51"/>
        <v>0</v>
      </c>
      <c r="DUQ25" s="369">
        <f t="shared" si="51"/>
        <v>2.5719939545808795E+25</v>
      </c>
      <c r="DUR25" s="369">
        <f t="shared" si="51"/>
        <v>0</v>
      </c>
      <c r="DUS25" s="369">
        <f t="shared" si="51"/>
        <v>2.6491537732183057E+25</v>
      </c>
      <c r="DUT25" s="369">
        <f t="shared" si="51"/>
        <v>0</v>
      </c>
      <c r="DUU25" s="369">
        <f t="shared" si="51"/>
        <v>2.7286283864148551E+25</v>
      </c>
      <c r="DUV25" s="369">
        <f t="shared" ref="DUV25:DXG25" si="52">DUT25*$C$25</f>
        <v>0</v>
      </c>
      <c r="DUW25" s="369">
        <f t="shared" si="52"/>
        <v>2.8104872380073007E+25</v>
      </c>
      <c r="DUX25" s="369">
        <f t="shared" si="52"/>
        <v>0</v>
      </c>
      <c r="DUY25" s="369">
        <f t="shared" si="52"/>
        <v>2.8948018551475198E+25</v>
      </c>
      <c r="DUZ25" s="369">
        <f t="shared" si="52"/>
        <v>0</v>
      </c>
      <c r="DVA25" s="369">
        <f t="shared" si="52"/>
        <v>2.9816459108019454E+25</v>
      </c>
      <c r="DVB25" s="369">
        <f t="shared" si="52"/>
        <v>0</v>
      </c>
      <c r="DVC25" s="369">
        <f t="shared" si="52"/>
        <v>3.0710952881260039E+25</v>
      </c>
      <c r="DVD25" s="369">
        <f t="shared" si="52"/>
        <v>0</v>
      </c>
      <c r="DVE25" s="369">
        <f t="shared" si="52"/>
        <v>3.163228146769784E+25</v>
      </c>
      <c r="DVF25" s="369">
        <f t="shared" si="52"/>
        <v>0</v>
      </c>
      <c r="DVG25" s="369">
        <f t="shared" si="52"/>
        <v>3.2581249911728776E+25</v>
      </c>
      <c r="DVH25" s="369">
        <f t="shared" si="52"/>
        <v>0</v>
      </c>
      <c r="DVI25" s="369">
        <f t="shared" si="52"/>
        <v>3.355868740908064E+25</v>
      </c>
      <c r="DVJ25" s="369">
        <f t="shared" si="52"/>
        <v>0</v>
      </c>
      <c r="DVK25" s="369">
        <f t="shared" si="52"/>
        <v>3.4565448031353061E+25</v>
      </c>
      <c r="DVL25" s="369">
        <f t="shared" si="52"/>
        <v>0</v>
      </c>
      <c r="DVM25" s="369">
        <f t="shared" si="52"/>
        <v>3.5602411472293655E+25</v>
      </c>
      <c r="DVN25" s="369">
        <f t="shared" si="52"/>
        <v>0</v>
      </c>
      <c r="DVO25" s="369">
        <f t="shared" si="52"/>
        <v>3.6670483816462468E+25</v>
      </c>
      <c r="DVP25" s="369">
        <f t="shared" si="52"/>
        <v>0</v>
      </c>
      <c r="DVQ25" s="369">
        <f t="shared" si="52"/>
        <v>3.7770598330956342E+25</v>
      </c>
      <c r="DVR25" s="369">
        <f t="shared" si="52"/>
        <v>0</v>
      </c>
      <c r="DVS25" s="369">
        <f t="shared" si="52"/>
        <v>3.8903716280885036E+25</v>
      </c>
      <c r="DVT25" s="369">
        <f t="shared" si="52"/>
        <v>0</v>
      </c>
      <c r="DVU25" s="369">
        <f t="shared" si="52"/>
        <v>4.0070827769311588E+25</v>
      </c>
      <c r="DVV25" s="369">
        <f t="shared" si="52"/>
        <v>0</v>
      </c>
      <c r="DVW25" s="369">
        <f t="shared" si="52"/>
        <v>4.127295260239094E+25</v>
      </c>
      <c r="DVX25" s="369">
        <f t="shared" si="52"/>
        <v>0</v>
      </c>
      <c r="DVY25" s="369">
        <f t="shared" si="52"/>
        <v>4.2511141180462667E+25</v>
      </c>
      <c r="DVZ25" s="369">
        <f t="shared" si="52"/>
        <v>0</v>
      </c>
      <c r="DWA25" s="369">
        <f t="shared" si="52"/>
        <v>4.378647541587655E+25</v>
      </c>
      <c r="DWB25" s="369">
        <f t="shared" si="52"/>
        <v>0</v>
      </c>
      <c r="DWC25" s="369">
        <f t="shared" si="52"/>
        <v>4.5100069678352845E+25</v>
      </c>
      <c r="DWD25" s="369">
        <f t="shared" si="52"/>
        <v>0</v>
      </c>
      <c r="DWE25" s="369">
        <f t="shared" si="52"/>
        <v>4.6453071768703431E+25</v>
      </c>
      <c r="DWF25" s="369">
        <f t="shared" si="52"/>
        <v>0</v>
      </c>
      <c r="DWG25" s="369">
        <f t="shared" si="52"/>
        <v>4.7846663921764532E+25</v>
      </c>
      <c r="DWH25" s="369">
        <f t="shared" si="52"/>
        <v>0</v>
      </c>
      <c r="DWI25" s="369">
        <f t="shared" si="52"/>
        <v>4.9282063839417465E+25</v>
      </c>
      <c r="DWJ25" s="369">
        <f t="shared" si="52"/>
        <v>0</v>
      </c>
      <c r="DWK25" s="369">
        <f t="shared" si="52"/>
        <v>5.076052575459999E+25</v>
      </c>
      <c r="DWL25" s="369">
        <f t="shared" si="52"/>
        <v>0</v>
      </c>
      <c r="DWM25" s="369">
        <f t="shared" si="52"/>
        <v>5.2283341527237989E+25</v>
      </c>
      <c r="DWN25" s="369">
        <f t="shared" si="52"/>
        <v>0</v>
      </c>
      <c r="DWO25" s="369">
        <f t="shared" si="52"/>
        <v>5.3851841773055131E+25</v>
      </c>
      <c r="DWP25" s="369">
        <f t="shared" si="52"/>
        <v>0</v>
      </c>
      <c r="DWQ25" s="369">
        <f t="shared" si="52"/>
        <v>5.5467397026246789E+25</v>
      </c>
      <c r="DWR25" s="369">
        <f t="shared" si="52"/>
        <v>0</v>
      </c>
      <c r="DWS25" s="369">
        <f t="shared" si="52"/>
        <v>5.7131418937034196E+25</v>
      </c>
      <c r="DWT25" s="369">
        <f t="shared" si="52"/>
        <v>0</v>
      </c>
      <c r="DWU25" s="369">
        <f t="shared" si="52"/>
        <v>5.884536150514522E+25</v>
      </c>
      <c r="DWV25" s="369">
        <f t="shared" si="52"/>
        <v>0</v>
      </c>
      <c r="DWW25" s="369">
        <f t="shared" si="52"/>
        <v>6.0610722350299576E+25</v>
      </c>
      <c r="DWX25" s="369">
        <f t="shared" si="52"/>
        <v>0</v>
      </c>
      <c r="DWY25" s="369">
        <f t="shared" si="52"/>
        <v>6.2429044020808568E+25</v>
      </c>
      <c r="DWZ25" s="369">
        <f t="shared" si="52"/>
        <v>0</v>
      </c>
      <c r="DXA25" s="369">
        <f t="shared" si="52"/>
        <v>6.4301915341432822E+25</v>
      </c>
      <c r="DXB25" s="369">
        <f t="shared" si="52"/>
        <v>0</v>
      </c>
      <c r="DXC25" s="369">
        <f t="shared" si="52"/>
        <v>6.623097280167581E+25</v>
      </c>
      <c r="DXD25" s="369">
        <f t="shared" si="52"/>
        <v>0</v>
      </c>
      <c r="DXE25" s="369">
        <f t="shared" si="52"/>
        <v>6.8217901985726087E+25</v>
      </c>
      <c r="DXF25" s="369">
        <f t="shared" si="52"/>
        <v>0</v>
      </c>
      <c r="DXG25" s="369">
        <f t="shared" si="52"/>
        <v>7.0264439045297871E+25</v>
      </c>
      <c r="DXH25" s="369">
        <f t="shared" ref="DXH25:DZS25" si="53">DXF25*$C$25</f>
        <v>0</v>
      </c>
      <c r="DXI25" s="369">
        <f t="shared" si="53"/>
        <v>7.2372372216656808E+25</v>
      </c>
      <c r="DXJ25" s="369">
        <f t="shared" si="53"/>
        <v>0</v>
      </c>
      <c r="DXK25" s="369">
        <f t="shared" si="53"/>
        <v>7.4543543383156516E+25</v>
      </c>
      <c r="DXL25" s="369">
        <f t="shared" si="53"/>
        <v>0</v>
      </c>
      <c r="DXM25" s="369">
        <f t="shared" si="53"/>
        <v>7.6779849684651217E+25</v>
      </c>
      <c r="DXN25" s="369">
        <f t="shared" si="53"/>
        <v>0</v>
      </c>
      <c r="DXO25" s="369">
        <f t="shared" si="53"/>
        <v>7.9083245175190758E+25</v>
      </c>
      <c r="DXP25" s="369">
        <f t="shared" si="53"/>
        <v>0</v>
      </c>
      <c r="DXQ25" s="369">
        <f t="shared" si="53"/>
        <v>8.1455742530446475E+25</v>
      </c>
      <c r="DXR25" s="369">
        <f t="shared" si="53"/>
        <v>0</v>
      </c>
      <c r="DXS25" s="369">
        <f t="shared" si="53"/>
        <v>8.3899414806359869E+25</v>
      </c>
      <c r="DXT25" s="369">
        <f t="shared" si="53"/>
        <v>0</v>
      </c>
      <c r="DXU25" s="369">
        <f t="shared" si="53"/>
        <v>8.6416397250550661E+25</v>
      </c>
      <c r="DXV25" s="369">
        <f t="shared" si="53"/>
        <v>0</v>
      </c>
      <c r="DXW25" s="369">
        <f t="shared" si="53"/>
        <v>8.9008889168067189E+25</v>
      </c>
      <c r="DXX25" s="369">
        <f t="shared" si="53"/>
        <v>0</v>
      </c>
      <c r="DXY25" s="369">
        <f t="shared" si="53"/>
        <v>9.167915584310921E+25</v>
      </c>
      <c r="DXZ25" s="369">
        <f t="shared" si="53"/>
        <v>0</v>
      </c>
      <c r="DYA25" s="369">
        <f t="shared" si="53"/>
        <v>9.4429530518402485E+25</v>
      </c>
      <c r="DYB25" s="369">
        <f t="shared" si="53"/>
        <v>0</v>
      </c>
      <c r="DYC25" s="369">
        <f t="shared" si="53"/>
        <v>9.7262416433954563E+25</v>
      </c>
      <c r="DYD25" s="369">
        <f t="shared" si="53"/>
        <v>0</v>
      </c>
      <c r="DYE25" s="369">
        <f t="shared" si="53"/>
        <v>1.0018028892697321E+26</v>
      </c>
      <c r="DYF25" s="369">
        <f t="shared" si="53"/>
        <v>0</v>
      </c>
      <c r="DYG25" s="369">
        <f t="shared" si="53"/>
        <v>1.0318569759478241E+26</v>
      </c>
      <c r="DYH25" s="369">
        <f t="shared" si="53"/>
        <v>0</v>
      </c>
      <c r="DYI25" s="369">
        <f t="shared" si="53"/>
        <v>1.0628126852262589E+26</v>
      </c>
      <c r="DYJ25" s="369">
        <f t="shared" si="53"/>
        <v>0</v>
      </c>
      <c r="DYK25" s="369">
        <f t="shared" si="53"/>
        <v>1.0946970657830468E+26</v>
      </c>
      <c r="DYL25" s="369">
        <f t="shared" si="53"/>
        <v>0</v>
      </c>
      <c r="DYM25" s="369">
        <f t="shared" si="53"/>
        <v>1.1275379777565382E+26</v>
      </c>
      <c r="DYN25" s="369">
        <f t="shared" si="53"/>
        <v>0</v>
      </c>
      <c r="DYO25" s="369">
        <f t="shared" si="53"/>
        <v>1.1613641170892343E+26</v>
      </c>
      <c r="DYP25" s="369">
        <f t="shared" si="53"/>
        <v>0</v>
      </c>
      <c r="DYQ25" s="369">
        <f t="shared" si="53"/>
        <v>1.1962050406019114E+26</v>
      </c>
      <c r="DYR25" s="369">
        <f t="shared" si="53"/>
        <v>0</v>
      </c>
      <c r="DYS25" s="369">
        <f t="shared" si="53"/>
        <v>1.2320911918199688E+26</v>
      </c>
      <c r="DYT25" s="369">
        <f t="shared" si="53"/>
        <v>0</v>
      </c>
      <c r="DYU25" s="369">
        <f t="shared" si="53"/>
        <v>1.2690539275745678E+26</v>
      </c>
      <c r="DYV25" s="369">
        <f t="shared" si="53"/>
        <v>0</v>
      </c>
      <c r="DYW25" s="369">
        <f t="shared" si="53"/>
        <v>1.307125545401805E+26</v>
      </c>
      <c r="DYX25" s="369">
        <f t="shared" si="53"/>
        <v>0</v>
      </c>
      <c r="DYY25" s="369">
        <f t="shared" si="53"/>
        <v>1.3463393117638591E+26</v>
      </c>
      <c r="DYZ25" s="369">
        <f t="shared" si="53"/>
        <v>0</v>
      </c>
      <c r="DZA25" s="369">
        <f t="shared" si="53"/>
        <v>1.386729491116775E+26</v>
      </c>
      <c r="DZB25" s="369">
        <f t="shared" si="53"/>
        <v>0</v>
      </c>
      <c r="DZC25" s="369">
        <f t="shared" si="53"/>
        <v>1.4283313758502783E+26</v>
      </c>
      <c r="DZD25" s="369">
        <f t="shared" si="53"/>
        <v>0</v>
      </c>
      <c r="DZE25" s="369">
        <f t="shared" si="53"/>
        <v>1.4711813171257867E+26</v>
      </c>
      <c r="DZF25" s="369">
        <f t="shared" si="53"/>
        <v>0</v>
      </c>
      <c r="DZG25" s="369">
        <f t="shared" si="53"/>
        <v>1.5153167566395603E+26</v>
      </c>
      <c r="DZH25" s="369">
        <f t="shared" si="53"/>
        <v>0</v>
      </c>
      <c r="DZI25" s="369">
        <f t="shared" si="53"/>
        <v>1.5607762593387471E+26</v>
      </c>
      <c r="DZJ25" s="369">
        <f t="shared" si="53"/>
        <v>0</v>
      </c>
      <c r="DZK25" s="369">
        <f t="shared" si="53"/>
        <v>1.6075995471189096E+26</v>
      </c>
      <c r="DZL25" s="369">
        <f t="shared" si="53"/>
        <v>0</v>
      </c>
      <c r="DZM25" s="369">
        <f t="shared" si="53"/>
        <v>1.6558275335324769E+26</v>
      </c>
      <c r="DZN25" s="369">
        <f t="shared" si="53"/>
        <v>0</v>
      </c>
      <c r="DZO25" s="369">
        <f t="shared" si="53"/>
        <v>1.7055023595384512E+26</v>
      </c>
      <c r="DZP25" s="369">
        <f t="shared" si="53"/>
        <v>0</v>
      </c>
      <c r="DZQ25" s="369">
        <f t="shared" si="53"/>
        <v>1.7566674303246046E+26</v>
      </c>
      <c r="DZR25" s="369">
        <f t="shared" si="53"/>
        <v>0</v>
      </c>
      <c r="DZS25" s="369">
        <f t="shared" si="53"/>
        <v>1.8093674532343428E+26</v>
      </c>
      <c r="DZT25" s="369">
        <f t="shared" ref="DZT25:ECE25" si="54">DZR25*$C$25</f>
        <v>0</v>
      </c>
      <c r="DZU25" s="369">
        <f t="shared" si="54"/>
        <v>1.863648476831373E+26</v>
      </c>
      <c r="DZV25" s="369">
        <f t="shared" si="54"/>
        <v>0</v>
      </c>
      <c r="DZW25" s="369">
        <f t="shared" si="54"/>
        <v>1.9195579311363143E+26</v>
      </c>
      <c r="DZX25" s="369">
        <f t="shared" si="54"/>
        <v>0</v>
      </c>
      <c r="DZY25" s="369">
        <f t="shared" si="54"/>
        <v>1.9771446690704039E+26</v>
      </c>
      <c r="DZZ25" s="369">
        <f t="shared" si="54"/>
        <v>0</v>
      </c>
      <c r="EAA25" s="369">
        <f t="shared" si="54"/>
        <v>2.0364590091425161E+26</v>
      </c>
      <c r="EAB25" s="369">
        <f t="shared" si="54"/>
        <v>0</v>
      </c>
      <c r="EAC25" s="369">
        <f t="shared" si="54"/>
        <v>2.0975527794167916E+26</v>
      </c>
      <c r="EAD25" s="369">
        <f t="shared" si="54"/>
        <v>0</v>
      </c>
      <c r="EAE25" s="369">
        <f t="shared" si="54"/>
        <v>2.1604793627992955E+26</v>
      </c>
      <c r="EAF25" s="369">
        <f t="shared" si="54"/>
        <v>0</v>
      </c>
      <c r="EAG25" s="369">
        <f t="shared" si="54"/>
        <v>2.2252937436832742E+26</v>
      </c>
      <c r="EAH25" s="369">
        <f t="shared" si="54"/>
        <v>0</v>
      </c>
      <c r="EAI25" s="369">
        <f t="shared" si="54"/>
        <v>2.2920525559937725E+26</v>
      </c>
      <c r="EAJ25" s="369">
        <f t="shared" si="54"/>
        <v>0</v>
      </c>
      <c r="EAK25" s="369">
        <f t="shared" si="54"/>
        <v>2.3608141326735858E+26</v>
      </c>
      <c r="EAL25" s="369">
        <f t="shared" si="54"/>
        <v>0</v>
      </c>
      <c r="EAM25" s="369">
        <f t="shared" si="54"/>
        <v>2.4316385566537935E+26</v>
      </c>
      <c r="EAN25" s="369">
        <f t="shared" si="54"/>
        <v>0</v>
      </c>
      <c r="EAO25" s="369">
        <f t="shared" si="54"/>
        <v>2.5045877133534074E+26</v>
      </c>
      <c r="EAP25" s="369">
        <f t="shared" si="54"/>
        <v>0</v>
      </c>
      <c r="EAQ25" s="369">
        <f t="shared" si="54"/>
        <v>2.5797253447540097E+26</v>
      </c>
      <c r="EAR25" s="369">
        <f t="shared" si="54"/>
        <v>0</v>
      </c>
      <c r="EAS25" s="369">
        <f t="shared" si="54"/>
        <v>2.65711710509663E+26</v>
      </c>
      <c r="EAT25" s="369">
        <f t="shared" si="54"/>
        <v>0</v>
      </c>
      <c r="EAU25" s="369">
        <f t="shared" si="54"/>
        <v>2.7368306182495289E+26</v>
      </c>
      <c r="EAV25" s="369">
        <f t="shared" si="54"/>
        <v>0</v>
      </c>
      <c r="EAW25" s="369">
        <f t="shared" si="54"/>
        <v>2.8189355367970148E+26</v>
      </c>
      <c r="EAX25" s="369">
        <f t="shared" si="54"/>
        <v>0</v>
      </c>
      <c r="EAY25" s="369">
        <f t="shared" si="54"/>
        <v>2.9035036029009253E+26</v>
      </c>
      <c r="EAZ25" s="369">
        <f t="shared" si="54"/>
        <v>0</v>
      </c>
      <c r="EBA25" s="369">
        <f t="shared" si="54"/>
        <v>2.990608710987953E+26</v>
      </c>
      <c r="EBB25" s="369">
        <f t="shared" si="54"/>
        <v>0</v>
      </c>
      <c r="EBC25" s="369">
        <f t="shared" si="54"/>
        <v>3.0803269723175917E+26</v>
      </c>
      <c r="EBD25" s="369">
        <f t="shared" si="54"/>
        <v>0</v>
      </c>
      <c r="EBE25" s="369">
        <f t="shared" si="54"/>
        <v>3.1727367814871197E+26</v>
      </c>
      <c r="EBF25" s="369">
        <f t="shared" si="54"/>
        <v>0</v>
      </c>
      <c r="EBG25" s="369">
        <f t="shared" si="54"/>
        <v>3.2679188849317332E+26</v>
      </c>
      <c r="EBH25" s="369">
        <f t="shared" si="54"/>
        <v>0</v>
      </c>
      <c r="EBI25" s="369">
        <f t="shared" si="54"/>
        <v>3.3659564514796851E+26</v>
      </c>
      <c r="EBJ25" s="369">
        <f t="shared" si="54"/>
        <v>0</v>
      </c>
      <c r="EBK25" s="369">
        <f t="shared" si="54"/>
        <v>3.4669351450240759E+26</v>
      </c>
      <c r="EBL25" s="369">
        <f t="shared" si="54"/>
        <v>0</v>
      </c>
      <c r="EBM25" s="369">
        <f t="shared" si="54"/>
        <v>3.570943199374798E+26</v>
      </c>
      <c r="EBN25" s="369">
        <f t="shared" si="54"/>
        <v>0</v>
      </c>
      <c r="EBO25" s="369">
        <f t="shared" si="54"/>
        <v>3.6780714953560423E+26</v>
      </c>
      <c r="EBP25" s="369">
        <f t="shared" si="54"/>
        <v>0</v>
      </c>
      <c r="EBQ25" s="369">
        <f t="shared" si="54"/>
        <v>3.7884136402167236E+26</v>
      </c>
      <c r="EBR25" s="369">
        <f t="shared" si="54"/>
        <v>0</v>
      </c>
      <c r="EBS25" s="369">
        <f t="shared" si="54"/>
        <v>3.9020660494232251E+26</v>
      </c>
      <c r="EBT25" s="369">
        <f t="shared" si="54"/>
        <v>0</v>
      </c>
      <c r="EBU25" s="369">
        <f t="shared" si="54"/>
        <v>4.0191280309059216E+26</v>
      </c>
      <c r="EBV25" s="369">
        <f t="shared" si="54"/>
        <v>0</v>
      </c>
      <c r="EBW25" s="369">
        <f t="shared" si="54"/>
        <v>4.1397018718330994E+26</v>
      </c>
      <c r="EBX25" s="369">
        <f t="shared" si="54"/>
        <v>0</v>
      </c>
      <c r="EBY25" s="369">
        <f t="shared" si="54"/>
        <v>4.2638929279880927E+26</v>
      </c>
      <c r="EBZ25" s="369">
        <f t="shared" si="54"/>
        <v>0</v>
      </c>
      <c r="ECA25" s="369">
        <f t="shared" si="54"/>
        <v>4.3918097158277355E+26</v>
      </c>
      <c r="ECB25" s="369">
        <f t="shared" si="54"/>
        <v>0</v>
      </c>
      <c r="ECC25" s="369">
        <f t="shared" si="54"/>
        <v>4.523564007302568E+26</v>
      </c>
      <c r="ECD25" s="369">
        <f t="shared" si="54"/>
        <v>0</v>
      </c>
      <c r="ECE25" s="369">
        <f t="shared" si="54"/>
        <v>4.6592709275216449E+26</v>
      </c>
      <c r="ECF25" s="369">
        <f t="shared" ref="ECF25:EEQ25" si="55">ECD25*$C$25</f>
        <v>0</v>
      </c>
      <c r="ECG25" s="369">
        <f t="shared" si="55"/>
        <v>4.7990490553472945E+26</v>
      </c>
      <c r="ECH25" s="369">
        <f t="shared" si="55"/>
        <v>0</v>
      </c>
      <c r="ECI25" s="369">
        <f t="shared" si="55"/>
        <v>4.9430205270077137E+26</v>
      </c>
      <c r="ECJ25" s="369">
        <f t="shared" si="55"/>
        <v>0</v>
      </c>
      <c r="ECK25" s="369">
        <f t="shared" si="55"/>
        <v>5.0913111428179455E+26</v>
      </c>
      <c r="ECL25" s="369">
        <f t="shared" si="55"/>
        <v>0</v>
      </c>
      <c r="ECM25" s="369">
        <f t="shared" si="55"/>
        <v>5.2440504771024839E+26</v>
      </c>
      <c r="ECN25" s="369">
        <f t="shared" si="55"/>
        <v>0</v>
      </c>
      <c r="ECO25" s="369">
        <f t="shared" si="55"/>
        <v>5.4013719914155582E+26</v>
      </c>
      <c r="ECP25" s="369">
        <f t="shared" si="55"/>
        <v>0</v>
      </c>
      <c r="ECQ25" s="369">
        <f t="shared" si="55"/>
        <v>5.5634131511580251E+26</v>
      </c>
      <c r="ECR25" s="369">
        <f t="shared" si="55"/>
        <v>0</v>
      </c>
      <c r="ECS25" s="369">
        <f t="shared" si="55"/>
        <v>5.7303155456927661E+26</v>
      </c>
      <c r="ECT25" s="369">
        <f t="shared" si="55"/>
        <v>0</v>
      </c>
      <c r="ECU25" s="369">
        <f t="shared" si="55"/>
        <v>5.9022250120635494E+26</v>
      </c>
      <c r="ECV25" s="369">
        <f t="shared" si="55"/>
        <v>0</v>
      </c>
      <c r="ECW25" s="369">
        <f t="shared" si="55"/>
        <v>6.079291762425456E+26</v>
      </c>
      <c r="ECX25" s="369">
        <f t="shared" si="55"/>
        <v>0</v>
      </c>
      <c r="ECY25" s="369">
        <f t="shared" si="55"/>
        <v>6.26167051529822E+26</v>
      </c>
      <c r="ECZ25" s="369">
        <f t="shared" si="55"/>
        <v>0</v>
      </c>
      <c r="EDA25" s="369">
        <f t="shared" si="55"/>
        <v>6.4495206307571669E+26</v>
      </c>
      <c r="EDB25" s="369">
        <f t="shared" si="55"/>
        <v>0</v>
      </c>
      <c r="EDC25" s="369">
        <f t="shared" si="55"/>
        <v>6.6430062496798817E+26</v>
      </c>
      <c r="EDD25" s="369">
        <f t="shared" si="55"/>
        <v>0</v>
      </c>
      <c r="EDE25" s="369">
        <f t="shared" si="55"/>
        <v>6.8422964371702778E+26</v>
      </c>
      <c r="EDF25" s="369">
        <f t="shared" si="55"/>
        <v>0</v>
      </c>
      <c r="EDG25" s="369">
        <f t="shared" si="55"/>
        <v>7.0475653302853867E+26</v>
      </c>
      <c r="EDH25" s="369">
        <f t="shared" si="55"/>
        <v>0</v>
      </c>
      <c r="EDI25" s="369">
        <f t="shared" si="55"/>
        <v>7.2589922901939479E+26</v>
      </c>
      <c r="EDJ25" s="369">
        <f t="shared" si="55"/>
        <v>0</v>
      </c>
      <c r="EDK25" s="369">
        <f t="shared" si="55"/>
        <v>7.4767620588997659E+26</v>
      </c>
      <c r="EDL25" s="369">
        <f t="shared" si="55"/>
        <v>0</v>
      </c>
      <c r="EDM25" s="369">
        <f t="shared" si="55"/>
        <v>7.7010649206667596E+26</v>
      </c>
      <c r="EDN25" s="369">
        <f t="shared" si="55"/>
        <v>0</v>
      </c>
      <c r="EDO25" s="369">
        <f t="shared" si="55"/>
        <v>7.9320968682867629E+26</v>
      </c>
      <c r="EDP25" s="369">
        <f t="shared" si="55"/>
        <v>0</v>
      </c>
      <c r="EDQ25" s="369">
        <f t="shared" si="55"/>
        <v>8.1700597743353662E+26</v>
      </c>
      <c r="EDR25" s="369">
        <f t="shared" si="55"/>
        <v>0</v>
      </c>
      <c r="EDS25" s="369">
        <f t="shared" si="55"/>
        <v>8.415161567565428E+26</v>
      </c>
      <c r="EDT25" s="369">
        <f t="shared" si="55"/>
        <v>0</v>
      </c>
      <c r="EDU25" s="369">
        <f t="shared" si="55"/>
        <v>8.6676164145923905E+26</v>
      </c>
      <c r="EDV25" s="369">
        <f t="shared" si="55"/>
        <v>0</v>
      </c>
      <c r="EDW25" s="369">
        <f t="shared" si="55"/>
        <v>8.9276449070301619E+26</v>
      </c>
      <c r="EDX25" s="369">
        <f t="shared" si="55"/>
        <v>0</v>
      </c>
      <c r="EDY25" s="369">
        <f t="shared" si="55"/>
        <v>9.1954742542410668E+26</v>
      </c>
      <c r="EDZ25" s="369">
        <f t="shared" si="55"/>
        <v>0</v>
      </c>
      <c r="EEA25" s="369">
        <f t="shared" si="55"/>
        <v>9.471338481868299E+26</v>
      </c>
      <c r="EEB25" s="369">
        <f t="shared" si="55"/>
        <v>0</v>
      </c>
      <c r="EEC25" s="369">
        <f t="shared" si="55"/>
        <v>9.7554786363243488E+26</v>
      </c>
      <c r="EED25" s="369">
        <f t="shared" si="55"/>
        <v>0</v>
      </c>
      <c r="EEE25" s="369">
        <f t="shared" si="55"/>
        <v>1.004814299541408E+27</v>
      </c>
      <c r="EEF25" s="369">
        <f t="shared" si="55"/>
        <v>0</v>
      </c>
      <c r="EEG25" s="369">
        <f t="shared" si="55"/>
        <v>1.0349587285276502E+27</v>
      </c>
      <c r="EEH25" s="369">
        <f t="shared" si="55"/>
        <v>0</v>
      </c>
      <c r="EEI25" s="369">
        <f t="shared" si="55"/>
        <v>1.0660074903834798E+27</v>
      </c>
      <c r="EEJ25" s="369">
        <f t="shared" si="55"/>
        <v>0</v>
      </c>
      <c r="EEK25" s="369">
        <f t="shared" si="55"/>
        <v>1.0979877150949843E+27</v>
      </c>
      <c r="EEL25" s="369">
        <f t="shared" si="55"/>
        <v>0</v>
      </c>
      <c r="EEM25" s="369">
        <f t="shared" si="55"/>
        <v>1.1309273465478339E+27</v>
      </c>
      <c r="EEN25" s="369">
        <f t="shared" si="55"/>
        <v>0</v>
      </c>
      <c r="EEO25" s="369">
        <f t="shared" si="55"/>
        <v>1.1648551669442689E+27</v>
      </c>
      <c r="EEP25" s="369">
        <f t="shared" si="55"/>
        <v>0</v>
      </c>
      <c r="EEQ25" s="369">
        <f t="shared" si="55"/>
        <v>1.199800821952597E+27</v>
      </c>
      <c r="EER25" s="369">
        <f t="shared" ref="EER25:EHC25" si="56">EEP25*$C$25</f>
        <v>0</v>
      </c>
      <c r="EES25" s="369">
        <f t="shared" si="56"/>
        <v>1.2357948466111749E+27</v>
      </c>
      <c r="EET25" s="369">
        <f t="shared" si="56"/>
        <v>0</v>
      </c>
      <c r="EEU25" s="369">
        <f t="shared" si="56"/>
        <v>1.2728686920095102E+27</v>
      </c>
      <c r="EEV25" s="369">
        <f t="shared" si="56"/>
        <v>0</v>
      </c>
      <c r="EEW25" s="369">
        <f t="shared" si="56"/>
        <v>1.3110547527697957E+27</v>
      </c>
      <c r="EEX25" s="369">
        <f t="shared" si="56"/>
        <v>0</v>
      </c>
      <c r="EEY25" s="369">
        <f t="shared" si="56"/>
        <v>1.3503863953528897E+27</v>
      </c>
      <c r="EEZ25" s="369">
        <f t="shared" si="56"/>
        <v>0</v>
      </c>
      <c r="EFA25" s="369">
        <f t="shared" si="56"/>
        <v>1.3908979872134765E+27</v>
      </c>
      <c r="EFB25" s="369">
        <f t="shared" si="56"/>
        <v>0</v>
      </c>
      <c r="EFC25" s="369">
        <f t="shared" si="56"/>
        <v>1.432624926829881E+27</v>
      </c>
      <c r="EFD25" s="369">
        <f t="shared" si="56"/>
        <v>0</v>
      </c>
      <c r="EFE25" s="369">
        <f t="shared" si="56"/>
        <v>1.4756036746347775E+27</v>
      </c>
      <c r="EFF25" s="369">
        <f t="shared" si="56"/>
        <v>0</v>
      </c>
      <c r="EFG25" s="369">
        <f t="shared" si="56"/>
        <v>1.5198717848738208E+27</v>
      </c>
      <c r="EFH25" s="369">
        <f t="shared" si="56"/>
        <v>0</v>
      </c>
      <c r="EFI25" s="369">
        <f t="shared" si="56"/>
        <v>1.5654679384200355E+27</v>
      </c>
      <c r="EFJ25" s="369">
        <f t="shared" si="56"/>
        <v>0</v>
      </c>
      <c r="EFK25" s="369">
        <f t="shared" si="56"/>
        <v>1.6124319765726365E+27</v>
      </c>
      <c r="EFL25" s="369">
        <f t="shared" si="56"/>
        <v>0</v>
      </c>
      <c r="EFM25" s="369">
        <f t="shared" si="56"/>
        <v>1.6608049358698157E+27</v>
      </c>
      <c r="EFN25" s="369">
        <f t="shared" si="56"/>
        <v>0</v>
      </c>
      <c r="EFO25" s="369">
        <f t="shared" si="56"/>
        <v>1.7106290839459102E+27</v>
      </c>
      <c r="EFP25" s="369">
        <f t="shared" si="56"/>
        <v>0</v>
      </c>
      <c r="EFQ25" s="369">
        <f t="shared" si="56"/>
        <v>1.7619479564642875E+27</v>
      </c>
      <c r="EFR25" s="369">
        <f t="shared" si="56"/>
        <v>0</v>
      </c>
      <c r="EFS25" s="369">
        <f t="shared" si="56"/>
        <v>1.8148063951582161E+27</v>
      </c>
      <c r="EFT25" s="369">
        <f t="shared" si="56"/>
        <v>0</v>
      </c>
      <c r="EFU25" s="369">
        <f t="shared" si="56"/>
        <v>1.8692505870129626E+27</v>
      </c>
      <c r="EFV25" s="369">
        <f t="shared" si="56"/>
        <v>0</v>
      </c>
      <c r="EFW25" s="369">
        <f t="shared" si="56"/>
        <v>1.9253281046233515E+27</v>
      </c>
      <c r="EFX25" s="369">
        <f t="shared" si="56"/>
        <v>0</v>
      </c>
      <c r="EFY25" s="369">
        <f t="shared" si="56"/>
        <v>1.983087947762052E+27</v>
      </c>
      <c r="EFZ25" s="369">
        <f t="shared" si="56"/>
        <v>0</v>
      </c>
      <c r="EGA25" s="369">
        <f t="shared" si="56"/>
        <v>2.0425805861949135E+27</v>
      </c>
      <c r="EGB25" s="369">
        <f t="shared" si="56"/>
        <v>0</v>
      </c>
      <c r="EGC25" s="369">
        <f t="shared" si="56"/>
        <v>2.1038580037807609E+27</v>
      </c>
      <c r="EGD25" s="369">
        <f t="shared" si="56"/>
        <v>0</v>
      </c>
      <c r="EGE25" s="369">
        <f t="shared" si="56"/>
        <v>2.1669737438941838E+27</v>
      </c>
      <c r="EGF25" s="369">
        <f t="shared" si="56"/>
        <v>0</v>
      </c>
      <c r="EGG25" s="369">
        <f t="shared" si="56"/>
        <v>2.2319829562110094E+27</v>
      </c>
      <c r="EGH25" s="369">
        <f t="shared" si="56"/>
        <v>0</v>
      </c>
      <c r="EGI25" s="369">
        <f t="shared" si="56"/>
        <v>2.2989424448973397E+27</v>
      </c>
      <c r="EGJ25" s="369">
        <f t="shared" si="56"/>
        <v>0</v>
      </c>
      <c r="EGK25" s="369">
        <f t="shared" si="56"/>
        <v>2.3679107182442599E+27</v>
      </c>
      <c r="EGL25" s="369">
        <f t="shared" si="56"/>
        <v>0</v>
      </c>
      <c r="EGM25" s="369">
        <f t="shared" si="56"/>
        <v>2.4389480397915877E+27</v>
      </c>
      <c r="EGN25" s="369">
        <f t="shared" si="56"/>
        <v>0</v>
      </c>
      <c r="EGO25" s="369">
        <f t="shared" si="56"/>
        <v>2.5121164809853353E+27</v>
      </c>
      <c r="EGP25" s="369">
        <f t="shared" si="56"/>
        <v>0</v>
      </c>
      <c r="EGQ25" s="369">
        <f t="shared" si="56"/>
        <v>2.5874799754148954E+27</v>
      </c>
      <c r="EGR25" s="369">
        <f t="shared" si="56"/>
        <v>0</v>
      </c>
      <c r="EGS25" s="369">
        <f t="shared" si="56"/>
        <v>2.6651043746773425E+27</v>
      </c>
      <c r="EGT25" s="369">
        <f t="shared" si="56"/>
        <v>0</v>
      </c>
      <c r="EGU25" s="369">
        <f t="shared" si="56"/>
        <v>2.7450575059176629E+27</v>
      </c>
      <c r="EGV25" s="369">
        <f t="shared" si="56"/>
        <v>0</v>
      </c>
      <c r="EGW25" s="369">
        <f t="shared" si="56"/>
        <v>2.8274092310951931E+27</v>
      </c>
      <c r="EGX25" s="369">
        <f t="shared" si="56"/>
        <v>0</v>
      </c>
      <c r="EGY25" s="369">
        <f t="shared" si="56"/>
        <v>2.912231508028049E+27</v>
      </c>
      <c r="EGZ25" s="369">
        <f t="shared" si="56"/>
        <v>0</v>
      </c>
      <c r="EHA25" s="369">
        <f t="shared" si="56"/>
        <v>2.9995984532688906E+27</v>
      </c>
      <c r="EHB25" s="369">
        <f t="shared" si="56"/>
        <v>0</v>
      </c>
      <c r="EHC25" s="369">
        <f t="shared" si="56"/>
        <v>3.0895864068669576E+27</v>
      </c>
      <c r="EHD25" s="369">
        <f t="shared" ref="EHD25:EJO25" si="57">EHB25*$C$25</f>
        <v>0</v>
      </c>
      <c r="EHE25" s="369">
        <f t="shared" si="57"/>
        <v>3.1822739990729666E+27</v>
      </c>
      <c r="EHF25" s="369">
        <f t="shared" si="57"/>
        <v>0</v>
      </c>
      <c r="EHG25" s="369">
        <f t="shared" si="57"/>
        <v>3.2777422190451558E+27</v>
      </c>
      <c r="EHH25" s="369">
        <f t="shared" si="57"/>
        <v>0</v>
      </c>
      <c r="EHI25" s="369">
        <f t="shared" si="57"/>
        <v>3.3760744856165107E+27</v>
      </c>
      <c r="EHJ25" s="369">
        <f t="shared" si="57"/>
        <v>0</v>
      </c>
      <c r="EHK25" s="369">
        <f t="shared" si="57"/>
        <v>3.4773567201850061E+27</v>
      </c>
      <c r="EHL25" s="369">
        <f t="shared" si="57"/>
        <v>0</v>
      </c>
      <c r="EHM25" s="369">
        <f t="shared" si="57"/>
        <v>3.5816774217905563E+27</v>
      </c>
      <c r="EHN25" s="369">
        <f t="shared" si="57"/>
        <v>0</v>
      </c>
      <c r="EHO25" s="369">
        <f t="shared" si="57"/>
        <v>3.689127744444273E+27</v>
      </c>
      <c r="EHP25" s="369">
        <f t="shared" si="57"/>
        <v>0</v>
      </c>
      <c r="EHQ25" s="369">
        <f t="shared" si="57"/>
        <v>3.7998015767776013E+27</v>
      </c>
      <c r="EHR25" s="369">
        <f t="shared" si="57"/>
        <v>0</v>
      </c>
      <c r="EHS25" s="369">
        <f t="shared" si="57"/>
        <v>3.9137956240809295E+27</v>
      </c>
      <c r="EHT25" s="369">
        <f t="shared" si="57"/>
        <v>0</v>
      </c>
      <c r="EHU25" s="369">
        <f t="shared" si="57"/>
        <v>4.0312094928033576E+27</v>
      </c>
      <c r="EHV25" s="369">
        <f t="shared" si="57"/>
        <v>0</v>
      </c>
      <c r="EHW25" s="369">
        <f t="shared" si="57"/>
        <v>4.1521457775874582E+27</v>
      </c>
      <c r="EHX25" s="369">
        <f t="shared" si="57"/>
        <v>0</v>
      </c>
      <c r="EHY25" s="369">
        <f t="shared" si="57"/>
        <v>4.2767101509150821E+27</v>
      </c>
      <c r="EHZ25" s="369">
        <f t="shared" si="57"/>
        <v>0</v>
      </c>
      <c r="EIA25" s="369">
        <f t="shared" si="57"/>
        <v>4.4050114554425345E+27</v>
      </c>
      <c r="EIB25" s="369">
        <f t="shared" si="57"/>
        <v>0</v>
      </c>
      <c r="EIC25" s="369">
        <f t="shared" si="57"/>
        <v>4.5371617991058109E+27</v>
      </c>
      <c r="EID25" s="369">
        <f t="shared" si="57"/>
        <v>0</v>
      </c>
      <c r="EIE25" s="369">
        <f t="shared" si="57"/>
        <v>4.6732766530789854E+27</v>
      </c>
      <c r="EIF25" s="369">
        <f t="shared" si="57"/>
        <v>0</v>
      </c>
      <c r="EIG25" s="369">
        <f t="shared" si="57"/>
        <v>4.8134749526713551E+27</v>
      </c>
      <c r="EIH25" s="369">
        <f t="shared" si="57"/>
        <v>0</v>
      </c>
      <c r="EII25" s="369">
        <f t="shared" si="57"/>
        <v>4.957879201251496E+27</v>
      </c>
      <c r="EIJ25" s="369">
        <f t="shared" si="57"/>
        <v>0</v>
      </c>
      <c r="EIK25" s="369">
        <f t="shared" si="57"/>
        <v>5.1066155772890409E+27</v>
      </c>
      <c r="EIL25" s="369">
        <f t="shared" si="57"/>
        <v>0</v>
      </c>
      <c r="EIM25" s="369">
        <f t="shared" si="57"/>
        <v>5.2598140446077126E+27</v>
      </c>
      <c r="EIN25" s="369">
        <f t="shared" si="57"/>
        <v>0</v>
      </c>
      <c r="EIO25" s="369">
        <f t="shared" si="57"/>
        <v>5.4176084659459445E+27</v>
      </c>
      <c r="EIP25" s="369">
        <f t="shared" si="57"/>
        <v>0</v>
      </c>
      <c r="EIQ25" s="369">
        <f t="shared" si="57"/>
        <v>5.5801367199243229E+27</v>
      </c>
      <c r="EIR25" s="369">
        <f t="shared" si="57"/>
        <v>0</v>
      </c>
      <c r="EIS25" s="369">
        <f t="shared" si="57"/>
        <v>5.7475408215220524E+27</v>
      </c>
      <c r="EIT25" s="369">
        <f t="shared" si="57"/>
        <v>0</v>
      </c>
      <c r="EIU25" s="369">
        <f t="shared" si="57"/>
        <v>5.9199670461677141E+27</v>
      </c>
      <c r="EIV25" s="369">
        <f t="shared" si="57"/>
        <v>0</v>
      </c>
      <c r="EIW25" s="369">
        <f t="shared" si="57"/>
        <v>6.0975660575527454E+27</v>
      </c>
      <c r="EIX25" s="369">
        <f t="shared" si="57"/>
        <v>0</v>
      </c>
      <c r="EIY25" s="369">
        <f t="shared" si="57"/>
        <v>6.2804930392793279E+27</v>
      </c>
      <c r="EIZ25" s="369">
        <f t="shared" si="57"/>
        <v>0</v>
      </c>
      <c r="EJA25" s="369">
        <f t="shared" si="57"/>
        <v>6.4689078304577076E+27</v>
      </c>
      <c r="EJB25" s="369">
        <f t="shared" si="57"/>
        <v>0</v>
      </c>
      <c r="EJC25" s="369">
        <f t="shared" si="57"/>
        <v>6.6629750653714391E+27</v>
      </c>
      <c r="EJD25" s="369">
        <f t="shared" si="57"/>
        <v>0</v>
      </c>
      <c r="EJE25" s="369">
        <f t="shared" si="57"/>
        <v>6.8628643173325827E+27</v>
      </c>
      <c r="EJF25" s="369">
        <f t="shared" si="57"/>
        <v>0</v>
      </c>
      <c r="EJG25" s="369">
        <f t="shared" si="57"/>
        <v>7.0687502468525601E+27</v>
      </c>
      <c r="EJH25" s="369">
        <f t="shared" si="57"/>
        <v>0</v>
      </c>
      <c r="EJI25" s="369">
        <f t="shared" si="57"/>
        <v>7.2808127542581375E+27</v>
      </c>
      <c r="EJJ25" s="369">
        <f t="shared" si="57"/>
        <v>0</v>
      </c>
      <c r="EJK25" s="369">
        <f t="shared" si="57"/>
        <v>7.4992371368858815E+27</v>
      </c>
      <c r="EJL25" s="369">
        <f t="shared" si="57"/>
        <v>0</v>
      </c>
      <c r="EJM25" s="369">
        <f t="shared" si="57"/>
        <v>7.7242142509924582E+27</v>
      </c>
      <c r="EJN25" s="369">
        <f t="shared" si="57"/>
        <v>0</v>
      </c>
      <c r="EJO25" s="369">
        <f t="shared" si="57"/>
        <v>7.9559406785222323E+27</v>
      </c>
      <c r="EJP25" s="369">
        <f t="shared" ref="EJP25:EMA25" si="58">EJN25*$C$25</f>
        <v>0</v>
      </c>
      <c r="EJQ25" s="369">
        <f t="shared" si="58"/>
        <v>8.1946188988778997E+27</v>
      </c>
      <c r="EJR25" s="369">
        <f t="shared" si="58"/>
        <v>0</v>
      </c>
      <c r="EJS25" s="369">
        <f t="shared" si="58"/>
        <v>8.440457465844237E+27</v>
      </c>
      <c r="EJT25" s="369">
        <f t="shared" si="58"/>
        <v>0</v>
      </c>
      <c r="EJU25" s="369">
        <f t="shared" si="58"/>
        <v>8.6936711898195645E+27</v>
      </c>
      <c r="EJV25" s="369">
        <f t="shared" si="58"/>
        <v>0</v>
      </c>
      <c r="EJW25" s="369">
        <f t="shared" si="58"/>
        <v>8.9544813255141522E+27</v>
      </c>
      <c r="EJX25" s="369">
        <f t="shared" si="58"/>
        <v>0</v>
      </c>
      <c r="EJY25" s="369">
        <f t="shared" si="58"/>
        <v>9.2231157652795774E+27</v>
      </c>
      <c r="EJZ25" s="369">
        <f t="shared" si="58"/>
        <v>0</v>
      </c>
      <c r="EKA25" s="369">
        <f t="shared" si="58"/>
        <v>9.4998092382379644E+27</v>
      </c>
      <c r="EKB25" s="369">
        <f t="shared" si="58"/>
        <v>0</v>
      </c>
      <c r="EKC25" s="369">
        <f t="shared" si="58"/>
        <v>9.784803515385104E+27</v>
      </c>
      <c r="EKD25" s="369">
        <f t="shared" si="58"/>
        <v>0</v>
      </c>
      <c r="EKE25" s="369">
        <f t="shared" si="58"/>
        <v>1.0078347620846658E+28</v>
      </c>
      <c r="EKF25" s="369">
        <f t="shared" si="58"/>
        <v>0</v>
      </c>
      <c r="EKG25" s="369">
        <f t="shared" si="58"/>
        <v>1.0380698049472059E+28</v>
      </c>
      <c r="EKH25" s="369">
        <f t="shared" si="58"/>
        <v>0</v>
      </c>
      <c r="EKI25" s="369">
        <f t="shared" si="58"/>
        <v>1.069211899095622E+28</v>
      </c>
      <c r="EKJ25" s="369">
        <f t="shared" si="58"/>
        <v>0</v>
      </c>
      <c r="EKK25" s="369">
        <f t="shared" si="58"/>
        <v>1.1012882560684907E+28</v>
      </c>
      <c r="EKL25" s="369">
        <f t="shared" si="58"/>
        <v>0</v>
      </c>
      <c r="EKM25" s="369">
        <f t="shared" si="58"/>
        <v>1.1343269037505454E+28</v>
      </c>
      <c r="EKN25" s="369">
        <f t="shared" si="58"/>
        <v>0</v>
      </c>
      <c r="EKO25" s="369">
        <f t="shared" si="58"/>
        <v>1.1683567108630619E+28</v>
      </c>
      <c r="EKP25" s="369">
        <f t="shared" si="58"/>
        <v>0</v>
      </c>
      <c r="EKQ25" s="369">
        <f t="shared" si="58"/>
        <v>1.2034074121889537E+28</v>
      </c>
      <c r="EKR25" s="369">
        <f t="shared" si="58"/>
        <v>0</v>
      </c>
      <c r="EKS25" s="369">
        <f t="shared" si="58"/>
        <v>1.2395096345546224E+28</v>
      </c>
      <c r="EKT25" s="369">
        <f t="shared" si="58"/>
        <v>0</v>
      </c>
      <c r="EKU25" s="369">
        <f t="shared" si="58"/>
        <v>1.2766949235912611E+28</v>
      </c>
      <c r="EKV25" s="369">
        <f t="shared" si="58"/>
        <v>0</v>
      </c>
      <c r="EKW25" s="369">
        <f t="shared" si="58"/>
        <v>1.314995771298999E+28</v>
      </c>
      <c r="EKX25" s="369">
        <f t="shared" si="58"/>
        <v>0</v>
      </c>
      <c r="EKY25" s="369">
        <f t="shared" si="58"/>
        <v>1.354445644437969E+28</v>
      </c>
      <c r="EKZ25" s="369">
        <f t="shared" si="58"/>
        <v>0</v>
      </c>
      <c r="ELA25" s="369">
        <f t="shared" si="58"/>
        <v>1.3950790137711081E+28</v>
      </c>
      <c r="ELB25" s="369">
        <f t="shared" si="58"/>
        <v>0</v>
      </c>
      <c r="ELC25" s="369">
        <f t="shared" si="58"/>
        <v>1.4369313841842414E+28</v>
      </c>
      <c r="ELD25" s="369">
        <f t="shared" si="58"/>
        <v>0</v>
      </c>
      <c r="ELE25" s="369">
        <f t="shared" si="58"/>
        <v>1.4800393257097686E+28</v>
      </c>
      <c r="ELF25" s="369">
        <f t="shared" si="58"/>
        <v>0</v>
      </c>
      <c r="ELG25" s="369">
        <f t="shared" si="58"/>
        <v>1.5244405054810617E+28</v>
      </c>
      <c r="ELH25" s="369">
        <f t="shared" si="58"/>
        <v>0</v>
      </c>
      <c r="ELI25" s="369">
        <f t="shared" si="58"/>
        <v>1.5701737206454937E+28</v>
      </c>
      <c r="ELJ25" s="369">
        <f t="shared" si="58"/>
        <v>0</v>
      </c>
      <c r="ELK25" s="369">
        <f t="shared" si="58"/>
        <v>1.6172789322648586E+28</v>
      </c>
      <c r="ELL25" s="369">
        <f t="shared" si="58"/>
        <v>0</v>
      </c>
      <c r="ELM25" s="369">
        <f t="shared" si="58"/>
        <v>1.6657973002328044E+28</v>
      </c>
      <c r="ELN25" s="369">
        <f t="shared" si="58"/>
        <v>0</v>
      </c>
      <c r="ELO25" s="369">
        <f t="shared" si="58"/>
        <v>1.7157712192397886E+28</v>
      </c>
      <c r="ELP25" s="369">
        <f t="shared" si="58"/>
        <v>0</v>
      </c>
      <c r="ELQ25" s="369">
        <f t="shared" si="58"/>
        <v>1.7672443558169823E+28</v>
      </c>
      <c r="ELR25" s="369">
        <f t="shared" si="58"/>
        <v>0</v>
      </c>
      <c r="ELS25" s="369">
        <f t="shared" si="58"/>
        <v>1.8202616864914919E+28</v>
      </c>
      <c r="ELT25" s="369">
        <f t="shared" si="58"/>
        <v>0</v>
      </c>
      <c r="ELU25" s="369">
        <f t="shared" si="58"/>
        <v>1.8748695370862366E+28</v>
      </c>
      <c r="ELV25" s="369">
        <f t="shared" si="58"/>
        <v>0</v>
      </c>
      <c r="ELW25" s="369">
        <f t="shared" si="58"/>
        <v>1.9311156231988237E+28</v>
      </c>
      <c r="ELX25" s="369">
        <f t="shared" si="58"/>
        <v>0</v>
      </c>
      <c r="ELY25" s="369">
        <f t="shared" si="58"/>
        <v>1.9890490918947885E+28</v>
      </c>
      <c r="ELZ25" s="369">
        <f t="shared" si="58"/>
        <v>0</v>
      </c>
      <c r="EMA25" s="369">
        <f t="shared" si="58"/>
        <v>2.048720564651632E+28</v>
      </c>
      <c r="EMB25" s="369">
        <f t="shared" ref="EMB25:EOM25" si="59">ELZ25*$C$25</f>
        <v>0</v>
      </c>
      <c r="EMC25" s="369">
        <f t="shared" si="59"/>
        <v>2.1101821815911812E+28</v>
      </c>
      <c r="EMD25" s="369">
        <f t="shared" si="59"/>
        <v>0</v>
      </c>
      <c r="EME25" s="369">
        <f t="shared" si="59"/>
        <v>2.1734876470389169E+28</v>
      </c>
      <c r="EMF25" s="369">
        <f t="shared" si="59"/>
        <v>0</v>
      </c>
      <c r="EMG25" s="369">
        <f t="shared" si="59"/>
        <v>2.2386922764500843E+28</v>
      </c>
      <c r="EMH25" s="369">
        <f t="shared" si="59"/>
        <v>0</v>
      </c>
      <c r="EMI25" s="369">
        <f t="shared" si="59"/>
        <v>2.305853044743587E+28</v>
      </c>
      <c r="EMJ25" s="369">
        <f t="shared" si="59"/>
        <v>0</v>
      </c>
      <c r="EMK25" s="369">
        <f t="shared" si="59"/>
        <v>2.3750286360858946E+28</v>
      </c>
      <c r="EML25" s="369">
        <f t="shared" si="59"/>
        <v>0</v>
      </c>
      <c r="EMM25" s="369">
        <f t="shared" si="59"/>
        <v>2.4462794951684715E+28</v>
      </c>
      <c r="EMN25" s="369">
        <f t="shared" si="59"/>
        <v>0</v>
      </c>
      <c r="EMO25" s="369">
        <f t="shared" si="59"/>
        <v>2.5196678800235257E+28</v>
      </c>
      <c r="EMP25" s="369">
        <f t="shared" si="59"/>
        <v>0</v>
      </c>
      <c r="EMQ25" s="369">
        <f t="shared" si="59"/>
        <v>2.5952579164242316E+28</v>
      </c>
      <c r="EMR25" s="369">
        <f t="shared" si="59"/>
        <v>0</v>
      </c>
      <c r="EMS25" s="369">
        <f t="shared" si="59"/>
        <v>2.6731156539169587E+28</v>
      </c>
      <c r="EMT25" s="369">
        <f t="shared" si="59"/>
        <v>0</v>
      </c>
      <c r="EMU25" s="369">
        <f t="shared" si="59"/>
        <v>2.7533091235344673E+28</v>
      </c>
      <c r="EMV25" s="369">
        <f t="shared" si="59"/>
        <v>0</v>
      </c>
      <c r="EMW25" s="369">
        <f t="shared" si="59"/>
        <v>2.8359083972405015E+28</v>
      </c>
      <c r="EMX25" s="369">
        <f t="shared" si="59"/>
        <v>0</v>
      </c>
      <c r="EMY25" s="369">
        <f t="shared" si="59"/>
        <v>2.9209856491577168E+28</v>
      </c>
      <c r="EMZ25" s="369">
        <f t="shared" si="59"/>
        <v>0</v>
      </c>
      <c r="ENA25" s="369">
        <f t="shared" si="59"/>
        <v>3.0086152186324485E+28</v>
      </c>
      <c r="ENB25" s="369">
        <f t="shared" si="59"/>
        <v>0</v>
      </c>
      <c r="ENC25" s="369">
        <f t="shared" si="59"/>
        <v>3.098873675191422E+28</v>
      </c>
      <c r="END25" s="369">
        <f t="shared" si="59"/>
        <v>0</v>
      </c>
      <c r="ENE25" s="369">
        <f t="shared" si="59"/>
        <v>3.1918398854471646E+28</v>
      </c>
      <c r="ENF25" s="369">
        <f t="shared" si="59"/>
        <v>0</v>
      </c>
      <c r="ENG25" s="369">
        <f t="shared" si="59"/>
        <v>3.2875950820105795E+28</v>
      </c>
      <c r="ENH25" s="369">
        <f t="shared" si="59"/>
        <v>0</v>
      </c>
      <c r="ENI25" s="369">
        <f t="shared" si="59"/>
        <v>3.386222934470897E+28</v>
      </c>
      <c r="ENJ25" s="369">
        <f t="shared" si="59"/>
        <v>0</v>
      </c>
      <c r="ENK25" s="369">
        <f t="shared" si="59"/>
        <v>3.4878096225050242E+28</v>
      </c>
      <c r="ENL25" s="369">
        <f t="shared" si="59"/>
        <v>0</v>
      </c>
      <c r="ENM25" s="369">
        <f t="shared" si="59"/>
        <v>3.592443911180175E+28</v>
      </c>
      <c r="ENN25" s="369">
        <f t="shared" si="59"/>
        <v>0</v>
      </c>
      <c r="ENO25" s="369">
        <f t="shared" si="59"/>
        <v>3.7002172285155803E+28</v>
      </c>
      <c r="ENP25" s="369">
        <f t="shared" si="59"/>
        <v>0</v>
      </c>
      <c r="ENQ25" s="369">
        <f t="shared" si="59"/>
        <v>3.8112237453710477E+28</v>
      </c>
      <c r="ENR25" s="369">
        <f t="shared" si="59"/>
        <v>0</v>
      </c>
      <c r="ENS25" s="369">
        <f t="shared" si="59"/>
        <v>3.9255604577321792E+28</v>
      </c>
      <c r="ENT25" s="369">
        <f t="shared" si="59"/>
        <v>0</v>
      </c>
      <c r="ENU25" s="369">
        <f t="shared" si="59"/>
        <v>4.0433272714641443E+28</v>
      </c>
      <c r="ENV25" s="369">
        <f t="shared" si="59"/>
        <v>0</v>
      </c>
      <c r="ENW25" s="369">
        <f t="shared" si="59"/>
        <v>4.164627089608069E+28</v>
      </c>
      <c r="ENX25" s="369">
        <f t="shared" si="59"/>
        <v>0</v>
      </c>
      <c r="ENY25" s="369">
        <f t="shared" si="59"/>
        <v>4.2895659022963114E+28</v>
      </c>
      <c r="ENZ25" s="369">
        <f t="shared" si="59"/>
        <v>0</v>
      </c>
      <c r="EOA25" s="369">
        <f t="shared" si="59"/>
        <v>4.4182528793652013E+28</v>
      </c>
      <c r="EOB25" s="369">
        <f t="shared" si="59"/>
        <v>0</v>
      </c>
      <c r="EOC25" s="369">
        <f t="shared" si="59"/>
        <v>4.550800465746157E+28</v>
      </c>
      <c r="EOD25" s="369">
        <f t="shared" si="59"/>
        <v>0</v>
      </c>
      <c r="EOE25" s="369">
        <f t="shared" si="59"/>
        <v>4.6873244797185423E+28</v>
      </c>
      <c r="EOF25" s="369">
        <f t="shared" si="59"/>
        <v>0</v>
      </c>
      <c r="EOG25" s="369">
        <f t="shared" si="59"/>
        <v>4.8279442141100985E+28</v>
      </c>
      <c r="EOH25" s="369">
        <f t="shared" si="59"/>
        <v>0</v>
      </c>
      <c r="EOI25" s="369">
        <f t="shared" si="59"/>
        <v>4.9727825405334015E+28</v>
      </c>
      <c r="EOJ25" s="369">
        <f t="shared" si="59"/>
        <v>0</v>
      </c>
      <c r="EOK25" s="369">
        <f t="shared" si="59"/>
        <v>5.1219660167494036E+28</v>
      </c>
      <c r="EOL25" s="369">
        <f t="shared" si="59"/>
        <v>0</v>
      </c>
      <c r="EOM25" s="369">
        <f t="shared" si="59"/>
        <v>5.2756249972518862E+28</v>
      </c>
      <c r="EON25" s="369">
        <f t="shared" ref="EON25:EQY25" si="60">EOL25*$C$25</f>
        <v>0</v>
      </c>
      <c r="EOO25" s="369">
        <f t="shared" si="60"/>
        <v>5.4338937471694429E+28</v>
      </c>
      <c r="EOP25" s="369">
        <f t="shared" si="60"/>
        <v>0</v>
      </c>
      <c r="EOQ25" s="369">
        <f t="shared" si="60"/>
        <v>5.5969105595845262E+28</v>
      </c>
      <c r="EOR25" s="369">
        <f t="shared" si="60"/>
        <v>0</v>
      </c>
      <c r="EOS25" s="369">
        <f t="shared" si="60"/>
        <v>5.7648178763720624E+28</v>
      </c>
      <c r="EOT25" s="369">
        <f t="shared" si="60"/>
        <v>0</v>
      </c>
      <c r="EOU25" s="369">
        <f t="shared" si="60"/>
        <v>5.9377624126632247E+28</v>
      </c>
      <c r="EOV25" s="369">
        <f t="shared" si="60"/>
        <v>0</v>
      </c>
      <c r="EOW25" s="369">
        <f t="shared" si="60"/>
        <v>6.1158952850431218E+28</v>
      </c>
      <c r="EOX25" s="369">
        <f t="shared" si="60"/>
        <v>0</v>
      </c>
      <c r="EOY25" s="369">
        <f t="shared" si="60"/>
        <v>6.2993721435944153E+28</v>
      </c>
      <c r="EOZ25" s="369">
        <f t="shared" si="60"/>
        <v>0</v>
      </c>
      <c r="EPA25" s="369">
        <f t="shared" si="60"/>
        <v>6.4883533079022477E+28</v>
      </c>
      <c r="EPB25" s="369">
        <f t="shared" si="60"/>
        <v>0</v>
      </c>
      <c r="EPC25" s="369">
        <f t="shared" si="60"/>
        <v>6.6830039071393151E+28</v>
      </c>
      <c r="EPD25" s="369">
        <f t="shared" si="60"/>
        <v>0</v>
      </c>
      <c r="EPE25" s="369">
        <f t="shared" si="60"/>
        <v>6.8834940243534946E+28</v>
      </c>
      <c r="EPF25" s="369">
        <f t="shared" si="60"/>
        <v>0</v>
      </c>
      <c r="EPG25" s="369">
        <f t="shared" si="60"/>
        <v>7.0899988450840996E+28</v>
      </c>
      <c r="EPH25" s="369">
        <f t="shared" si="60"/>
        <v>0</v>
      </c>
      <c r="EPI25" s="369">
        <f t="shared" si="60"/>
        <v>7.3026988104366232E+28</v>
      </c>
      <c r="EPJ25" s="369">
        <f t="shared" si="60"/>
        <v>0</v>
      </c>
      <c r="EPK25" s="369">
        <f t="shared" si="60"/>
        <v>7.5217797747497218E+28</v>
      </c>
      <c r="EPL25" s="369">
        <f t="shared" si="60"/>
        <v>0</v>
      </c>
      <c r="EPM25" s="369">
        <f t="shared" si="60"/>
        <v>7.7474331679922139E+28</v>
      </c>
      <c r="EPN25" s="369">
        <f t="shared" si="60"/>
        <v>0</v>
      </c>
      <c r="EPO25" s="369">
        <f t="shared" si="60"/>
        <v>7.9798561630319812E+28</v>
      </c>
      <c r="EPP25" s="369">
        <f t="shared" si="60"/>
        <v>0</v>
      </c>
      <c r="EPQ25" s="369">
        <f t="shared" si="60"/>
        <v>8.2192518479229404E+28</v>
      </c>
      <c r="EPR25" s="369">
        <f t="shared" si="60"/>
        <v>0</v>
      </c>
      <c r="EPS25" s="369">
        <f t="shared" si="60"/>
        <v>8.4658294033606283E+28</v>
      </c>
      <c r="EPT25" s="369">
        <f t="shared" si="60"/>
        <v>0</v>
      </c>
      <c r="EPU25" s="369">
        <f t="shared" si="60"/>
        <v>8.7198042854614475E+28</v>
      </c>
      <c r="EPV25" s="369">
        <f t="shared" si="60"/>
        <v>0</v>
      </c>
      <c r="EPW25" s="369">
        <f t="shared" si="60"/>
        <v>8.9813984140252907E+28</v>
      </c>
      <c r="EPX25" s="369">
        <f t="shared" si="60"/>
        <v>0</v>
      </c>
      <c r="EPY25" s="369">
        <f t="shared" si="60"/>
        <v>9.2508403664460495E+28</v>
      </c>
      <c r="EPZ25" s="369">
        <f t="shared" si="60"/>
        <v>0</v>
      </c>
      <c r="EQA25" s="369">
        <f t="shared" si="60"/>
        <v>9.5283655774394309E+28</v>
      </c>
      <c r="EQB25" s="369">
        <f t="shared" si="60"/>
        <v>0</v>
      </c>
      <c r="EQC25" s="369">
        <f t="shared" si="60"/>
        <v>9.8142165447626133E+28</v>
      </c>
      <c r="EQD25" s="369">
        <f t="shared" si="60"/>
        <v>0</v>
      </c>
      <c r="EQE25" s="369">
        <f t="shared" si="60"/>
        <v>1.0108643041105492E+29</v>
      </c>
      <c r="EQF25" s="369">
        <f t="shared" si="60"/>
        <v>0</v>
      </c>
      <c r="EQG25" s="369">
        <f t="shared" si="60"/>
        <v>1.0411902332338657E+29</v>
      </c>
      <c r="EQH25" s="369">
        <f t="shared" si="60"/>
        <v>0</v>
      </c>
      <c r="EQI25" s="369">
        <f t="shared" si="60"/>
        <v>1.0724259402308817E+29</v>
      </c>
      <c r="EQJ25" s="369">
        <f t="shared" si="60"/>
        <v>0</v>
      </c>
      <c r="EQK25" s="369">
        <f t="shared" si="60"/>
        <v>1.1045987184378082E+29</v>
      </c>
      <c r="EQL25" s="369">
        <f t="shared" si="60"/>
        <v>0</v>
      </c>
      <c r="EQM25" s="369">
        <f t="shared" si="60"/>
        <v>1.1377366799909424E+29</v>
      </c>
      <c r="EQN25" s="369">
        <f t="shared" si="60"/>
        <v>0</v>
      </c>
      <c r="EQO25" s="369">
        <f t="shared" si="60"/>
        <v>1.1718687803906708E+29</v>
      </c>
      <c r="EQP25" s="369">
        <f t="shared" si="60"/>
        <v>0</v>
      </c>
      <c r="EQQ25" s="369">
        <f t="shared" si="60"/>
        <v>1.207024843802391E+29</v>
      </c>
      <c r="EQR25" s="369">
        <f t="shared" si="60"/>
        <v>0</v>
      </c>
      <c r="EQS25" s="369">
        <f t="shared" si="60"/>
        <v>1.2432355891164627E+29</v>
      </c>
      <c r="EQT25" s="369">
        <f t="shared" si="60"/>
        <v>0</v>
      </c>
      <c r="EQU25" s="369">
        <f t="shared" si="60"/>
        <v>1.2805326567899567E+29</v>
      </c>
      <c r="EQV25" s="369">
        <f t="shared" si="60"/>
        <v>0</v>
      </c>
      <c r="EQW25" s="369">
        <f t="shared" si="60"/>
        <v>1.3189486364936555E+29</v>
      </c>
      <c r="EQX25" s="369">
        <f t="shared" si="60"/>
        <v>0</v>
      </c>
      <c r="EQY25" s="369">
        <f t="shared" si="60"/>
        <v>1.3585170955884652E+29</v>
      </c>
      <c r="EQZ25" s="369">
        <f t="shared" ref="EQZ25:ETK25" si="61">EQX25*$C$25</f>
        <v>0</v>
      </c>
      <c r="ERA25" s="369">
        <f t="shared" si="61"/>
        <v>1.3992726084561193E+29</v>
      </c>
      <c r="ERB25" s="369">
        <f t="shared" si="61"/>
        <v>0</v>
      </c>
      <c r="ERC25" s="369">
        <f t="shared" si="61"/>
        <v>1.4412507867098029E+29</v>
      </c>
      <c r="ERD25" s="369">
        <f t="shared" si="61"/>
        <v>0</v>
      </c>
      <c r="ERE25" s="369">
        <f t="shared" si="61"/>
        <v>1.484488310311097E+29</v>
      </c>
      <c r="ERF25" s="369">
        <f t="shared" si="61"/>
        <v>0</v>
      </c>
      <c r="ERG25" s="369">
        <f t="shared" si="61"/>
        <v>1.52902295962043E+29</v>
      </c>
      <c r="ERH25" s="369">
        <f t="shared" si="61"/>
        <v>0</v>
      </c>
      <c r="ERI25" s="369">
        <f t="shared" si="61"/>
        <v>1.574893648409043E+29</v>
      </c>
      <c r="ERJ25" s="369">
        <f t="shared" si="61"/>
        <v>0</v>
      </c>
      <c r="ERK25" s="369">
        <f t="shared" si="61"/>
        <v>1.6221404578613143E+29</v>
      </c>
      <c r="ERL25" s="369">
        <f t="shared" si="61"/>
        <v>0</v>
      </c>
      <c r="ERM25" s="369">
        <f t="shared" si="61"/>
        <v>1.6708046715971536E+29</v>
      </c>
      <c r="ERN25" s="369">
        <f t="shared" si="61"/>
        <v>0</v>
      </c>
      <c r="ERO25" s="369">
        <f t="shared" si="61"/>
        <v>1.7209288117450683E+29</v>
      </c>
      <c r="ERP25" s="369">
        <f t="shared" si="61"/>
        <v>0</v>
      </c>
      <c r="ERQ25" s="369">
        <f t="shared" si="61"/>
        <v>1.7725566760974202E+29</v>
      </c>
      <c r="ERR25" s="369">
        <f t="shared" si="61"/>
        <v>0</v>
      </c>
      <c r="ERS25" s="369">
        <f t="shared" si="61"/>
        <v>1.8257333763803429E+29</v>
      </c>
      <c r="ERT25" s="369">
        <f t="shared" si="61"/>
        <v>0</v>
      </c>
      <c r="ERU25" s="369">
        <f t="shared" si="61"/>
        <v>1.8805053776717533E+29</v>
      </c>
      <c r="ERV25" s="369">
        <f t="shared" si="61"/>
        <v>0</v>
      </c>
      <c r="ERW25" s="369">
        <f t="shared" si="61"/>
        <v>1.9369205390019058E+29</v>
      </c>
      <c r="ERX25" s="369">
        <f t="shared" si="61"/>
        <v>0</v>
      </c>
      <c r="ERY25" s="369">
        <f t="shared" si="61"/>
        <v>1.995028155171963E+29</v>
      </c>
      <c r="ERZ25" s="369">
        <f t="shared" si="61"/>
        <v>0</v>
      </c>
      <c r="ESA25" s="369">
        <f t="shared" si="61"/>
        <v>2.0548789998271221E+29</v>
      </c>
      <c r="ESB25" s="369">
        <f t="shared" si="61"/>
        <v>0</v>
      </c>
      <c r="ESC25" s="369">
        <f t="shared" si="61"/>
        <v>2.1165253698219357E+29</v>
      </c>
      <c r="ESD25" s="369">
        <f t="shared" si="61"/>
        <v>0</v>
      </c>
      <c r="ESE25" s="369">
        <f t="shared" si="61"/>
        <v>2.1800211309165937E+29</v>
      </c>
      <c r="ESF25" s="369">
        <f t="shared" si="61"/>
        <v>0</v>
      </c>
      <c r="ESG25" s="369">
        <f t="shared" si="61"/>
        <v>2.2454217648440917E+29</v>
      </c>
      <c r="ESH25" s="369">
        <f t="shared" si="61"/>
        <v>0</v>
      </c>
      <c r="ESI25" s="369">
        <f t="shared" si="61"/>
        <v>2.3127844177894144E+29</v>
      </c>
      <c r="ESJ25" s="369">
        <f t="shared" si="61"/>
        <v>0</v>
      </c>
      <c r="ESK25" s="369">
        <f t="shared" si="61"/>
        <v>2.382167950323097E+29</v>
      </c>
      <c r="ESL25" s="369">
        <f t="shared" si="61"/>
        <v>0</v>
      </c>
      <c r="ESM25" s="369">
        <f t="shared" si="61"/>
        <v>2.4536329888327901E+29</v>
      </c>
      <c r="ESN25" s="369">
        <f t="shared" si="61"/>
        <v>0</v>
      </c>
      <c r="ESO25" s="369">
        <f t="shared" si="61"/>
        <v>2.5272419784977738E+29</v>
      </c>
      <c r="ESP25" s="369">
        <f t="shared" si="61"/>
        <v>0</v>
      </c>
      <c r="ESQ25" s="369">
        <f t="shared" si="61"/>
        <v>2.603059237852707E+29</v>
      </c>
      <c r="ESR25" s="369">
        <f t="shared" si="61"/>
        <v>0</v>
      </c>
      <c r="ESS25" s="369">
        <f t="shared" si="61"/>
        <v>2.6811510149882883E+29</v>
      </c>
      <c r="EST25" s="369">
        <f t="shared" si="61"/>
        <v>0</v>
      </c>
      <c r="ESU25" s="369">
        <f t="shared" si="61"/>
        <v>2.761585545437937E+29</v>
      </c>
      <c r="ESV25" s="369">
        <f t="shared" si="61"/>
        <v>0</v>
      </c>
      <c r="ESW25" s="369">
        <f t="shared" si="61"/>
        <v>2.8444331118010754E+29</v>
      </c>
      <c r="ESX25" s="369">
        <f t="shared" si="61"/>
        <v>0</v>
      </c>
      <c r="ESY25" s="369">
        <f t="shared" si="61"/>
        <v>2.9297661051551076E+29</v>
      </c>
      <c r="ESZ25" s="369">
        <f t="shared" si="61"/>
        <v>0</v>
      </c>
      <c r="ETA25" s="369">
        <f t="shared" si="61"/>
        <v>3.0176590883097609E+29</v>
      </c>
      <c r="ETB25" s="369">
        <f t="shared" si="61"/>
        <v>0</v>
      </c>
      <c r="ETC25" s="369">
        <f t="shared" si="61"/>
        <v>3.1081888609590538E+29</v>
      </c>
      <c r="ETD25" s="369">
        <f t="shared" si="61"/>
        <v>0</v>
      </c>
      <c r="ETE25" s="369">
        <f t="shared" si="61"/>
        <v>3.2014345267878258E+29</v>
      </c>
      <c r="ETF25" s="369">
        <f t="shared" si="61"/>
        <v>0</v>
      </c>
      <c r="ETG25" s="369">
        <f t="shared" si="61"/>
        <v>3.2974775625914607E+29</v>
      </c>
      <c r="ETH25" s="369">
        <f t="shared" si="61"/>
        <v>0</v>
      </c>
      <c r="ETI25" s="369">
        <f t="shared" si="61"/>
        <v>3.3964018894692045E+29</v>
      </c>
      <c r="ETJ25" s="369">
        <f t="shared" si="61"/>
        <v>0</v>
      </c>
      <c r="ETK25" s="369">
        <f t="shared" si="61"/>
        <v>3.4982939461532805E+29</v>
      </c>
      <c r="ETL25" s="369">
        <f t="shared" ref="ETL25:EVW25" si="62">ETJ25*$C$25</f>
        <v>0</v>
      </c>
      <c r="ETM25" s="369">
        <f t="shared" si="62"/>
        <v>3.6032427645378789E+29</v>
      </c>
      <c r="ETN25" s="369">
        <f t="shared" si="62"/>
        <v>0</v>
      </c>
      <c r="ETO25" s="369">
        <f t="shared" si="62"/>
        <v>3.7113400474740154E+29</v>
      </c>
      <c r="ETP25" s="369">
        <f t="shared" si="62"/>
        <v>0</v>
      </c>
      <c r="ETQ25" s="369">
        <f t="shared" si="62"/>
        <v>3.8226802488982363E+29</v>
      </c>
      <c r="ETR25" s="369">
        <f t="shared" si="62"/>
        <v>0</v>
      </c>
      <c r="ETS25" s="369">
        <f t="shared" si="62"/>
        <v>3.9373606563651832E+29</v>
      </c>
      <c r="ETT25" s="369">
        <f t="shared" si="62"/>
        <v>0</v>
      </c>
      <c r="ETU25" s="369">
        <f t="shared" si="62"/>
        <v>4.0554814760561387E+29</v>
      </c>
      <c r="ETV25" s="369">
        <f t="shared" si="62"/>
        <v>0</v>
      </c>
      <c r="ETW25" s="369">
        <f t="shared" si="62"/>
        <v>4.1771459203378226E+29</v>
      </c>
      <c r="ETX25" s="369">
        <f t="shared" si="62"/>
        <v>0</v>
      </c>
      <c r="ETY25" s="369">
        <f t="shared" si="62"/>
        <v>4.3024602979479575E+29</v>
      </c>
      <c r="ETZ25" s="369">
        <f t="shared" si="62"/>
        <v>0</v>
      </c>
      <c r="EUA25" s="369">
        <f t="shared" si="62"/>
        <v>4.4315341068863966E+29</v>
      </c>
      <c r="EUB25" s="369">
        <f t="shared" si="62"/>
        <v>0</v>
      </c>
      <c r="EUC25" s="369">
        <f t="shared" si="62"/>
        <v>4.5644801300929884E+29</v>
      </c>
      <c r="EUD25" s="369">
        <f t="shared" si="62"/>
        <v>0</v>
      </c>
      <c r="EUE25" s="369">
        <f t="shared" si="62"/>
        <v>4.7014145339957785E+29</v>
      </c>
      <c r="EUF25" s="369">
        <f t="shared" si="62"/>
        <v>0</v>
      </c>
      <c r="EUG25" s="369">
        <f t="shared" si="62"/>
        <v>4.8424569700156523E+29</v>
      </c>
      <c r="EUH25" s="369">
        <f t="shared" si="62"/>
        <v>0</v>
      </c>
      <c r="EUI25" s="369">
        <f t="shared" si="62"/>
        <v>4.9877306791161217E+29</v>
      </c>
      <c r="EUJ25" s="369">
        <f t="shared" si="62"/>
        <v>0</v>
      </c>
      <c r="EUK25" s="369">
        <f t="shared" si="62"/>
        <v>5.1373625994896053E+29</v>
      </c>
      <c r="EUL25" s="369">
        <f t="shared" si="62"/>
        <v>0</v>
      </c>
      <c r="EUM25" s="369">
        <f t="shared" si="62"/>
        <v>5.2914834774742935E+29</v>
      </c>
      <c r="EUN25" s="369">
        <f t="shared" si="62"/>
        <v>0</v>
      </c>
      <c r="EUO25" s="369">
        <f t="shared" si="62"/>
        <v>5.4502279817985222E+29</v>
      </c>
      <c r="EUP25" s="369">
        <f t="shared" si="62"/>
        <v>0</v>
      </c>
      <c r="EUQ25" s="369">
        <f t="shared" si="62"/>
        <v>5.6137348212524777E+29</v>
      </c>
      <c r="EUR25" s="369">
        <f t="shared" si="62"/>
        <v>0</v>
      </c>
      <c r="EUS25" s="369">
        <f t="shared" si="62"/>
        <v>5.7821468658900525E+29</v>
      </c>
      <c r="EUT25" s="369">
        <f t="shared" si="62"/>
        <v>0</v>
      </c>
      <c r="EUU25" s="369">
        <f t="shared" si="62"/>
        <v>5.9556112718667545E+29</v>
      </c>
      <c r="EUV25" s="369">
        <f t="shared" si="62"/>
        <v>0</v>
      </c>
      <c r="EUW25" s="369">
        <f t="shared" si="62"/>
        <v>6.1342796100227574E+29</v>
      </c>
      <c r="EUX25" s="369">
        <f t="shared" si="62"/>
        <v>0</v>
      </c>
      <c r="EUY25" s="369">
        <f t="shared" si="62"/>
        <v>6.3183079983234399E+29</v>
      </c>
      <c r="EUZ25" s="369">
        <f t="shared" si="62"/>
        <v>0</v>
      </c>
      <c r="EVA25" s="369">
        <f t="shared" si="62"/>
        <v>6.5078572382731427E+29</v>
      </c>
      <c r="EVB25" s="369">
        <f t="shared" si="62"/>
        <v>0</v>
      </c>
      <c r="EVC25" s="369">
        <f t="shared" si="62"/>
        <v>6.7030929554213369E+29</v>
      </c>
      <c r="EVD25" s="369">
        <f t="shared" si="62"/>
        <v>0</v>
      </c>
      <c r="EVE25" s="369">
        <f t="shared" si="62"/>
        <v>6.9041857440839771E+29</v>
      </c>
      <c r="EVF25" s="369">
        <f t="shared" si="62"/>
        <v>0</v>
      </c>
      <c r="EVG25" s="369">
        <f t="shared" si="62"/>
        <v>7.1113113164064959E+29</v>
      </c>
      <c r="EVH25" s="369">
        <f t="shared" si="62"/>
        <v>0</v>
      </c>
      <c r="EVI25" s="369">
        <f t="shared" si="62"/>
        <v>7.3246506558986908E+29</v>
      </c>
      <c r="EVJ25" s="369">
        <f t="shared" si="62"/>
        <v>0</v>
      </c>
      <c r="EVK25" s="369">
        <f t="shared" si="62"/>
        <v>7.5443901755756515E+29</v>
      </c>
      <c r="EVL25" s="369">
        <f t="shared" si="62"/>
        <v>0</v>
      </c>
      <c r="EVM25" s="369">
        <f t="shared" si="62"/>
        <v>7.7707218808429219E+29</v>
      </c>
      <c r="EVN25" s="369">
        <f t="shared" si="62"/>
        <v>0</v>
      </c>
      <c r="EVO25" s="369">
        <f t="shared" si="62"/>
        <v>8.0038435372682095E+29</v>
      </c>
      <c r="EVP25" s="369">
        <f t="shared" si="62"/>
        <v>0</v>
      </c>
      <c r="EVQ25" s="369">
        <f t="shared" si="62"/>
        <v>8.2439588433862565E+29</v>
      </c>
      <c r="EVR25" s="369">
        <f t="shared" si="62"/>
        <v>0</v>
      </c>
      <c r="EVS25" s="369">
        <f t="shared" si="62"/>
        <v>8.4912776086878438E+29</v>
      </c>
      <c r="EVT25" s="369">
        <f t="shared" si="62"/>
        <v>0</v>
      </c>
      <c r="EVU25" s="369">
        <f t="shared" si="62"/>
        <v>8.7460159369484788E+29</v>
      </c>
      <c r="EVV25" s="369">
        <f t="shared" si="62"/>
        <v>0</v>
      </c>
      <c r="EVW25" s="369">
        <f t="shared" si="62"/>
        <v>9.0083964150569328E+29</v>
      </c>
      <c r="EVX25" s="369">
        <f t="shared" ref="EVX25:EYI25" si="63">EVV25*$C$25</f>
        <v>0</v>
      </c>
      <c r="EVY25" s="369">
        <f t="shared" si="63"/>
        <v>9.2786483075086408E+29</v>
      </c>
      <c r="EVZ25" s="369">
        <f t="shared" si="63"/>
        <v>0</v>
      </c>
      <c r="EWA25" s="369">
        <f t="shared" si="63"/>
        <v>9.5570077567339009E+29</v>
      </c>
      <c r="EWB25" s="369">
        <f t="shared" si="63"/>
        <v>0</v>
      </c>
      <c r="EWC25" s="369">
        <f t="shared" si="63"/>
        <v>9.8437179894359178E+29</v>
      </c>
      <c r="EWD25" s="369">
        <f t="shared" si="63"/>
        <v>0</v>
      </c>
      <c r="EWE25" s="369">
        <f t="shared" si="63"/>
        <v>1.0139029529118995E+30</v>
      </c>
      <c r="EWF25" s="369">
        <f t="shared" si="63"/>
        <v>0</v>
      </c>
      <c r="EWG25" s="369">
        <f t="shared" si="63"/>
        <v>1.0443200414992565E+30</v>
      </c>
      <c r="EWH25" s="369">
        <f t="shared" si="63"/>
        <v>0</v>
      </c>
      <c r="EWI25" s="369">
        <f t="shared" si="63"/>
        <v>1.0756496427442342E+30</v>
      </c>
      <c r="EWJ25" s="369">
        <f t="shared" si="63"/>
        <v>0</v>
      </c>
      <c r="EWK25" s="369">
        <f t="shared" si="63"/>
        <v>1.1079191320265613E+30</v>
      </c>
      <c r="EWL25" s="369">
        <f t="shared" si="63"/>
        <v>0</v>
      </c>
      <c r="EWM25" s="369">
        <f t="shared" si="63"/>
        <v>1.1411567059873582E+30</v>
      </c>
      <c r="EWN25" s="369">
        <f t="shared" si="63"/>
        <v>0</v>
      </c>
      <c r="EWO25" s="369">
        <f t="shared" si="63"/>
        <v>1.175391407166979E+30</v>
      </c>
      <c r="EWP25" s="369">
        <f t="shared" si="63"/>
        <v>0</v>
      </c>
      <c r="EWQ25" s="369">
        <f t="shared" si="63"/>
        <v>1.2106531493819884E+30</v>
      </c>
      <c r="EWR25" s="369">
        <f t="shared" si="63"/>
        <v>0</v>
      </c>
      <c r="EWS25" s="369">
        <f t="shared" si="63"/>
        <v>1.2469727438634481E+30</v>
      </c>
      <c r="EWT25" s="369">
        <f t="shared" si="63"/>
        <v>0</v>
      </c>
      <c r="EWU25" s="369">
        <f t="shared" si="63"/>
        <v>1.2843819261793517E+30</v>
      </c>
      <c r="EWV25" s="369">
        <f t="shared" si="63"/>
        <v>0</v>
      </c>
      <c r="EWW25" s="369">
        <f t="shared" si="63"/>
        <v>1.3229133839647324E+30</v>
      </c>
      <c r="EWX25" s="369">
        <f t="shared" si="63"/>
        <v>0</v>
      </c>
      <c r="EWY25" s="369">
        <f t="shared" si="63"/>
        <v>1.3626007854836744E+30</v>
      </c>
      <c r="EWZ25" s="369">
        <f t="shared" si="63"/>
        <v>0</v>
      </c>
      <c r="EXA25" s="369">
        <f t="shared" si="63"/>
        <v>1.4034788090481847E+30</v>
      </c>
      <c r="EXB25" s="369">
        <f t="shared" si="63"/>
        <v>0</v>
      </c>
      <c r="EXC25" s="369">
        <f t="shared" si="63"/>
        <v>1.4455831733196303E+30</v>
      </c>
      <c r="EXD25" s="369">
        <f t="shared" si="63"/>
        <v>0</v>
      </c>
      <c r="EXE25" s="369">
        <f t="shared" si="63"/>
        <v>1.4889506685192194E+30</v>
      </c>
      <c r="EXF25" s="369">
        <f t="shared" si="63"/>
        <v>0</v>
      </c>
      <c r="EXG25" s="369">
        <f t="shared" si="63"/>
        <v>1.5336191885747961E+30</v>
      </c>
      <c r="EXH25" s="369">
        <f t="shared" si="63"/>
        <v>0</v>
      </c>
      <c r="EXI25" s="369">
        <f t="shared" si="63"/>
        <v>1.57962776423204E+30</v>
      </c>
      <c r="EXJ25" s="369">
        <f t="shared" si="63"/>
        <v>0</v>
      </c>
      <c r="EXK25" s="369">
        <f t="shared" si="63"/>
        <v>1.6270165971590013E+30</v>
      </c>
      <c r="EXL25" s="369">
        <f t="shared" si="63"/>
        <v>0</v>
      </c>
      <c r="EXM25" s="369">
        <f t="shared" si="63"/>
        <v>1.6758270950737713E+30</v>
      </c>
      <c r="EXN25" s="369">
        <f t="shared" si="63"/>
        <v>0</v>
      </c>
      <c r="EXO25" s="369">
        <f t="shared" si="63"/>
        <v>1.7261019079259845E+30</v>
      </c>
      <c r="EXP25" s="369">
        <f t="shared" si="63"/>
        <v>0</v>
      </c>
      <c r="EXQ25" s="369">
        <f t="shared" si="63"/>
        <v>1.7778849651637642E+30</v>
      </c>
      <c r="EXR25" s="369">
        <f t="shared" si="63"/>
        <v>0</v>
      </c>
      <c r="EXS25" s="369">
        <f t="shared" si="63"/>
        <v>1.8312215141186772E+30</v>
      </c>
      <c r="EXT25" s="369">
        <f t="shared" si="63"/>
        <v>0</v>
      </c>
      <c r="EXU25" s="369">
        <f t="shared" si="63"/>
        <v>1.8861581595422376E+30</v>
      </c>
      <c r="EXV25" s="369">
        <f t="shared" si="63"/>
        <v>0</v>
      </c>
      <c r="EXW25" s="369">
        <f t="shared" si="63"/>
        <v>1.9427429043285048E+30</v>
      </c>
      <c r="EXX25" s="369">
        <f t="shared" si="63"/>
        <v>0</v>
      </c>
      <c r="EXY25" s="369">
        <f t="shared" si="63"/>
        <v>2.00102519145836E+30</v>
      </c>
      <c r="EXZ25" s="369">
        <f t="shared" si="63"/>
        <v>0</v>
      </c>
      <c r="EYA25" s="369">
        <f t="shared" si="63"/>
        <v>2.0610559472021108E+30</v>
      </c>
      <c r="EYB25" s="369">
        <f t="shared" si="63"/>
        <v>0</v>
      </c>
      <c r="EYC25" s="369">
        <f t="shared" si="63"/>
        <v>2.1228876256181741E+30</v>
      </c>
      <c r="EYD25" s="369">
        <f t="shared" si="63"/>
        <v>0</v>
      </c>
      <c r="EYE25" s="369">
        <f t="shared" si="63"/>
        <v>2.1865742543867193E+30</v>
      </c>
      <c r="EYF25" s="369">
        <f t="shared" si="63"/>
        <v>0</v>
      </c>
      <c r="EYG25" s="369">
        <f t="shared" si="63"/>
        <v>2.2521714820183209E+30</v>
      </c>
      <c r="EYH25" s="369">
        <f t="shared" si="63"/>
        <v>0</v>
      </c>
      <c r="EYI25" s="369">
        <f t="shared" si="63"/>
        <v>2.3197366264788706E+30</v>
      </c>
      <c r="EYJ25" s="369">
        <f t="shared" ref="EYJ25:FAU25" si="64">EYH25*$C$25</f>
        <v>0</v>
      </c>
      <c r="EYK25" s="369">
        <f t="shared" si="64"/>
        <v>2.3893287252732369E+30</v>
      </c>
      <c r="EYL25" s="369">
        <f t="shared" si="64"/>
        <v>0</v>
      </c>
      <c r="EYM25" s="369">
        <f t="shared" si="64"/>
        <v>2.4610085870314341E+30</v>
      </c>
      <c r="EYN25" s="369">
        <f t="shared" si="64"/>
        <v>0</v>
      </c>
      <c r="EYO25" s="369">
        <f t="shared" si="64"/>
        <v>2.5348388446423771E+30</v>
      </c>
      <c r="EYP25" s="369">
        <f t="shared" si="64"/>
        <v>0</v>
      </c>
      <c r="EYQ25" s="369">
        <f t="shared" si="64"/>
        <v>2.6108840099816484E+30</v>
      </c>
      <c r="EYR25" s="369">
        <f t="shared" si="64"/>
        <v>0</v>
      </c>
      <c r="EYS25" s="369">
        <f t="shared" si="64"/>
        <v>2.6892105302810981E+30</v>
      </c>
      <c r="EYT25" s="369">
        <f t="shared" si="64"/>
        <v>0</v>
      </c>
      <c r="EYU25" s="369">
        <f t="shared" si="64"/>
        <v>2.769886846189531E+30</v>
      </c>
      <c r="EYV25" s="369">
        <f t="shared" si="64"/>
        <v>0</v>
      </c>
      <c r="EYW25" s="369">
        <f t="shared" si="64"/>
        <v>2.852983451575217E+30</v>
      </c>
      <c r="EYX25" s="369">
        <f t="shared" si="64"/>
        <v>0</v>
      </c>
      <c r="EYY25" s="369">
        <f t="shared" si="64"/>
        <v>2.9385729551224735E+30</v>
      </c>
      <c r="EYZ25" s="369">
        <f t="shared" si="64"/>
        <v>0</v>
      </c>
      <c r="EZA25" s="369">
        <f t="shared" si="64"/>
        <v>3.0267301437761475E+30</v>
      </c>
      <c r="EZB25" s="369">
        <f t="shared" si="64"/>
        <v>0</v>
      </c>
      <c r="EZC25" s="369">
        <f t="shared" si="64"/>
        <v>3.117532048089432E+30</v>
      </c>
      <c r="EZD25" s="369">
        <f t="shared" si="64"/>
        <v>0</v>
      </c>
      <c r="EZE25" s="369">
        <f t="shared" si="64"/>
        <v>3.2110580095321149E+30</v>
      </c>
      <c r="EZF25" s="369">
        <f t="shared" si="64"/>
        <v>0</v>
      </c>
      <c r="EZG25" s="369">
        <f t="shared" si="64"/>
        <v>3.3073897498180785E+30</v>
      </c>
      <c r="EZH25" s="369">
        <f t="shared" si="64"/>
        <v>0</v>
      </c>
      <c r="EZI25" s="369">
        <f t="shared" si="64"/>
        <v>3.4066114423126209E+30</v>
      </c>
      <c r="EZJ25" s="369">
        <f t="shared" si="64"/>
        <v>0</v>
      </c>
      <c r="EZK25" s="369">
        <f t="shared" si="64"/>
        <v>3.5088097855819994E+30</v>
      </c>
      <c r="EZL25" s="369">
        <f t="shared" si="64"/>
        <v>0</v>
      </c>
      <c r="EZM25" s="369">
        <f t="shared" si="64"/>
        <v>3.6140740791494592E+30</v>
      </c>
      <c r="EZN25" s="369">
        <f t="shared" si="64"/>
        <v>0</v>
      </c>
      <c r="EZO25" s="369">
        <f t="shared" si="64"/>
        <v>3.7224963015239429E+30</v>
      </c>
      <c r="EZP25" s="369">
        <f t="shared" si="64"/>
        <v>0</v>
      </c>
      <c r="EZQ25" s="369">
        <f t="shared" si="64"/>
        <v>3.8341711905696613E+30</v>
      </c>
      <c r="EZR25" s="369">
        <f t="shared" si="64"/>
        <v>0</v>
      </c>
      <c r="EZS25" s="369">
        <f t="shared" si="64"/>
        <v>3.9491963262867514E+30</v>
      </c>
      <c r="EZT25" s="369">
        <f t="shared" si="64"/>
        <v>0</v>
      </c>
      <c r="EZU25" s="369">
        <f t="shared" si="64"/>
        <v>4.0676722160753543E+30</v>
      </c>
      <c r="EZV25" s="369">
        <f t="shared" si="64"/>
        <v>0</v>
      </c>
      <c r="EZW25" s="369">
        <f t="shared" si="64"/>
        <v>4.189702382557615E+30</v>
      </c>
      <c r="EZX25" s="369">
        <f t="shared" si="64"/>
        <v>0</v>
      </c>
      <c r="EZY25" s="369">
        <f t="shared" si="64"/>
        <v>4.3153934540343438E+30</v>
      </c>
      <c r="EZZ25" s="369">
        <f t="shared" si="64"/>
        <v>0</v>
      </c>
      <c r="FAA25" s="369">
        <f t="shared" si="64"/>
        <v>4.4448552576553745E+30</v>
      </c>
      <c r="FAB25" s="369">
        <f t="shared" si="64"/>
        <v>0</v>
      </c>
      <c r="FAC25" s="369">
        <f t="shared" si="64"/>
        <v>4.578200915385036E+30</v>
      </c>
      <c r="FAD25" s="369">
        <f t="shared" si="64"/>
        <v>0</v>
      </c>
      <c r="FAE25" s="369">
        <f t="shared" si="64"/>
        <v>4.7155469428465871E+30</v>
      </c>
      <c r="FAF25" s="369">
        <f t="shared" si="64"/>
        <v>0</v>
      </c>
      <c r="FAG25" s="369">
        <f t="shared" si="64"/>
        <v>4.8570133511319851E+30</v>
      </c>
      <c r="FAH25" s="369">
        <f t="shared" si="64"/>
        <v>0</v>
      </c>
      <c r="FAI25" s="369">
        <f t="shared" si="64"/>
        <v>5.0027237516659447E+30</v>
      </c>
      <c r="FAJ25" s="369">
        <f t="shared" si="64"/>
        <v>0</v>
      </c>
      <c r="FAK25" s="369">
        <f t="shared" si="64"/>
        <v>5.1528054642159234E+30</v>
      </c>
      <c r="FAL25" s="369">
        <f t="shared" si="64"/>
        <v>0</v>
      </c>
      <c r="FAM25" s="369">
        <f t="shared" si="64"/>
        <v>5.307389628142401E+30</v>
      </c>
      <c r="FAN25" s="369">
        <f t="shared" si="64"/>
        <v>0</v>
      </c>
      <c r="FAO25" s="369">
        <f t="shared" si="64"/>
        <v>5.4666113169866735E+30</v>
      </c>
      <c r="FAP25" s="369">
        <f t="shared" si="64"/>
        <v>0</v>
      </c>
      <c r="FAQ25" s="369">
        <f t="shared" si="64"/>
        <v>5.6306096564962733E+30</v>
      </c>
      <c r="FAR25" s="369">
        <f t="shared" si="64"/>
        <v>0</v>
      </c>
      <c r="FAS25" s="369">
        <f t="shared" si="64"/>
        <v>5.7995279461911618E+30</v>
      </c>
      <c r="FAT25" s="369">
        <f t="shared" si="64"/>
        <v>0</v>
      </c>
      <c r="FAU25" s="369">
        <f t="shared" si="64"/>
        <v>5.9735137845768974E+30</v>
      </c>
      <c r="FAV25" s="369">
        <f t="shared" ref="FAV25:FDG25" si="65">FAT25*$C$25</f>
        <v>0</v>
      </c>
      <c r="FAW25" s="369">
        <f t="shared" si="65"/>
        <v>6.1527191981142046E+30</v>
      </c>
      <c r="FAX25" s="369">
        <f t="shared" si="65"/>
        <v>0</v>
      </c>
      <c r="FAY25" s="369">
        <f t="shared" si="65"/>
        <v>6.3373007740576309E+30</v>
      </c>
      <c r="FAZ25" s="369">
        <f t="shared" si="65"/>
        <v>0</v>
      </c>
      <c r="FBA25" s="369">
        <f t="shared" si="65"/>
        <v>6.5274197972793603E+30</v>
      </c>
      <c r="FBB25" s="369">
        <f t="shared" si="65"/>
        <v>0</v>
      </c>
      <c r="FBC25" s="369">
        <f t="shared" si="65"/>
        <v>6.7232423911977413E+30</v>
      </c>
      <c r="FBD25" s="369">
        <f t="shared" si="65"/>
        <v>0</v>
      </c>
      <c r="FBE25" s="369">
        <f t="shared" si="65"/>
        <v>6.9249396629336735E+30</v>
      </c>
      <c r="FBF25" s="369">
        <f t="shared" si="65"/>
        <v>0</v>
      </c>
      <c r="FBG25" s="369">
        <f t="shared" si="65"/>
        <v>7.1326878528216843E+30</v>
      </c>
      <c r="FBH25" s="369">
        <f t="shared" si="65"/>
        <v>0</v>
      </c>
      <c r="FBI25" s="369">
        <f t="shared" si="65"/>
        <v>7.3466684884063345E+30</v>
      </c>
      <c r="FBJ25" s="369">
        <f t="shared" si="65"/>
        <v>0</v>
      </c>
      <c r="FBK25" s="369">
        <f t="shared" si="65"/>
        <v>7.5670685430585252E+30</v>
      </c>
      <c r="FBL25" s="369">
        <f t="shared" si="65"/>
        <v>0</v>
      </c>
      <c r="FBM25" s="369">
        <f t="shared" si="65"/>
        <v>7.7940805993502816E+30</v>
      </c>
      <c r="FBN25" s="369">
        <f t="shared" si="65"/>
        <v>0</v>
      </c>
      <c r="FBO25" s="369">
        <f t="shared" si="65"/>
        <v>8.0279030173307899E+30</v>
      </c>
      <c r="FBP25" s="369">
        <f t="shared" si="65"/>
        <v>0</v>
      </c>
      <c r="FBQ25" s="369">
        <f t="shared" si="65"/>
        <v>8.2687401078507137E+30</v>
      </c>
      <c r="FBR25" s="369">
        <f t="shared" si="65"/>
        <v>0</v>
      </c>
      <c r="FBS25" s="369">
        <f t="shared" si="65"/>
        <v>8.5168023110862355E+30</v>
      </c>
      <c r="FBT25" s="369">
        <f t="shared" si="65"/>
        <v>0</v>
      </c>
      <c r="FBU25" s="369">
        <f t="shared" si="65"/>
        <v>8.7723063804188232E+30</v>
      </c>
      <c r="FBV25" s="369">
        <f t="shared" si="65"/>
        <v>0</v>
      </c>
      <c r="FBW25" s="369">
        <f t="shared" si="65"/>
        <v>9.0354755718313885E+30</v>
      </c>
      <c r="FBX25" s="369">
        <f t="shared" si="65"/>
        <v>0</v>
      </c>
      <c r="FBY25" s="369">
        <f t="shared" si="65"/>
        <v>9.3065398389863306E+30</v>
      </c>
      <c r="FBZ25" s="369">
        <f t="shared" si="65"/>
        <v>0</v>
      </c>
      <c r="FCA25" s="369">
        <f t="shared" si="65"/>
        <v>9.5857360341559203E+30</v>
      </c>
      <c r="FCB25" s="369">
        <f t="shared" si="65"/>
        <v>0</v>
      </c>
      <c r="FCC25" s="369">
        <f t="shared" si="65"/>
        <v>9.8733081151805985E+30</v>
      </c>
      <c r="FCD25" s="369">
        <f t="shared" si="65"/>
        <v>0</v>
      </c>
      <c r="FCE25" s="369">
        <f t="shared" si="65"/>
        <v>1.0169507358636017E+31</v>
      </c>
      <c r="FCF25" s="369">
        <f t="shared" si="65"/>
        <v>0</v>
      </c>
      <c r="FCG25" s="369">
        <f t="shared" si="65"/>
        <v>1.0474592579395097E+31</v>
      </c>
      <c r="FCH25" s="369">
        <f t="shared" si="65"/>
        <v>0</v>
      </c>
      <c r="FCI25" s="369">
        <f t="shared" si="65"/>
        <v>1.078883035677695E+31</v>
      </c>
      <c r="FCJ25" s="369">
        <f t="shared" si="65"/>
        <v>0</v>
      </c>
      <c r="FCK25" s="369">
        <f t="shared" si="65"/>
        <v>1.1112495267480258E+31</v>
      </c>
      <c r="FCL25" s="369">
        <f t="shared" si="65"/>
        <v>0</v>
      </c>
      <c r="FCM25" s="369">
        <f t="shared" si="65"/>
        <v>1.1445870125504666E+31</v>
      </c>
      <c r="FCN25" s="369">
        <f t="shared" si="65"/>
        <v>0</v>
      </c>
      <c r="FCO25" s="369">
        <f t="shared" si="65"/>
        <v>1.1789246229269805E+31</v>
      </c>
      <c r="FCP25" s="369">
        <f t="shared" si="65"/>
        <v>0</v>
      </c>
      <c r="FCQ25" s="369">
        <f t="shared" si="65"/>
        <v>1.21429236161479E+31</v>
      </c>
      <c r="FCR25" s="369">
        <f t="shared" si="65"/>
        <v>0</v>
      </c>
      <c r="FCS25" s="369">
        <f t="shared" si="65"/>
        <v>1.2507211324632338E+31</v>
      </c>
      <c r="FCT25" s="369">
        <f t="shared" si="65"/>
        <v>0</v>
      </c>
      <c r="FCU25" s="369">
        <f t="shared" si="65"/>
        <v>1.2882427664371308E+31</v>
      </c>
      <c r="FCV25" s="369">
        <f t="shared" si="65"/>
        <v>0</v>
      </c>
      <c r="FCW25" s="369">
        <f t="shared" si="65"/>
        <v>1.3268900494302447E+31</v>
      </c>
      <c r="FCX25" s="369">
        <f t="shared" si="65"/>
        <v>0</v>
      </c>
      <c r="FCY25" s="369">
        <f t="shared" si="65"/>
        <v>1.3666967509131522E+31</v>
      </c>
      <c r="FCZ25" s="369">
        <f t="shared" si="65"/>
        <v>0</v>
      </c>
      <c r="FDA25" s="369">
        <f t="shared" si="65"/>
        <v>1.4076976534405468E+31</v>
      </c>
      <c r="FDB25" s="369">
        <f t="shared" si="65"/>
        <v>0</v>
      </c>
      <c r="FDC25" s="369">
        <f t="shared" si="65"/>
        <v>1.4499285830437632E+31</v>
      </c>
      <c r="FDD25" s="369">
        <f t="shared" si="65"/>
        <v>0</v>
      </c>
      <c r="FDE25" s="369">
        <f t="shared" si="65"/>
        <v>1.4934264405350762E+31</v>
      </c>
      <c r="FDF25" s="369">
        <f t="shared" si="65"/>
        <v>0</v>
      </c>
      <c r="FDG25" s="369">
        <f t="shared" si="65"/>
        <v>1.5382292337511284E+31</v>
      </c>
      <c r="FDH25" s="369">
        <f t="shared" ref="FDH25:FFS25" si="66">FDF25*$C$25</f>
        <v>0</v>
      </c>
      <c r="FDI25" s="369">
        <f t="shared" si="66"/>
        <v>1.5843761107636623E+31</v>
      </c>
      <c r="FDJ25" s="369">
        <f t="shared" si="66"/>
        <v>0</v>
      </c>
      <c r="FDK25" s="369">
        <f t="shared" si="66"/>
        <v>1.6319073940865722E+31</v>
      </c>
      <c r="FDL25" s="369">
        <f t="shared" si="66"/>
        <v>0</v>
      </c>
      <c r="FDM25" s="369">
        <f t="shared" si="66"/>
        <v>1.6808646159091693E+31</v>
      </c>
      <c r="FDN25" s="369">
        <f t="shared" si="66"/>
        <v>0</v>
      </c>
      <c r="FDO25" s="369">
        <f t="shared" si="66"/>
        <v>1.7312905543864445E+31</v>
      </c>
      <c r="FDP25" s="369">
        <f t="shared" si="66"/>
        <v>0</v>
      </c>
      <c r="FDQ25" s="369">
        <f t="shared" si="66"/>
        <v>1.7832292710180379E+31</v>
      </c>
      <c r="FDR25" s="369">
        <f t="shared" si="66"/>
        <v>0</v>
      </c>
      <c r="FDS25" s="369">
        <f t="shared" si="66"/>
        <v>1.836726149148579E+31</v>
      </c>
      <c r="FDT25" s="369">
        <f t="shared" si="66"/>
        <v>0</v>
      </c>
      <c r="FDU25" s="369">
        <f t="shared" si="66"/>
        <v>1.8918279336230363E+31</v>
      </c>
      <c r="FDV25" s="369">
        <f t="shared" si="66"/>
        <v>0</v>
      </c>
      <c r="FDW25" s="369">
        <f t="shared" si="66"/>
        <v>1.9485827716317273E+31</v>
      </c>
      <c r="FDX25" s="369">
        <f t="shared" si="66"/>
        <v>0</v>
      </c>
      <c r="FDY25" s="369">
        <f t="shared" si="66"/>
        <v>2.0070402547806792E+31</v>
      </c>
      <c r="FDZ25" s="369">
        <f t="shared" si="66"/>
        <v>0</v>
      </c>
      <c r="FEA25" s="369">
        <f t="shared" si="66"/>
        <v>2.0672514624240996E+31</v>
      </c>
      <c r="FEB25" s="369">
        <f t="shared" si="66"/>
        <v>0</v>
      </c>
      <c r="FEC25" s="369">
        <f t="shared" si="66"/>
        <v>2.1292690062968227E+31</v>
      </c>
      <c r="FED25" s="369">
        <f t="shared" si="66"/>
        <v>0</v>
      </c>
      <c r="FEE25" s="369">
        <f t="shared" si="66"/>
        <v>2.1931470764857276E+31</v>
      </c>
      <c r="FEF25" s="369">
        <f t="shared" si="66"/>
        <v>0</v>
      </c>
      <c r="FEG25" s="369">
        <f t="shared" si="66"/>
        <v>2.2589414887802993E+31</v>
      </c>
      <c r="FEH25" s="369">
        <f t="shared" si="66"/>
        <v>0</v>
      </c>
      <c r="FEI25" s="369">
        <f t="shared" si="66"/>
        <v>2.3267097334437082E+31</v>
      </c>
      <c r="FEJ25" s="369">
        <f t="shared" si="66"/>
        <v>0</v>
      </c>
      <c r="FEK25" s="369">
        <f t="shared" si="66"/>
        <v>2.3965110254470195E+31</v>
      </c>
      <c r="FEL25" s="369">
        <f t="shared" si="66"/>
        <v>0</v>
      </c>
      <c r="FEM25" s="369">
        <f t="shared" si="66"/>
        <v>2.4684063562104303E+31</v>
      </c>
      <c r="FEN25" s="369">
        <f t="shared" si="66"/>
        <v>0</v>
      </c>
      <c r="FEO25" s="369">
        <f t="shared" si="66"/>
        <v>2.5424585468967431E+31</v>
      </c>
      <c r="FEP25" s="369">
        <f t="shared" si="66"/>
        <v>0</v>
      </c>
      <c r="FEQ25" s="369">
        <f t="shared" si="66"/>
        <v>2.6187323033036454E+31</v>
      </c>
      <c r="FER25" s="369">
        <f t="shared" si="66"/>
        <v>0</v>
      </c>
      <c r="FES25" s="369">
        <f t="shared" si="66"/>
        <v>2.6972942724027549E+31</v>
      </c>
      <c r="FET25" s="369">
        <f t="shared" si="66"/>
        <v>0</v>
      </c>
      <c r="FEU25" s="369">
        <f t="shared" si="66"/>
        <v>2.7782131005748377E+31</v>
      </c>
      <c r="FEV25" s="369">
        <f t="shared" si="66"/>
        <v>0</v>
      </c>
      <c r="FEW25" s="369">
        <f t="shared" si="66"/>
        <v>2.8615594935920829E+31</v>
      </c>
      <c r="FEX25" s="369">
        <f t="shared" si="66"/>
        <v>0</v>
      </c>
      <c r="FEY25" s="369">
        <f t="shared" si="66"/>
        <v>2.9474062783998454E+31</v>
      </c>
      <c r="FEZ25" s="369">
        <f t="shared" si="66"/>
        <v>0</v>
      </c>
      <c r="FFA25" s="369">
        <f t="shared" si="66"/>
        <v>3.0358284667518406E+31</v>
      </c>
      <c r="FFB25" s="369">
        <f t="shared" si="66"/>
        <v>0</v>
      </c>
      <c r="FFC25" s="369">
        <f t="shared" si="66"/>
        <v>3.126903320754396E+31</v>
      </c>
      <c r="FFD25" s="369">
        <f t="shared" si="66"/>
        <v>0</v>
      </c>
      <c r="FFE25" s="369">
        <f t="shared" si="66"/>
        <v>3.2207104203770281E+31</v>
      </c>
      <c r="FFF25" s="369">
        <f t="shared" si="66"/>
        <v>0</v>
      </c>
      <c r="FFG25" s="369">
        <f t="shared" si="66"/>
        <v>3.3173317329883391E+31</v>
      </c>
      <c r="FFH25" s="369">
        <f t="shared" si="66"/>
        <v>0</v>
      </c>
      <c r="FFI25" s="369">
        <f t="shared" si="66"/>
        <v>3.4168516849779895E+31</v>
      </c>
      <c r="FFJ25" s="369">
        <f t="shared" si="66"/>
        <v>0</v>
      </c>
      <c r="FFK25" s="369">
        <f t="shared" si="66"/>
        <v>3.5193572355273293E+31</v>
      </c>
      <c r="FFL25" s="369">
        <f t="shared" si="66"/>
        <v>0</v>
      </c>
      <c r="FFM25" s="369">
        <f t="shared" si="66"/>
        <v>3.6249379525931493E+31</v>
      </c>
      <c r="FFN25" s="369">
        <f t="shared" si="66"/>
        <v>0</v>
      </c>
      <c r="FFO25" s="369">
        <f t="shared" si="66"/>
        <v>3.7336860911709441E+31</v>
      </c>
      <c r="FFP25" s="369">
        <f t="shared" si="66"/>
        <v>0</v>
      </c>
      <c r="FFQ25" s="369">
        <f t="shared" si="66"/>
        <v>3.8456966739060724E+31</v>
      </c>
      <c r="FFR25" s="369">
        <f t="shared" si="66"/>
        <v>0</v>
      </c>
      <c r="FFS25" s="369">
        <f t="shared" si="66"/>
        <v>3.9610675741232544E+31</v>
      </c>
      <c r="FFT25" s="369">
        <f t="shared" ref="FFT25:FIE25" si="67">FFR25*$C$25</f>
        <v>0</v>
      </c>
      <c r="FFU25" s="369">
        <f t="shared" si="67"/>
        <v>4.0798996013469525E+31</v>
      </c>
      <c r="FFV25" s="369">
        <f t="shared" si="67"/>
        <v>0</v>
      </c>
      <c r="FFW25" s="369">
        <f t="shared" si="67"/>
        <v>4.2022965893873615E+31</v>
      </c>
      <c r="FFX25" s="369">
        <f t="shared" si="67"/>
        <v>0</v>
      </c>
      <c r="FFY25" s="369">
        <f t="shared" si="67"/>
        <v>4.3283654870689828E+31</v>
      </c>
      <c r="FFZ25" s="369">
        <f t="shared" si="67"/>
        <v>0</v>
      </c>
      <c r="FGA25" s="369">
        <f t="shared" si="67"/>
        <v>4.4582164516810524E+31</v>
      </c>
      <c r="FGB25" s="369">
        <f t="shared" si="67"/>
        <v>0</v>
      </c>
      <c r="FGC25" s="369">
        <f t="shared" si="67"/>
        <v>4.5919629452314838E+31</v>
      </c>
      <c r="FGD25" s="369">
        <f t="shared" si="67"/>
        <v>0</v>
      </c>
      <c r="FGE25" s="369">
        <f t="shared" si="67"/>
        <v>4.7297218335884281E+31</v>
      </c>
      <c r="FGF25" s="369">
        <f t="shared" si="67"/>
        <v>0</v>
      </c>
      <c r="FGG25" s="369">
        <f t="shared" si="67"/>
        <v>4.8716134885960814E+31</v>
      </c>
      <c r="FGH25" s="369">
        <f t="shared" si="67"/>
        <v>0</v>
      </c>
      <c r="FGI25" s="369">
        <f t="shared" si="67"/>
        <v>5.0177618932539642E+31</v>
      </c>
      <c r="FGJ25" s="369">
        <f t="shared" si="67"/>
        <v>0</v>
      </c>
      <c r="FGK25" s="369">
        <f t="shared" si="67"/>
        <v>5.1682947500515831E+31</v>
      </c>
      <c r="FGL25" s="369">
        <f t="shared" si="67"/>
        <v>0</v>
      </c>
      <c r="FGM25" s="369">
        <f t="shared" si="67"/>
        <v>5.323343592553131E+31</v>
      </c>
      <c r="FGN25" s="369">
        <f t="shared" si="67"/>
        <v>0</v>
      </c>
      <c r="FGO25" s="369">
        <f t="shared" si="67"/>
        <v>5.4830439003297253E+31</v>
      </c>
      <c r="FGP25" s="369">
        <f t="shared" si="67"/>
        <v>0</v>
      </c>
      <c r="FGQ25" s="369">
        <f t="shared" si="67"/>
        <v>5.6475352173396175E+31</v>
      </c>
      <c r="FGR25" s="369">
        <f t="shared" si="67"/>
        <v>0</v>
      </c>
      <c r="FGS25" s="369">
        <f t="shared" si="67"/>
        <v>5.8169612738598066E+31</v>
      </c>
      <c r="FGT25" s="369">
        <f t="shared" si="67"/>
        <v>0</v>
      </c>
      <c r="FGU25" s="369">
        <f t="shared" si="67"/>
        <v>5.9914701120756007E+31</v>
      </c>
      <c r="FGV25" s="369">
        <f t="shared" si="67"/>
        <v>0</v>
      </c>
      <c r="FGW25" s="369">
        <f t="shared" si="67"/>
        <v>6.1712142154378687E+31</v>
      </c>
      <c r="FGX25" s="369">
        <f t="shared" si="67"/>
        <v>0</v>
      </c>
      <c r="FGY25" s="369">
        <f t="shared" si="67"/>
        <v>6.3563506419010049E+31</v>
      </c>
      <c r="FGZ25" s="369">
        <f t="shared" si="67"/>
        <v>0</v>
      </c>
      <c r="FHA25" s="369">
        <f t="shared" si="67"/>
        <v>6.5470411611580354E+31</v>
      </c>
      <c r="FHB25" s="369">
        <f t="shared" si="67"/>
        <v>0</v>
      </c>
      <c r="FHC25" s="369">
        <f t="shared" si="67"/>
        <v>6.7434523959927763E+31</v>
      </c>
      <c r="FHD25" s="369">
        <f t="shared" si="67"/>
        <v>0</v>
      </c>
      <c r="FHE25" s="369">
        <f t="shared" si="67"/>
        <v>6.9457559678725598E+31</v>
      </c>
      <c r="FHF25" s="369">
        <f t="shared" si="67"/>
        <v>0</v>
      </c>
      <c r="FHG25" s="369">
        <f t="shared" si="67"/>
        <v>7.1541286469087365E+31</v>
      </c>
      <c r="FHH25" s="369">
        <f t="shared" si="67"/>
        <v>0</v>
      </c>
      <c r="FHI25" s="369">
        <f t="shared" si="67"/>
        <v>7.3687525063159987E+31</v>
      </c>
      <c r="FHJ25" s="369">
        <f t="shared" si="67"/>
        <v>0</v>
      </c>
      <c r="FHK25" s="369">
        <f t="shared" si="67"/>
        <v>7.5898150815054791E+31</v>
      </c>
      <c r="FHL25" s="369">
        <f t="shared" si="67"/>
        <v>0</v>
      </c>
      <c r="FHM25" s="369">
        <f t="shared" si="67"/>
        <v>7.8175095339506432E+31</v>
      </c>
      <c r="FHN25" s="369">
        <f t="shared" si="67"/>
        <v>0</v>
      </c>
      <c r="FHO25" s="369">
        <f t="shared" si="67"/>
        <v>8.052034819969163E+31</v>
      </c>
      <c r="FHP25" s="369">
        <f t="shared" si="67"/>
        <v>0</v>
      </c>
      <c r="FHQ25" s="369">
        <f t="shared" si="67"/>
        <v>8.2935958645682386E+31</v>
      </c>
      <c r="FHR25" s="369">
        <f t="shared" si="67"/>
        <v>0</v>
      </c>
      <c r="FHS25" s="369">
        <f t="shared" si="67"/>
        <v>8.5424037405052865E+31</v>
      </c>
      <c r="FHT25" s="369">
        <f t="shared" si="67"/>
        <v>0</v>
      </c>
      <c r="FHU25" s="369">
        <f t="shared" si="67"/>
        <v>8.7986758527204461E+31</v>
      </c>
      <c r="FHV25" s="369">
        <f t="shared" si="67"/>
        <v>0</v>
      </c>
      <c r="FHW25" s="369">
        <f t="shared" si="67"/>
        <v>9.0626361283020588E+31</v>
      </c>
      <c r="FHX25" s="369">
        <f t="shared" si="67"/>
        <v>0</v>
      </c>
      <c r="FHY25" s="369">
        <f t="shared" si="67"/>
        <v>9.3345152121511207E+31</v>
      </c>
      <c r="FHZ25" s="369">
        <f t="shared" si="67"/>
        <v>0</v>
      </c>
      <c r="FIA25" s="369">
        <f t="shared" si="67"/>
        <v>9.6145506685156538E+31</v>
      </c>
      <c r="FIB25" s="369">
        <f t="shared" si="67"/>
        <v>0</v>
      </c>
      <c r="FIC25" s="369">
        <f t="shared" si="67"/>
        <v>9.9029871885711233E+31</v>
      </c>
      <c r="FID25" s="369">
        <f t="shared" si="67"/>
        <v>0</v>
      </c>
      <c r="FIE25" s="369">
        <f t="shared" si="67"/>
        <v>1.0200076804228257E+32</v>
      </c>
      <c r="FIF25" s="369">
        <f t="shared" ref="FIF25:FKQ25" si="68">FID25*$C$25</f>
        <v>0</v>
      </c>
      <c r="FIG25" s="369">
        <f t="shared" si="68"/>
        <v>1.0506079108355105E+32</v>
      </c>
      <c r="FIH25" s="369">
        <f t="shared" si="68"/>
        <v>0</v>
      </c>
      <c r="FII25" s="369">
        <f t="shared" si="68"/>
        <v>1.0821261481605759E+32</v>
      </c>
      <c r="FIJ25" s="369">
        <f t="shared" si="68"/>
        <v>0</v>
      </c>
      <c r="FIK25" s="369">
        <f t="shared" si="68"/>
        <v>1.1145899326053932E+32</v>
      </c>
      <c r="FIL25" s="369">
        <f t="shared" si="68"/>
        <v>0</v>
      </c>
      <c r="FIM25" s="369">
        <f t="shared" si="68"/>
        <v>1.1480276305835551E+32</v>
      </c>
      <c r="FIN25" s="369">
        <f t="shared" si="68"/>
        <v>0</v>
      </c>
      <c r="FIO25" s="369">
        <f t="shared" si="68"/>
        <v>1.1824684595010618E+32</v>
      </c>
      <c r="FIP25" s="369">
        <f t="shared" si="68"/>
        <v>0</v>
      </c>
      <c r="FIQ25" s="369">
        <f t="shared" si="68"/>
        <v>1.2179425132860937E+32</v>
      </c>
      <c r="FIR25" s="369">
        <f t="shared" si="68"/>
        <v>0</v>
      </c>
      <c r="FIS25" s="369">
        <f t="shared" si="68"/>
        <v>1.2544807886846765E+32</v>
      </c>
      <c r="FIT25" s="369">
        <f t="shared" si="68"/>
        <v>0</v>
      </c>
      <c r="FIU25" s="369">
        <f t="shared" si="68"/>
        <v>1.2921152123452168E+32</v>
      </c>
      <c r="FIV25" s="369">
        <f t="shared" si="68"/>
        <v>0</v>
      </c>
      <c r="FIW25" s="369">
        <f t="shared" si="68"/>
        <v>1.3308786687155734E+32</v>
      </c>
      <c r="FIX25" s="369">
        <f t="shared" si="68"/>
        <v>0</v>
      </c>
      <c r="FIY25" s="369">
        <f t="shared" si="68"/>
        <v>1.3708050287770406E+32</v>
      </c>
      <c r="FIZ25" s="369">
        <f t="shared" si="68"/>
        <v>0</v>
      </c>
      <c r="FJA25" s="369">
        <f t="shared" si="68"/>
        <v>1.4119291796403518E+32</v>
      </c>
      <c r="FJB25" s="369">
        <f t="shared" si="68"/>
        <v>0</v>
      </c>
      <c r="FJC25" s="369">
        <f t="shared" si="68"/>
        <v>1.4542870550295624E+32</v>
      </c>
      <c r="FJD25" s="369">
        <f t="shared" si="68"/>
        <v>0</v>
      </c>
      <c r="FJE25" s="369">
        <f t="shared" si="68"/>
        <v>1.4979156666804493E+32</v>
      </c>
      <c r="FJF25" s="369">
        <f t="shared" si="68"/>
        <v>0</v>
      </c>
      <c r="FJG25" s="369">
        <f t="shared" si="68"/>
        <v>1.5428531366808628E+32</v>
      </c>
      <c r="FJH25" s="369">
        <f t="shared" si="68"/>
        <v>0</v>
      </c>
      <c r="FJI25" s="369">
        <f t="shared" si="68"/>
        <v>1.5891387307812888E+32</v>
      </c>
      <c r="FJJ25" s="369">
        <f t="shared" si="68"/>
        <v>0</v>
      </c>
      <c r="FJK25" s="369">
        <f t="shared" si="68"/>
        <v>1.6368128927047275E+32</v>
      </c>
      <c r="FJL25" s="369">
        <f t="shared" si="68"/>
        <v>0</v>
      </c>
      <c r="FJM25" s="369">
        <f t="shared" si="68"/>
        <v>1.6859172794858693E+32</v>
      </c>
      <c r="FJN25" s="369">
        <f t="shared" si="68"/>
        <v>0</v>
      </c>
      <c r="FJO25" s="369">
        <f t="shared" si="68"/>
        <v>1.7364947978704453E+32</v>
      </c>
      <c r="FJP25" s="369">
        <f t="shared" si="68"/>
        <v>0</v>
      </c>
      <c r="FJQ25" s="369">
        <f t="shared" si="68"/>
        <v>1.7885896418065586E+32</v>
      </c>
      <c r="FJR25" s="369">
        <f t="shared" si="68"/>
        <v>0</v>
      </c>
      <c r="FJS25" s="369">
        <f t="shared" si="68"/>
        <v>1.8422473310607554E+32</v>
      </c>
      <c r="FJT25" s="369">
        <f t="shared" si="68"/>
        <v>0</v>
      </c>
      <c r="FJU25" s="369">
        <f t="shared" si="68"/>
        <v>1.8975147509925781E+32</v>
      </c>
      <c r="FJV25" s="369">
        <f t="shared" si="68"/>
        <v>0</v>
      </c>
      <c r="FJW25" s="369">
        <f t="shared" si="68"/>
        <v>1.9544401935223553E+32</v>
      </c>
      <c r="FJX25" s="369">
        <f t="shared" si="68"/>
        <v>0</v>
      </c>
      <c r="FJY25" s="369">
        <f t="shared" si="68"/>
        <v>2.0130733993280262E+32</v>
      </c>
      <c r="FJZ25" s="369">
        <f t="shared" si="68"/>
        <v>0</v>
      </c>
      <c r="FKA25" s="369">
        <f t="shared" si="68"/>
        <v>2.0734656013078671E+32</v>
      </c>
      <c r="FKB25" s="369">
        <f t="shared" si="68"/>
        <v>0</v>
      </c>
      <c r="FKC25" s="369">
        <f t="shared" si="68"/>
        <v>2.1356695693471032E+32</v>
      </c>
      <c r="FKD25" s="369">
        <f t="shared" si="68"/>
        <v>0</v>
      </c>
      <c r="FKE25" s="369">
        <f t="shared" si="68"/>
        <v>2.1997396564275165E+32</v>
      </c>
      <c r="FKF25" s="369">
        <f t="shared" si="68"/>
        <v>0</v>
      </c>
      <c r="FKG25" s="369">
        <f t="shared" si="68"/>
        <v>2.2657318461203421E+32</v>
      </c>
      <c r="FKH25" s="369">
        <f t="shared" si="68"/>
        <v>0</v>
      </c>
      <c r="FKI25" s="369">
        <f t="shared" si="68"/>
        <v>2.3337038015039524E+32</v>
      </c>
      <c r="FKJ25" s="369">
        <f t="shared" si="68"/>
        <v>0</v>
      </c>
      <c r="FKK25" s="369">
        <f t="shared" si="68"/>
        <v>2.4037149155490711E+32</v>
      </c>
      <c r="FKL25" s="369">
        <f t="shared" si="68"/>
        <v>0</v>
      </c>
      <c r="FKM25" s="369">
        <f t="shared" si="68"/>
        <v>2.4758263630155432E+32</v>
      </c>
      <c r="FKN25" s="369">
        <f t="shared" si="68"/>
        <v>0</v>
      </c>
      <c r="FKO25" s="369">
        <f t="shared" si="68"/>
        <v>2.5501011539060094E+32</v>
      </c>
      <c r="FKP25" s="369">
        <f t="shared" si="68"/>
        <v>0</v>
      </c>
      <c r="FKQ25" s="369">
        <f t="shared" si="68"/>
        <v>2.6266041885231899E+32</v>
      </c>
      <c r="FKR25" s="369">
        <f t="shared" ref="FKR25:FNC25" si="69">FKP25*$C$25</f>
        <v>0</v>
      </c>
      <c r="FKS25" s="369">
        <f t="shared" si="69"/>
        <v>2.7054023141788856E+32</v>
      </c>
      <c r="FKT25" s="369">
        <f t="shared" si="69"/>
        <v>0</v>
      </c>
      <c r="FKU25" s="369">
        <f t="shared" si="69"/>
        <v>2.7865643836042523E+32</v>
      </c>
      <c r="FKV25" s="369">
        <f t="shared" si="69"/>
        <v>0</v>
      </c>
      <c r="FKW25" s="369">
        <f t="shared" si="69"/>
        <v>2.8701613151123801E+32</v>
      </c>
      <c r="FKX25" s="369">
        <f t="shared" si="69"/>
        <v>0</v>
      </c>
      <c r="FKY25" s="369">
        <f t="shared" si="69"/>
        <v>2.9562661545657515E+32</v>
      </c>
      <c r="FKZ25" s="369">
        <f t="shared" si="69"/>
        <v>0</v>
      </c>
      <c r="FLA25" s="369">
        <f t="shared" si="69"/>
        <v>3.0449541392027242E+32</v>
      </c>
      <c r="FLB25" s="369">
        <f t="shared" si="69"/>
        <v>0</v>
      </c>
      <c r="FLC25" s="369">
        <f t="shared" si="69"/>
        <v>3.1363027633788061E+32</v>
      </c>
      <c r="FLD25" s="369">
        <f t="shared" si="69"/>
        <v>0</v>
      </c>
      <c r="FLE25" s="369">
        <f t="shared" si="69"/>
        <v>3.2303918462801703E+32</v>
      </c>
      <c r="FLF25" s="369">
        <f t="shared" si="69"/>
        <v>0</v>
      </c>
      <c r="FLG25" s="369">
        <f t="shared" si="69"/>
        <v>3.3273036016685757E+32</v>
      </c>
      <c r="FLH25" s="369">
        <f t="shared" si="69"/>
        <v>0</v>
      </c>
      <c r="FLI25" s="369">
        <f t="shared" si="69"/>
        <v>3.4271227097186331E+32</v>
      </c>
      <c r="FLJ25" s="369">
        <f t="shared" si="69"/>
        <v>0</v>
      </c>
      <c r="FLK25" s="369">
        <f t="shared" si="69"/>
        <v>3.5299363910101922E+32</v>
      </c>
      <c r="FLL25" s="369">
        <f t="shared" si="69"/>
        <v>0</v>
      </c>
      <c r="FLM25" s="369">
        <f t="shared" si="69"/>
        <v>3.6358344827404984E+32</v>
      </c>
      <c r="FLN25" s="369">
        <f t="shared" si="69"/>
        <v>0</v>
      </c>
      <c r="FLO25" s="369">
        <f t="shared" si="69"/>
        <v>3.7449095172227137E+32</v>
      </c>
      <c r="FLP25" s="369">
        <f t="shared" si="69"/>
        <v>0</v>
      </c>
      <c r="FLQ25" s="369">
        <f t="shared" si="69"/>
        <v>3.8572568027393951E+32</v>
      </c>
      <c r="FLR25" s="369">
        <f t="shared" si="69"/>
        <v>0</v>
      </c>
      <c r="FLS25" s="369">
        <f t="shared" si="69"/>
        <v>3.9729745068215773E+32</v>
      </c>
      <c r="FLT25" s="369">
        <f t="shared" si="69"/>
        <v>0</v>
      </c>
      <c r="FLU25" s="369">
        <f t="shared" si="69"/>
        <v>4.0921637420262251E+32</v>
      </c>
      <c r="FLV25" s="369">
        <f t="shared" si="69"/>
        <v>0</v>
      </c>
      <c r="FLW25" s="369">
        <f t="shared" si="69"/>
        <v>4.214928654287012E+32</v>
      </c>
      <c r="FLX25" s="369">
        <f t="shared" si="69"/>
        <v>0</v>
      </c>
      <c r="FLY25" s="369">
        <f t="shared" si="69"/>
        <v>4.3413765139156221E+32</v>
      </c>
      <c r="FLZ25" s="369">
        <f t="shared" si="69"/>
        <v>0</v>
      </c>
      <c r="FMA25" s="369">
        <f t="shared" si="69"/>
        <v>4.471617809333091E+32</v>
      </c>
      <c r="FMB25" s="369">
        <f t="shared" si="69"/>
        <v>0</v>
      </c>
      <c r="FMC25" s="369">
        <f t="shared" si="69"/>
        <v>4.6057663436130835E+32</v>
      </c>
      <c r="FMD25" s="369">
        <f t="shared" si="69"/>
        <v>0</v>
      </c>
      <c r="FME25" s="369">
        <f t="shared" si="69"/>
        <v>4.7439393339214764E+32</v>
      </c>
      <c r="FMF25" s="369">
        <f t="shared" si="69"/>
        <v>0</v>
      </c>
      <c r="FMG25" s="369">
        <f t="shared" si="69"/>
        <v>4.8862575139391209E+32</v>
      </c>
      <c r="FMH25" s="369">
        <f t="shared" si="69"/>
        <v>0</v>
      </c>
      <c r="FMI25" s="369">
        <f t="shared" si="69"/>
        <v>5.032845239357295E+32</v>
      </c>
      <c r="FMJ25" s="369">
        <f t="shared" si="69"/>
        <v>0</v>
      </c>
      <c r="FMK25" s="369">
        <f t="shared" si="69"/>
        <v>5.1838305965380138E+32</v>
      </c>
      <c r="FML25" s="369">
        <f t="shared" si="69"/>
        <v>0</v>
      </c>
      <c r="FMM25" s="369">
        <f t="shared" si="69"/>
        <v>5.3393455144341547E+32</v>
      </c>
      <c r="FMN25" s="369">
        <f t="shared" si="69"/>
        <v>0</v>
      </c>
      <c r="FMO25" s="369">
        <f t="shared" si="69"/>
        <v>5.4995258798671798E+32</v>
      </c>
      <c r="FMP25" s="369">
        <f t="shared" si="69"/>
        <v>0</v>
      </c>
      <c r="FMQ25" s="369">
        <f t="shared" si="69"/>
        <v>5.6645116562631955E+32</v>
      </c>
      <c r="FMR25" s="369">
        <f t="shared" si="69"/>
        <v>0</v>
      </c>
      <c r="FMS25" s="369">
        <f t="shared" si="69"/>
        <v>5.8344470059510916E+32</v>
      </c>
      <c r="FMT25" s="369">
        <f t="shared" si="69"/>
        <v>0</v>
      </c>
      <c r="FMU25" s="369">
        <f t="shared" si="69"/>
        <v>6.0094804161296244E+32</v>
      </c>
      <c r="FMV25" s="369">
        <f t="shared" si="69"/>
        <v>0</v>
      </c>
      <c r="FMW25" s="369">
        <f t="shared" si="69"/>
        <v>6.1897648286135136E+32</v>
      </c>
      <c r="FMX25" s="369">
        <f t="shared" si="69"/>
        <v>0</v>
      </c>
      <c r="FMY25" s="369">
        <f t="shared" si="69"/>
        <v>6.375457773471919E+32</v>
      </c>
      <c r="FMZ25" s="369">
        <f t="shared" si="69"/>
        <v>0</v>
      </c>
      <c r="FNA25" s="369">
        <f t="shared" si="69"/>
        <v>6.5667215066760769E+32</v>
      </c>
      <c r="FNB25" s="369">
        <f t="shared" si="69"/>
        <v>0</v>
      </c>
      <c r="FNC25" s="369">
        <f t="shared" si="69"/>
        <v>6.7637231518763587E+32</v>
      </c>
      <c r="FND25" s="369">
        <f t="shared" ref="FND25:FPO25" si="70">FNB25*$C$25</f>
        <v>0</v>
      </c>
      <c r="FNE25" s="369">
        <f t="shared" si="70"/>
        <v>6.9666348464326492E+32</v>
      </c>
      <c r="FNF25" s="369">
        <f t="shared" si="70"/>
        <v>0</v>
      </c>
      <c r="FNG25" s="369">
        <f t="shared" si="70"/>
        <v>7.1756338918256294E+32</v>
      </c>
      <c r="FNH25" s="369">
        <f t="shared" si="70"/>
        <v>0</v>
      </c>
      <c r="FNI25" s="369">
        <f t="shared" si="70"/>
        <v>7.3909029085803984E+32</v>
      </c>
      <c r="FNJ25" s="369">
        <f t="shared" si="70"/>
        <v>0</v>
      </c>
      <c r="FNK25" s="369">
        <f t="shared" si="70"/>
        <v>7.6126299958378101E+32</v>
      </c>
      <c r="FNL25" s="369">
        <f t="shared" si="70"/>
        <v>0</v>
      </c>
      <c r="FNM25" s="369">
        <f t="shared" si="70"/>
        <v>7.8410088957129446E+32</v>
      </c>
      <c r="FNN25" s="369">
        <f t="shared" si="70"/>
        <v>0</v>
      </c>
      <c r="FNO25" s="369">
        <f t="shared" si="70"/>
        <v>8.0762391625843334E+32</v>
      </c>
      <c r="FNP25" s="369">
        <f t="shared" si="70"/>
        <v>0</v>
      </c>
      <c r="FNQ25" s="369">
        <f t="shared" si="70"/>
        <v>8.3185263374618637E+32</v>
      </c>
      <c r="FNR25" s="369">
        <f t="shared" si="70"/>
        <v>0</v>
      </c>
      <c r="FNS25" s="369">
        <f t="shared" si="70"/>
        <v>8.5680821275857203E+32</v>
      </c>
      <c r="FNT25" s="369">
        <f t="shared" si="70"/>
        <v>0</v>
      </c>
      <c r="FNU25" s="369">
        <f t="shared" si="70"/>
        <v>8.8251245914132918E+32</v>
      </c>
      <c r="FNV25" s="369">
        <f t="shared" si="70"/>
        <v>0</v>
      </c>
      <c r="FNW25" s="369">
        <f t="shared" si="70"/>
        <v>9.0898783291556914E+32</v>
      </c>
      <c r="FNX25" s="369">
        <f t="shared" si="70"/>
        <v>0</v>
      </c>
      <c r="FNY25" s="369">
        <f t="shared" si="70"/>
        <v>9.3625746790303628E+32</v>
      </c>
      <c r="FNZ25" s="369">
        <f t="shared" si="70"/>
        <v>0</v>
      </c>
      <c r="FOA25" s="369">
        <f t="shared" si="70"/>
        <v>9.6434519194012739E+32</v>
      </c>
      <c r="FOB25" s="369">
        <f t="shared" si="70"/>
        <v>0</v>
      </c>
      <c r="FOC25" s="369">
        <f t="shared" si="70"/>
        <v>9.9327554769833123E+32</v>
      </c>
      <c r="FOD25" s="369">
        <f t="shared" si="70"/>
        <v>0</v>
      </c>
      <c r="FOE25" s="369">
        <f t="shared" si="70"/>
        <v>1.0230738141292812E+33</v>
      </c>
      <c r="FOF25" s="369">
        <f t="shared" si="70"/>
        <v>0</v>
      </c>
      <c r="FOG25" s="369">
        <f t="shared" si="70"/>
        <v>1.0537660285531597E+33</v>
      </c>
      <c r="FOH25" s="369">
        <f t="shared" si="70"/>
        <v>0</v>
      </c>
      <c r="FOI25" s="369">
        <f t="shared" si="70"/>
        <v>1.0853790094097545E+33</v>
      </c>
      <c r="FOJ25" s="369">
        <f t="shared" si="70"/>
        <v>0</v>
      </c>
      <c r="FOK25" s="369">
        <f t="shared" si="70"/>
        <v>1.1179403796920473E+33</v>
      </c>
      <c r="FOL25" s="369">
        <f t="shared" si="70"/>
        <v>0</v>
      </c>
      <c r="FOM25" s="369">
        <f t="shared" si="70"/>
        <v>1.1514785910828088E+33</v>
      </c>
      <c r="FON25" s="369">
        <f t="shared" si="70"/>
        <v>0</v>
      </c>
      <c r="FOO25" s="369">
        <f t="shared" si="70"/>
        <v>1.1860229488152931E+33</v>
      </c>
      <c r="FOP25" s="369">
        <f t="shared" si="70"/>
        <v>0</v>
      </c>
      <c r="FOQ25" s="369">
        <f t="shared" si="70"/>
        <v>1.221603637279752E+33</v>
      </c>
      <c r="FOR25" s="369">
        <f t="shared" si="70"/>
        <v>0</v>
      </c>
      <c r="FOS25" s="369">
        <f t="shared" si="70"/>
        <v>1.2582517463981445E+33</v>
      </c>
      <c r="FOT25" s="369">
        <f t="shared" si="70"/>
        <v>0</v>
      </c>
      <c r="FOU25" s="369">
        <f t="shared" si="70"/>
        <v>1.295999298790089E+33</v>
      </c>
      <c r="FOV25" s="369">
        <f t="shared" si="70"/>
        <v>0</v>
      </c>
      <c r="FOW25" s="369">
        <f t="shared" si="70"/>
        <v>1.3348792777537915E+33</v>
      </c>
      <c r="FOX25" s="369">
        <f t="shared" si="70"/>
        <v>0</v>
      </c>
      <c r="FOY25" s="369">
        <f t="shared" si="70"/>
        <v>1.3749256560864053E+33</v>
      </c>
      <c r="FOZ25" s="369">
        <f t="shared" si="70"/>
        <v>0</v>
      </c>
      <c r="FPA25" s="369">
        <f t="shared" si="70"/>
        <v>1.4161734257689974E+33</v>
      </c>
      <c r="FPB25" s="369">
        <f t="shared" si="70"/>
        <v>0</v>
      </c>
      <c r="FPC25" s="369">
        <f t="shared" si="70"/>
        <v>1.4586586285420674E+33</v>
      </c>
      <c r="FPD25" s="369">
        <f t="shared" si="70"/>
        <v>0</v>
      </c>
      <c r="FPE25" s="369">
        <f t="shared" si="70"/>
        <v>1.5024183873983296E+33</v>
      </c>
      <c r="FPF25" s="369">
        <f t="shared" si="70"/>
        <v>0</v>
      </c>
      <c r="FPG25" s="369">
        <f t="shared" si="70"/>
        <v>1.5474909390202795E+33</v>
      </c>
      <c r="FPH25" s="369">
        <f t="shared" si="70"/>
        <v>0</v>
      </c>
      <c r="FPI25" s="369">
        <f t="shared" si="70"/>
        <v>1.5939156671908878E+33</v>
      </c>
      <c r="FPJ25" s="369">
        <f t="shared" si="70"/>
        <v>0</v>
      </c>
      <c r="FPK25" s="369">
        <f t="shared" si="70"/>
        <v>1.6417331372066144E+33</v>
      </c>
      <c r="FPL25" s="369">
        <f t="shared" si="70"/>
        <v>0</v>
      </c>
      <c r="FPM25" s="369">
        <f t="shared" si="70"/>
        <v>1.6909851313228128E+33</v>
      </c>
      <c r="FPN25" s="369">
        <f t="shared" si="70"/>
        <v>0</v>
      </c>
      <c r="FPO25" s="369">
        <f t="shared" si="70"/>
        <v>1.7417146852624974E+33</v>
      </c>
      <c r="FPP25" s="369">
        <f t="shared" ref="FPP25:FSA25" si="71">FPN25*$C$25</f>
        <v>0</v>
      </c>
      <c r="FPQ25" s="369">
        <f t="shared" si="71"/>
        <v>1.7939661258203724E+33</v>
      </c>
      <c r="FPR25" s="369">
        <f t="shared" si="71"/>
        <v>0</v>
      </c>
      <c r="FPS25" s="369">
        <f t="shared" si="71"/>
        <v>1.8477851095949837E+33</v>
      </c>
      <c r="FPT25" s="369">
        <f t="shared" si="71"/>
        <v>0</v>
      </c>
      <c r="FPU25" s="369">
        <f t="shared" si="71"/>
        <v>1.9032186628828332E+33</v>
      </c>
      <c r="FPV25" s="369">
        <f t="shared" si="71"/>
        <v>0</v>
      </c>
      <c r="FPW25" s="369">
        <f t="shared" si="71"/>
        <v>1.9603152227693184E+33</v>
      </c>
      <c r="FPX25" s="369">
        <f t="shared" si="71"/>
        <v>0</v>
      </c>
      <c r="FPY25" s="369">
        <f t="shared" si="71"/>
        <v>2.0191246794523981E+33</v>
      </c>
      <c r="FPZ25" s="369">
        <f t="shared" si="71"/>
        <v>0</v>
      </c>
      <c r="FQA25" s="369">
        <f t="shared" si="71"/>
        <v>2.07969841983597E+33</v>
      </c>
      <c r="FQB25" s="369">
        <f t="shared" si="71"/>
        <v>0</v>
      </c>
      <c r="FQC25" s="369">
        <f t="shared" si="71"/>
        <v>2.1420893724310492E+33</v>
      </c>
      <c r="FQD25" s="369">
        <f t="shared" si="71"/>
        <v>0</v>
      </c>
      <c r="FQE25" s="369">
        <f t="shared" si="71"/>
        <v>2.2063520536039807E+33</v>
      </c>
      <c r="FQF25" s="369">
        <f t="shared" si="71"/>
        <v>0</v>
      </c>
      <c r="FQG25" s="369">
        <f t="shared" si="71"/>
        <v>2.2725426152121002E+33</v>
      </c>
      <c r="FQH25" s="369">
        <f t="shared" si="71"/>
        <v>0</v>
      </c>
      <c r="FQI25" s="369">
        <f t="shared" si="71"/>
        <v>2.3407188936684633E+33</v>
      </c>
      <c r="FQJ25" s="369">
        <f t="shared" si="71"/>
        <v>0</v>
      </c>
      <c r="FQK25" s="369">
        <f t="shared" si="71"/>
        <v>2.4109404604785173E+33</v>
      </c>
      <c r="FQL25" s="369">
        <f t="shared" si="71"/>
        <v>0</v>
      </c>
      <c r="FQM25" s="369">
        <f t="shared" si="71"/>
        <v>2.4832686742928728E+33</v>
      </c>
      <c r="FQN25" s="369">
        <f t="shared" si="71"/>
        <v>0</v>
      </c>
      <c r="FQO25" s="369">
        <f t="shared" si="71"/>
        <v>2.557766734521659E+33</v>
      </c>
      <c r="FQP25" s="369">
        <f t="shared" si="71"/>
        <v>0</v>
      </c>
      <c r="FQQ25" s="369">
        <f t="shared" si="71"/>
        <v>2.6344997365573086E+33</v>
      </c>
      <c r="FQR25" s="369">
        <f t="shared" si="71"/>
        <v>0</v>
      </c>
      <c r="FQS25" s="369">
        <f t="shared" si="71"/>
        <v>2.7135347286540277E+33</v>
      </c>
      <c r="FQT25" s="369">
        <f t="shared" si="71"/>
        <v>0</v>
      </c>
      <c r="FQU25" s="369">
        <f t="shared" si="71"/>
        <v>2.7949407705136486E+33</v>
      </c>
      <c r="FQV25" s="369">
        <f t="shared" si="71"/>
        <v>0</v>
      </c>
      <c r="FQW25" s="369">
        <f t="shared" si="71"/>
        <v>2.8787889936290581E+33</v>
      </c>
      <c r="FQX25" s="369">
        <f t="shared" si="71"/>
        <v>0</v>
      </c>
      <c r="FQY25" s="369">
        <f t="shared" si="71"/>
        <v>2.9651526634379297E+33</v>
      </c>
      <c r="FQZ25" s="369">
        <f t="shared" si="71"/>
        <v>0</v>
      </c>
      <c r="FRA25" s="369">
        <f t="shared" si="71"/>
        <v>3.0541072433410676E+33</v>
      </c>
      <c r="FRB25" s="369">
        <f t="shared" si="71"/>
        <v>0</v>
      </c>
      <c r="FRC25" s="369">
        <f t="shared" si="71"/>
        <v>3.1457304606412997E+33</v>
      </c>
      <c r="FRD25" s="369">
        <f t="shared" si="71"/>
        <v>0</v>
      </c>
      <c r="FRE25" s="369">
        <f t="shared" si="71"/>
        <v>3.2401023744605387E+33</v>
      </c>
      <c r="FRF25" s="369">
        <f t="shared" si="71"/>
        <v>0</v>
      </c>
      <c r="FRG25" s="369">
        <f t="shared" si="71"/>
        <v>3.337305445694355E+33</v>
      </c>
      <c r="FRH25" s="369">
        <f t="shared" si="71"/>
        <v>0</v>
      </c>
      <c r="FRI25" s="369">
        <f t="shared" si="71"/>
        <v>3.4374246090651856E+33</v>
      </c>
      <c r="FRJ25" s="369">
        <f t="shared" si="71"/>
        <v>0</v>
      </c>
      <c r="FRK25" s="369">
        <f t="shared" si="71"/>
        <v>3.540547347337141E+33</v>
      </c>
      <c r="FRL25" s="369">
        <f t="shared" si="71"/>
        <v>0</v>
      </c>
      <c r="FRM25" s="369">
        <f t="shared" si="71"/>
        <v>3.6467637677572555E+33</v>
      </c>
      <c r="FRN25" s="369">
        <f t="shared" si="71"/>
        <v>0</v>
      </c>
      <c r="FRO25" s="369">
        <f t="shared" si="71"/>
        <v>3.756166680789973E+33</v>
      </c>
      <c r="FRP25" s="369">
        <f t="shared" si="71"/>
        <v>0</v>
      </c>
      <c r="FRQ25" s="369">
        <f t="shared" si="71"/>
        <v>3.8688516812136725E+33</v>
      </c>
      <c r="FRR25" s="369">
        <f t="shared" si="71"/>
        <v>0</v>
      </c>
      <c r="FRS25" s="369">
        <f t="shared" si="71"/>
        <v>3.9849172316500828E+33</v>
      </c>
      <c r="FRT25" s="369">
        <f t="shared" si="71"/>
        <v>0</v>
      </c>
      <c r="FRU25" s="369">
        <f t="shared" si="71"/>
        <v>4.1044647485995851E+33</v>
      </c>
      <c r="FRV25" s="369">
        <f t="shared" si="71"/>
        <v>0</v>
      </c>
      <c r="FRW25" s="369">
        <f t="shared" si="71"/>
        <v>4.2275986910575731E+33</v>
      </c>
      <c r="FRX25" s="369">
        <f t="shared" si="71"/>
        <v>0</v>
      </c>
      <c r="FRY25" s="369">
        <f t="shared" si="71"/>
        <v>4.3544266517893004E+33</v>
      </c>
      <c r="FRZ25" s="369">
        <f t="shared" si="71"/>
        <v>0</v>
      </c>
      <c r="FSA25" s="369">
        <f t="shared" si="71"/>
        <v>4.4850594513429797E+33</v>
      </c>
      <c r="FSB25" s="369">
        <f t="shared" ref="FSB25:FUM25" si="72">FRZ25*$C$25</f>
        <v>0</v>
      </c>
      <c r="FSC25" s="369">
        <f t="shared" si="72"/>
        <v>4.6196112348832692E+33</v>
      </c>
      <c r="FSD25" s="369">
        <f t="shared" si="72"/>
        <v>0</v>
      </c>
      <c r="FSE25" s="369">
        <f t="shared" si="72"/>
        <v>4.7581995719297676E+33</v>
      </c>
      <c r="FSF25" s="369">
        <f t="shared" si="72"/>
        <v>0</v>
      </c>
      <c r="FSG25" s="369">
        <f t="shared" si="72"/>
        <v>4.9009455590876607E+33</v>
      </c>
      <c r="FSH25" s="369">
        <f t="shared" si="72"/>
        <v>0</v>
      </c>
      <c r="FSI25" s="369">
        <f t="shared" si="72"/>
        <v>5.0479739258602909E+33</v>
      </c>
      <c r="FSJ25" s="369">
        <f t="shared" si="72"/>
        <v>0</v>
      </c>
      <c r="FSK25" s="369">
        <f t="shared" si="72"/>
        <v>5.1994131436360993E+33</v>
      </c>
      <c r="FSL25" s="369">
        <f t="shared" si="72"/>
        <v>0</v>
      </c>
      <c r="FSM25" s="369">
        <f t="shared" si="72"/>
        <v>5.3553955379451827E+33</v>
      </c>
      <c r="FSN25" s="369">
        <f t="shared" si="72"/>
        <v>0</v>
      </c>
      <c r="FSO25" s="369">
        <f t="shared" si="72"/>
        <v>5.5160574040835379E+33</v>
      </c>
      <c r="FSP25" s="369">
        <f t="shared" si="72"/>
        <v>0</v>
      </c>
      <c r="FSQ25" s="369">
        <f t="shared" si="72"/>
        <v>5.681539126206044E+33</v>
      </c>
      <c r="FSR25" s="369">
        <f t="shared" si="72"/>
        <v>0</v>
      </c>
      <c r="FSS25" s="369">
        <f t="shared" si="72"/>
        <v>5.8519852999922257E+33</v>
      </c>
      <c r="FST25" s="369">
        <f t="shared" si="72"/>
        <v>0</v>
      </c>
      <c r="FSU25" s="369">
        <f t="shared" si="72"/>
        <v>6.0275448589919932E+33</v>
      </c>
      <c r="FSV25" s="369">
        <f t="shared" si="72"/>
        <v>0</v>
      </c>
      <c r="FSW25" s="369">
        <f t="shared" si="72"/>
        <v>6.2083712047617531E+33</v>
      </c>
      <c r="FSX25" s="369">
        <f t="shared" si="72"/>
        <v>0</v>
      </c>
      <c r="FSY25" s="369">
        <f t="shared" si="72"/>
        <v>6.3946223409046064E+33</v>
      </c>
      <c r="FSZ25" s="369">
        <f t="shared" si="72"/>
        <v>0</v>
      </c>
      <c r="FTA25" s="369">
        <f t="shared" si="72"/>
        <v>6.5864610111317449E+33</v>
      </c>
      <c r="FTB25" s="369">
        <f t="shared" si="72"/>
        <v>0</v>
      </c>
      <c r="FTC25" s="369">
        <f t="shared" si="72"/>
        <v>6.7840548414656976E+33</v>
      </c>
      <c r="FTD25" s="369">
        <f t="shared" si="72"/>
        <v>0</v>
      </c>
      <c r="FTE25" s="369">
        <f t="shared" si="72"/>
        <v>6.9875764867096686E+33</v>
      </c>
      <c r="FTF25" s="369">
        <f t="shared" si="72"/>
        <v>0</v>
      </c>
      <c r="FTG25" s="369">
        <f t="shared" si="72"/>
        <v>7.1972037813109587E+33</v>
      </c>
      <c r="FTH25" s="369">
        <f t="shared" si="72"/>
        <v>0</v>
      </c>
      <c r="FTI25" s="369">
        <f t="shared" si="72"/>
        <v>7.413119894750288E+33</v>
      </c>
      <c r="FTJ25" s="369">
        <f t="shared" si="72"/>
        <v>0</v>
      </c>
      <c r="FTK25" s="369">
        <f t="shared" si="72"/>
        <v>7.6355134915927971E+33</v>
      </c>
      <c r="FTL25" s="369">
        <f t="shared" si="72"/>
        <v>0</v>
      </c>
      <c r="FTM25" s="369">
        <f t="shared" si="72"/>
        <v>7.864578896340581E+33</v>
      </c>
      <c r="FTN25" s="369">
        <f t="shared" si="72"/>
        <v>0</v>
      </c>
      <c r="FTO25" s="369">
        <f t="shared" si="72"/>
        <v>8.1005162632307989E+33</v>
      </c>
      <c r="FTP25" s="369">
        <f t="shared" si="72"/>
        <v>0</v>
      </c>
      <c r="FTQ25" s="369">
        <f t="shared" si="72"/>
        <v>8.3435317511277231E+33</v>
      </c>
      <c r="FTR25" s="369">
        <f t="shared" si="72"/>
        <v>0</v>
      </c>
      <c r="FTS25" s="369">
        <f t="shared" si="72"/>
        <v>8.5938377036615547E+33</v>
      </c>
      <c r="FTT25" s="369">
        <f t="shared" si="72"/>
        <v>0</v>
      </c>
      <c r="FTU25" s="369">
        <f t="shared" si="72"/>
        <v>8.8516528347714017E+33</v>
      </c>
      <c r="FTV25" s="369">
        <f t="shared" si="72"/>
        <v>0</v>
      </c>
      <c r="FTW25" s="369">
        <f t="shared" si="72"/>
        <v>9.1172024198145436E+33</v>
      </c>
      <c r="FTX25" s="369">
        <f t="shared" si="72"/>
        <v>0</v>
      </c>
      <c r="FTY25" s="369">
        <f t="shared" si="72"/>
        <v>9.3907184924089804E+33</v>
      </c>
      <c r="FTZ25" s="369">
        <f t="shared" si="72"/>
        <v>0</v>
      </c>
      <c r="FUA25" s="369">
        <f t="shared" si="72"/>
        <v>9.67244004718125E+33</v>
      </c>
      <c r="FUB25" s="369">
        <f t="shared" si="72"/>
        <v>0</v>
      </c>
      <c r="FUC25" s="369">
        <f t="shared" si="72"/>
        <v>9.9626132485966875E+33</v>
      </c>
      <c r="FUD25" s="369">
        <f t="shared" si="72"/>
        <v>0</v>
      </c>
      <c r="FUE25" s="369">
        <f t="shared" si="72"/>
        <v>1.0261491646054589E+34</v>
      </c>
      <c r="FUF25" s="369">
        <f t="shared" si="72"/>
        <v>0</v>
      </c>
      <c r="FUG25" s="369">
        <f t="shared" si="72"/>
        <v>1.0569336395436227E+34</v>
      </c>
      <c r="FUH25" s="369">
        <f t="shared" si="72"/>
        <v>0</v>
      </c>
      <c r="FUI25" s="369">
        <f t="shared" si="72"/>
        <v>1.0886416487299314E+34</v>
      </c>
      <c r="FUJ25" s="369">
        <f t="shared" si="72"/>
        <v>0</v>
      </c>
      <c r="FUK25" s="369">
        <f t="shared" si="72"/>
        <v>1.1213008981918293E+34</v>
      </c>
      <c r="FUL25" s="369">
        <f t="shared" si="72"/>
        <v>0</v>
      </c>
      <c r="FUM25" s="369">
        <f t="shared" si="72"/>
        <v>1.1549399251375843E+34</v>
      </c>
      <c r="FUN25" s="369">
        <f t="shared" ref="FUN25:FWY25" si="73">FUL25*$C$25</f>
        <v>0</v>
      </c>
      <c r="FUO25" s="369">
        <f t="shared" si="73"/>
        <v>1.1895881228917119E+34</v>
      </c>
      <c r="FUP25" s="369">
        <f t="shared" si="73"/>
        <v>0</v>
      </c>
      <c r="FUQ25" s="369">
        <f t="shared" si="73"/>
        <v>1.2252757665784633E+34</v>
      </c>
      <c r="FUR25" s="369">
        <f t="shared" si="73"/>
        <v>0</v>
      </c>
      <c r="FUS25" s="369">
        <f t="shared" si="73"/>
        <v>1.2620340395758173E+34</v>
      </c>
      <c r="FUT25" s="369">
        <f t="shared" si="73"/>
        <v>0</v>
      </c>
      <c r="FUU25" s="369">
        <f t="shared" si="73"/>
        <v>1.2998950607630919E+34</v>
      </c>
      <c r="FUV25" s="369">
        <f t="shared" si="73"/>
        <v>0</v>
      </c>
      <c r="FUW25" s="369">
        <f t="shared" si="73"/>
        <v>1.3388919125859847E+34</v>
      </c>
      <c r="FUX25" s="369">
        <f t="shared" si="73"/>
        <v>0</v>
      </c>
      <c r="FUY25" s="369">
        <f t="shared" si="73"/>
        <v>1.3790586699635644E+34</v>
      </c>
      <c r="FUZ25" s="369">
        <f t="shared" si="73"/>
        <v>0</v>
      </c>
      <c r="FVA25" s="369">
        <f t="shared" si="73"/>
        <v>1.4204304300624713E+34</v>
      </c>
      <c r="FVB25" s="369">
        <f t="shared" si="73"/>
        <v>0</v>
      </c>
      <c r="FVC25" s="369">
        <f t="shared" si="73"/>
        <v>1.4630433429643454E+34</v>
      </c>
      <c r="FVD25" s="369">
        <f t="shared" si="73"/>
        <v>0</v>
      </c>
      <c r="FVE25" s="369">
        <f t="shared" si="73"/>
        <v>1.5069346432532758E+34</v>
      </c>
      <c r="FVF25" s="369">
        <f t="shared" si="73"/>
        <v>0</v>
      </c>
      <c r="FVG25" s="369">
        <f t="shared" si="73"/>
        <v>1.5521426825508742E+34</v>
      </c>
      <c r="FVH25" s="369">
        <f t="shared" si="73"/>
        <v>0</v>
      </c>
      <c r="FVI25" s="369">
        <f t="shared" si="73"/>
        <v>1.5987069630274006E+34</v>
      </c>
      <c r="FVJ25" s="369">
        <f t="shared" si="73"/>
        <v>0</v>
      </c>
      <c r="FVK25" s="369">
        <f t="shared" si="73"/>
        <v>1.6466681719182226E+34</v>
      </c>
      <c r="FVL25" s="369">
        <f t="shared" si="73"/>
        <v>0</v>
      </c>
      <c r="FVM25" s="369">
        <f t="shared" si="73"/>
        <v>1.6960682170757693E+34</v>
      </c>
      <c r="FVN25" s="369">
        <f t="shared" si="73"/>
        <v>0</v>
      </c>
      <c r="FVO25" s="369">
        <f t="shared" si="73"/>
        <v>1.7469502635880425E+34</v>
      </c>
      <c r="FVP25" s="369">
        <f t="shared" si="73"/>
        <v>0</v>
      </c>
      <c r="FVQ25" s="369">
        <f t="shared" si="73"/>
        <v>1.7993587714956838E+34</v>
      </c>
      <c r="FVR25" s="369">
        <f t="shared" si="73"/>
        <v>0</v>
      </c>
      <c r="FVS25" s="369">
        <f t="shared" si="73"/>
        <v>1.8533395346405543E+34</v>
      </c>
      <c r="FVT25" s="369">
        <f t="shared" si="73"/>
        <v>0</v>
      </c>
      <c r="FVU25" s="369">
        <f t="shared" si="73"/>
        <v>1.908939720679771E+34</v>
      </c>
      <c r="FVV25" s="369">
        <f t="shared" si="73"/>
        <v>0</v>
      </c>
      <c r="FVW25" s="369">
        <f t="shared" si="73"/>
        <v>1.9662079123001642E+34</v>
      </c>
      <c r="FVX25" s="369">
        <f t="shared" si="73"/>
        <v>0</v>
      </c>
      <c r="FVY25" s="369">
        <f t="shared" si="73"/>
        <v>2.0251941496691691E+34</v>
      </c>
      <c r="FVZ25" s="369">
        <f t="shared" si="73"/>
        <v>0</v>
      </c>
      <c r="FWA25" s="369">
        <f t="shared" si="73"/>
        <v>2.0859499741592443E+34</v>
      </c>
      <c r="FWB25" s="369">
        <f t="shared" si="73"/>
        <v>0</v>
      </c>
      <c r="FWC25" s="369">
        <f t="shared" si="73"/>
        <v>2.1485284733840216E+34</v>
      </c>
      <c r="FWD25" s="369">
        <f t="shared" si="73"/>
        <v>0</v>
      </c>
      <c r="FWE25" s="369">
        <f t="shared" si="73"/>
        <v>2.2129843275855421E+34</v>
      </c>
      <c r="FWF25" s="369">
        <f t="shared" si="73"/>
        <v>0</v>
      </c>
      <c r="FWG25" s="369">
        <f t="shared" si="73"/>
        <v>2.2793738574131084E+34</v>
      </c>
      <c r="FWH25" s="369">
        <f t="shared" si="73"/>
        <v>0</v>
      </c>
      <c r="FWI25" s="369">
        <f t="shared" si="73"/>
        <v>2.3477550731355019E+34</v>
      </c>
      <c r="FWJ25" s="369">
        <f t="shared" si="73"/>
        <v>0</v>
      </c>
      <c r="FWK25" s="369">
        <f t="shared" si="73"/>
        <v>2.4181877253295672E+34</v>
      </c>
      <c r="FWL25" s="369">
        <f t="shared" si="73"/>
        <v>0</v>
      </c>
      <c r="FWM25" s="369">
        <f t="shared" si="73"/>
        <v>2.4907333570894543E+34</v>
      </c>
      <c r="FWN25" s="369">
        <f t="shared" si="73"/>
        <v>0</v>
      </c>
      <c r="FWO25" s="369">
        <f t="shared" si="73"/>
        <v>2.5654553578021379E+34</v>
      </c>
      <c r="FWP25" s="369">
        <f t="shared" si="73"/>
        <v>0</v>
      </c>
      <c r="FWQ25" s="369">
        <f t="shared" si="73"/>
        <v>2.6424190185362019E+34</v>
      </c>
      <c r="FWR25" s="369">
        <f t="shared" si="73"/>
        <v>0</v>
      </c>
      <c r="FWS25" s="369">
        <f t="shared" si="73"/>
        <v>2.721691589092288E+34</v>
      </c>
      <c r="FWT25" s="369">
        <f t="shared" si="73"/>
        <v>0</v>
      </c>
      <c r="FWU25" s="369">
        <f t="shared" si="73"/>
        <v>2.8033423367650566E+34</v>
      </c>
      <c r="FWV25" s="369">
        <f t="shared" si="73"/>
        <v>0</v>
      </c>
      <c r="FWW25" s="369">
        <f t="shared" si="73"/>
        <v>2.8874426068680084E+34</v>
      </c>
      <c r="FWX25" s="369">
        <f t="shared" si="73"/>
        <v>0</v>
      </c>
      <c r="FWY25" s="369">
        <f t="shared" si="73"/>
        <v>2.9740658850740486E+34</v>
      </c>
      <c r="FWZ25" s="369">
        <f t="shared" ref="FWZ25:FZK25" si="74">FWX25*$C$25</f>
        <v>0</v>
      </c>
      <c r="FXA25" s="369">
        <f t="shared" si="74"/>
        <v>3.0632878616262703E+34</v>
      </c>
      <c r="FXB25" s="369">
        <f t="shared" si="74"/>
        <v>0</v>
      </c>
      <c r="FXC25" s="369">
        <f t="shared" si="74"/>
        <v>3.1551864974750585E+34</v>
      </c>
      <c r="FXD25" s="369">
        <f t="shared" si="74"/>
        <v>0</v>
      </c>
      <c r="FXE25" s="369">
        <f t="shared" si="74"/>
        <v>3.2498420923993101E+34</v>
      </c>
      <c r="FXF25" s="369">
        <f t="shared" si="74"/>
        <v>0</v>
      </c>
      <c r="FXG25" s="369">
        <f t="shared" si="74"/>
        <v>3.3473373551712894E+34</v>
      </c>
      <c r="FXH25" s="369">
        <f t="shared" si="74"/>
        <v>0</v>
      </c>
      <c r="FXI25" s="369">
        <f t="shared" si="74"/>
        <v>3.4477574758264282E+34</v>
      </c>
      <c r="FXJ25" s="369">
        <f t="shared" si="74"/>
        <v>0</v>
      </c>
      <c r="FXK25" s="369">
        <f t="shared" si="74"/>
        <v>3.551190200101221E+34</v>
      </c>
      <c r="FXL25" s="369">
        <f t="shared" si="74"/>
        <v>0</v>
      </c>
      <c r="FXM25" s="369">
        <f t="shared" si="74"/>
        <v>3.6577259061042578E+34</v>
      </c>
      <c r="FXN25" s="369">
        <f t="shared" si="74"/>
        <v>0</v>
      </c>
      <c r="FXO25" s="369">
        <f t="shared" si="74"/>
        <v>3.7674576832873856E+34</v>
      </c>
      <c r="FXP25" s="369">
        <f t="shared" si="74"/>
        <v>0</v>
      </c>
      <c r="FXQ25" s="369">
        <f t="shared" si="74"/>
        <v>3.8804814137860075E+34</v>
      </c>
      <c r="FXR25" s="369">
        <f t="shared" si="74"/>
        <v>0</v>
      </c>
      <c r="FXS25" s="369">
        <f t="shared" si="74"/>
        <v>3.9968958561995879E+34</v>
      </c>
      <c r="FXT25" s="369">
        <f t="shared" si="74"/>
        <v>0</v>
      </c>
      <c r="FXU25" s="369">
        <f t="shared" si="74"/>
        <v>4.1168027318855754E+34</v>
      </c>
      <c r="FXV25" s="369">
        <f t="shared" si="74"/>
        <v>0</v>
      </c>
      <c r="FXW25" s="369">
        <f t="shared" si="74"/>
        <v>4.2403068138421431E+34</v>
      </c>
      <c r="FXX25" s="369">
        <f t="shared" si="74"/>
        <v>0</v>
      </c>
      <c r="FXY25" s="369">
        <f t="shared" si="74"/>
        <v>4.3675160182574073E+34</v>
      </c>
      <c r="FXZ25" s="369">
        <f t="shared" si="74"/>
        <v>0</v>
      </c>
      <c r="FYA25" s="369">
        <f t="shared" si="74"/>
        <v>4.4985414988051298E+34</v>
      </c>
      <c r="FYB25" s="369">
        <f t="shared" si="74"/>
        <v>0</v>
      </c>
      <c r="FYC25" s="369">
        <f t="shared" si="74"/>
        <v>4.6334977437692841E+34</v>
      </c>
      <c r="FYD25" s="369">
        <f t="shared" si="74"/>
        <v>0</v>
      </c>
      <c r="FYE25" s="369">
        <f t="shared" si="74"/>
        <v>4.7725026760823624E+34</v>
      </c>
      <c r="FYF25" s="369">
        <f t="shared" si="74"/>
        <v>0</v>
      </c>
      <c r="FYG25" s="369">
        <f t="shared" si="74"/>
        <v>4.9156777563648338E+34</v>
      </c>
      <c r="FYH25" s="369">
        <f t="shared" si="74"/>
        <v>0</v>
      </c>
      <c r="FYI25" s="369">
        <f t="shared" si="74"/>
        <v>5.0631480890557791E+34</v>
      </c>
      <c r="FYJ25" s="369">
        <f t="shared" si="74"/>
        <v>0</v>
      </c>
      <c r="FYK25" s="369">
        <f t="shared" si="74"/>
        <v>5.2150425317274523E+34</v>
      </c>
      <c r="FYL25" s="369">
        <f t="shared" si="74"/>
        <v>0</v>
      </c>
      <c r="FYM25" s="369">
        <f t="shared" si="74"/>
        <v>5.3714938076792757E+34</v>
      </c>
      <c r="FYN25" s="369">
        <f t="shared" si="74"/>
        <v>0</v>
      </c>
      <c r="FYO25" s="369">
        <f t="shared" si="74"/>
        <v>5.5326386219096538E+34</v>
      </c>
      <c r="FYP25" s="369">
        <f t="shared" si="74"/>
        <v>0</v>
      </c>
      <c r="FYQ25" s="369">
        <f t="shared" si="74"/>
        <v>5.6986177805669437E+34</v>
      </c>
      <c r="FYR25" s="369">
        <f t="shared" si="74"/>
        <v>0</v>
      </c>
      <c r="FYS25" s="369">
        <f t="shared" si="74"/>
        <v>5.8695763139839519E+34</v>
      </c>
      <c r="FYT25" s="369">
        <f t="shared" si="74"/>
        <v>0</v>
      </c>
      <c r="FYU25" s="369">
        <f t="shared" si="74"/>
        <v>6.0456636034034707E+34</v>
      </c>
      <c r="FYV25" s="369">
        <f t="shared" si="74"/>
        <v>0</v>
      </c>
      <c r="FYW25" s="369">
        <f t="shared" si="74"/>
        <v>6.2270335115055752E+34</v>
      </c>
      <c r="FYX25" s="369">
        <f t="shared" si="74"/>
        <v>0</v>
      </c>
      <c r="FYY25" s="369">
        <f t="shared" si="74"/>
        <v>6.4138445168507429E+34</v>
      </c>
      <c r="FYZ25" s="369">
        <f t="shared" si="74"/>
        <v>0</v>
      </c>
      <c r="FZA25" s="369">
        <f t="shared" si="74"/>
        <v>6.6062598523562657E+34</v>
      </c>
      <c r="FZB25" s="369">
        <f t="shared" si="74"/>
        <v>0</v>
      </c>
      <c r="FZC25" s="369">
        <f t="shared" si="74"/>
        <v>6.8044476479269537E+34</v>
      </c>
      <c r="FZD25" s="369">
        <f t="shared" si="74"/>
        <v>0</v>
      </c>
      <c r="FZE25" s="369">
        <f t="shared" si="74"/>
        <v>7.0085810773647628E+34</v>
      </c>
      <c r="FZF25" s="369">
        <f t="shared" si="74"/>
        <v>0</v>
      </c>
      <c r="FZG25" s="369">
        <f t="shared" si="74"/>
        <v>7.2188385096857055E+34</v>
      </c>
      <c r="FZH25" s="369">
        <f t="shared" si="74"/>
        <v>0</v>
      </c>
      <c r="FZI25" s="369">
        <f t="shared" si="74"/>
        <v>7.4354036649762767E+34</v>
      </c>
      <c r="FZJ25" s="369">
        <f t="shared" si="74"/>
        <v>0</v>
      </c>
      <c r="FZK25" s="369">
        <f t="shared" si="74"/>
        <v>7.6584657749255652E+34</v>
      </c>
      <c r="FZL25" s="369">
        <f t="shared" ref="FZL25:GBW25" si="75">FZJ25*$C$25</f>
        <v>0</v>
      </c>
      <c r="FZM25" s="369">
        <f t="shared" si="75"/>
        <v>7.8882197481733327E+34</v>
      </c>
      <c r="FZN25" s="369">
        <f t="shared" si="75"/>
        <v>0</v>
      </c>
      <c r="FZO25" s="369">
        <f t="shared" si="75"/>
        <v>8.1248663406185331E+34</v>
      </c>
      <c r="FZP25" s="369">
        <f t="shared" si="75"/>
        <v>0</v>
      </c>
      <c r="FZQ25" s="369">
        <f t="shared" si="75"/>
        <v>8.36861233083709E+34</v>
      </c>
      <c r="FZR25" s="369">
        <f t="shared" si="75"/>
        <v>0</v>
      </c>
      <c r="FZS25" s="369">
        <f t="shared" si="75"/>
        <v>8.6196707007622022E+34</v>
      </c>
      <c r="FZT25" s="369">
        <f t="shared" si="75"/>
        <v>0</v>
      </c>
      <c r="FZU25" s="369">
        <f t="shared" si="75"/>
        <v>8.8782608217850693E+34</v>
      </c>
      <c r="FZV25" s="369">
        <f t="shared" si="75"/>
        <v>0</v>
      </c>
      <c r="FZW25" s="369">
        <f t="shared" si="75"/>
        <v>9.1446086464386219E+34</v>
      </c>
      <c r="FZX25" s="369">
        <f t="shared" si="75"/>
        <v>0</v>
      </c>
      <c r="FZY25" s="369">
        <f t="shared" si="75"/>
        <v>9.4189469058317802E+34</v>
      </c>
      <c r="FZZ25" s="369">
        <f t="shared" si="75"/>
        <v>0</v>
      </c>
      <c r="GAA25" s="369">
        <f t="shared" si="75"/>
        <v>9.7015153130067344E+34</v>
      </c>
      <c r="GAB25" s="369">
        <f t="shared" si="75"/>
        <v>0</v>
      </c>
      <c r="GAC25" s="369">
        <f t="shared" si="75"/>
        <v>9.9925607723969358E+34</v>
      </c>
      <c r="GAD25" s="369">
        <f t="shared" si="75"/>
        <v>0</v>
      </c>
      <c r="GAE25" s="369">
        <f t="shared" si="75"/>
        <v>1.0292337595568844E+35</v>
      </c>
      <c r="GAF25" s="369">
        <f t="shared" si="75"/>
        <v>0</v>
      </c>
      <c r="GAG25" s="369">
        <f t="shared" si="75"/>
        <v>1.060110772343591E+35</v>
      </c>
      <c r="GAH25" s="369">
        <f t="shared" si="75"/>
        <v>0</v>
      </c>
      <c r="GAI25" s="369">
        <f t="shared" si="75"/>
        <v>1.0919140955138987E+35</v>
      </c>
      <c r="GAJ25" s="369">
        <f t="shared" si="75"/>
        <v>0</v>
      </c>
      <c r="GAK25" s="369">
        <f t="shared" si="75"/>
        <v>1.1246715183793157E+35</v>
      </c>
      <c r="GAL25" s="369">
        <f t="shared" si="75"/>
        <v>0</v>
      </c>
      <c r="GAM25" s="369">
        <f t="shared" si="75"/>
        <v>1.1584116639306952E+35</v>
      </c>
      <c r="GAN25" s="369">
        <f t="shared" si="75"/>
        <v>0</v>
      </c>
      <c r="GAO25" s="369">
        <f t="shared" si="75"/>
        <v>1.193164013848616E+35</v>
      </c>
      <c r="GAP25" s="369">
        <f t="shared" si="75"/>
        <v>0</v>
      </c>
      <c r="GAQ25" s="369">
        <f t="shared" si="75"/>
        <v>1.2289589342640745E+35</v>
      </c>
      <c r="GAR25" s="369">
        <f t="shared" si="75"/>
        <v>0</v>
      </c>
      <c r="GAS25" s="369">
        <f t="shared" si="75"/>
        <v>1.2658277022919967E+35</v>
      </c>
      <c r="GAT25" s="369">
        <f t="shared" si="75"/>
        <v>0</v>
      </c>
      <c r="GAU25" s="369">
        <f t="shared" si="75"/>
        <v>1.3038025333607567E+35</v>
      </c>
      <c r="GAV25" s="369">
        <f t="shared" si="75"/>
        <v>0</v>
      </c>
      <c r="GAW25" s="369">
        <f t="shared" si="75"/>
        <v>1.3429166093615795E+35</v>
      </c>
      <c r="GAX25" s="369">
        <f t="shared" si="75"/>
        <v>0</v>
      </c>
      <c r="GAY25" s="369">
        <f t="shared" si="75"/>
        <v>1.3832041076424269E+35</v>
      </c>
      <c r="GAZ25" s="369">
        <f t="shared" si="75"/>
        <v>0</v>
      </c>
      <c r="GBA25" s="369">
        <f t="shared" si="75"/>
        <v>1.4247002308716997E+35</v>
      </c>
      <c r="GBB25" s="369">
        <f t="shared" si="75"/>
        <v>0</v>
      </c>
      <c r="GBC25" s="369">
        <f t="shared" si="75"/>
        <v>1.4674412377978508E+35</v>
      </c>
      <c r="GBD25" s="369">
        <f t="shared" si="75"/>
        <v>0</v>
      </c>
      <c r="GBE25" s="369">
        <f t="shared" si="75"/>
        <v>1.5114644749317863E+35</v>
      </c>
      <c r="GBF25" s="369">
        <f t="shared" si="75"/>
        <v>0</v>
      </c>
      <c r="GBG25" s="369">
        <f t="shared" si="75"/>
        <v>1.55680840917974E+35</v>
      </c>
      <c r="GBH25" s="369">
        <f t="shared" si="75"/>
        <v>0</v>
      </c>
      <c r="GBI25" s="369">
        <f t="shared" si="75"/>
        <v>1.6035126614551323E+35</v>
      </c>
      <c r="GBJ25" s="369">
        <f t="shared" si="75"/>
        <v>0</v>
      </c>
      <c r="GBK25" s="369">
        <f t="shared" si="75"/>
        <v>1.6516180412987862E+35</v>
      </c>
      <c r="GBL25" s="369">
        <f t="shared" si="75"/>
        <v>0</v>
      </c>
      <c r="GBM25" s="369">
        <f t="shared" si="75"/>
        <v>1.7011665825377499E+35</v>
      </c>
      <c r="GBN25" s="369">
        <f t="shared" si="75"/>
        <v>0</v>
      </c>
      <c r="GBO25" s="369">
        <f t="shared" si="75"/>
        <v>1.7522015800138825E+35</v>
      </c>
      <c r="GBP25" s="369">
        <f t="shared" si="75"/>
        <v>0</v>
      </c>
      <c r="GBQ25" s="369">
        <f t="shared" si="75"/>
        <v>1.804767627414299E+35</v>
      </c>
      <c r="GBR25" s="369">
        <f t="shared" si="75"/>
        <v>0</v>
      </c>
      <c r="GBS25" s="369">
        <f t="shared" si="75"/>
        <v>1.858910656236728E+35</v>
      </c>
      <c r="GBT25" s="369">
        <f t="shared" si="75"/>
        <v>0</v>
      </c>
      <c r="GBU25" s="369">
        <f t="shared" si="75"/>
        <v>1.91467797592383E+35</v>
      </c>
      <c r="GBV25" s="369">
        <f t="shared" si="75"/>
        <v>0</v>
      </c>
      <c r="GBW25" s="369">
        <f t="shared" si="75"/>
        <v>1.9721183152015447E+35</v>
      </c>
      <c r="GBX25" s="369">
        <f t="shared" ref="GBX25:GEI25" si="76">GBV25*$C$25</f>
        <v>0</v>
      </c>
      <c r="GBY25" s="369">
        <f t="shared" si="76"/>
        <v>2.0312818646575912E+35</v>
      </c>
      <c r="GBZ25" s="369">
        <f t="shared" si="76"/>
        <v>0</v>
      </c>
      <c r="GCA25" s="369">
        <f t="shared" si="76"/>
        <v>2.0922203205973191E+35</v>
      </c>
      <c r="GCB25" s="369">
        <f t="shared" si="76"/>
        <v>0</v>
      </c>
      <c r="GCC25" s="369">
        <f t="shared" si="76"/>
        <v>2.1549869302152388E+35</v>
      </c>
      <c r="GCD25" s="369">
        <f t="shared" si="76"/>
        <v>0</v>
      </c>
      <c r="GCE25" s="369">
        <f t="shared" si="76"/>
        <v>2.2196365381216958E+35</v>
      </c>
      <c r="GCF25" s="369">
        <f t="shared" si="76"/>
        <v>0</v>
      </c>
      <c r="GCG25" s="369">
        <f t="shared" si="76"/>
        <v>2.2862256342653467E+35</v>
      </c>
      <c r="GCH25" s="369">
        <f t="shared" si="76"/>
        <v>0</v>
      </c>
      <c r="GCI25" s="369">
        <f t="shared" si="76"/>
        <v>2.3548124032933073E+35</v>
      </c>
      <c r="GCJ25" s="369">
        <f t="shared" si="76"/>
        <v>0</v>
      </c>
      <c r="GCK25" s="369">
        <f t="shared" si="76"/>
        <v>2.4254567753921065E+35</v>
      </c>
      <c r="GCL25" s="369">
        <f t="shared" si="76"/>
        <v>0</v>
      </c>
      <c r="GCM25" s="369">
        <f t="shared" si="76"/>
        <v>2.4982204786538698E+35</v>
      </c>
      <c r="GCN25" s="369">
        <f t="shared" si="76"/>
        <v>0</v>
      </c>
      <c r="GCO25" s="369">
        <f t="shared" si="76"/>
        <v>2.573167093013486E+35</v>
      </c>
      <c r="GCP25" s="369">
        <f t="shared" si="76"/>
        <v>0</v>
      </c>
      <c r="GCQ25" s="369">
        <f t="shared" si="76"/>
        <v>2.6503621058038908E+35</v>
      </c>
      <c r="GCR25" s="369">
        <f t="shared" si="76"/>
        <v>0</v>
      </c>
      <c r="GCS25" s="369">
        <f t="shared" si="76"/>
        <v>2.7298729689780077E+35</v>
      </c>
      <c r="GCT25" s="369">
        <f t="shared" si="76"/>
        <v>0</v>
      </c>
      <c r="GCU25" s="369">
        <f t="shared" si="76"/>
        <v>2.811769158047348E+35</v>
      </c>
      <c r="GCV25" s="369">
        <f t="shared" si="76"/>
        <v>0</v>
      </c>
      <c r="GCW25" s="369">
        <f t="shared" si="76"/>
        <v>2.8961222327887687E+35</v>
      </c>
      <c r="GCX25" s="369">
        <f t="shared" si="76"/>
        <v>0</v>
      </c>
      <c r="GCY25" s="369">
        <f t="shared" si="76"/>
        <v>2.9830058997724319E+35</v>
      </c>
      <c r="GCZ25" s="369">
        <f t="shared" si="76"/>
        <v>0</v>
      </c>
      <c r="GDA25" s="369">
        <f t="shared" si="76"/>
        <v>3.0724960767656049E+35</v>
      </c>
      <c r="GDB25" s="369">
        <f t="shared" si="76"/>
        <v>0</v>
      </c>
      <c r="GDC25" s="369">
        <f t="shared" si="76"/>
        <v>3.1646709590685733E+35</v>
      </c>
      <c r="GDD25" s="369">
        <f t="shared" si="76"/>
        <v>0</v>
      </c>
      <c r="GDE25" s="369">
        <f t="shared" si="76"/>
        <v>3.2596110878406305E+35</v>
      </c>
      <c r="GDF25" s="369">
        <f t="shared" si="76"/>
        <v>0</v>
      </c>
      <c r="GDG25" s="369">
        <f t="shared" si="76"/>
        <v>3.3573994204758495E+35</v>
      </c>
      <c r="GDH25" s="369">
        <f t="shared" si="76"/>
        <v>0</v>
      </c>
      <c r="GDI25" s="369">
        <f t="shared" si="76"/>
        <v>3.4581214030901251E+35</v>
      </c>
      <c r="GDJ25" s="369">
        <f t="shared" si="76"/>
        <v>0</v>
      </c>
      <c r="GDK25" s="369">
        <f t="shared" si="76"/>
        <v>3.5618650451828288E+35</v>
      </c>
      <c r="GDL25" s="369">
        <f t="shared" si="76"/>
        <v>0</v>
      </c>
      <c r="GDM25" s="369">
        <f t="shared" si="76"/>
        <v>3.668720996538314E+35</v>
      </c>
      <c r="GDN25" s="369">
        <f t="shared" si="76"/>
        <v>0</v>
      </c>
      <c r="GDO25" s="369">
        <f t="shared" si="76"/>
        <v>3.7787826264344634E+35</v>
      </c>
      <c r="GDP25" s="369">
        <f t="shared" si="76"/>
        <v>0</v>
      </c>
      <c r="GDQ25" s="369">
        <f t="shared" si="76"/>
        <v>3.8921461052274972E+35</v>
      </c>
      <c r="GDR25" s="369">
        <f t="shared" si="76"/>
        <v>0</v>
      </c>
      <c r="GDS25" s="369">
        <f t="shared" si="76"/>
        <v>4.0089104883843219E+35</v>
      </c>
      <c r="GDT25" s="369">
        <f t="shared" si="76"/>
        <v>0</v>
      </c>
      <c r="GDU25" s="369">
        <f t="shared" si="76"/>
        <v>4.1291778030358518E+35</v>
      </c>
      <c r="GDV25" s="369">
        <f t="shared" si="76"/>
        <v>0</v>
      </c>
      <c r="GDW25" s="369">
        <f t="shared" si="76"/>
        <v>4.2530531371269275E+35</v>
      </c>
      <c r="GDX25" s="369">
        <f t="shared" si="76"/>
        <v>0</v>
      </c>
      <c r="GDY25" s="369">
        <f t="shared" si="76"/>
        <v>4.3806447312407354E+35</v>
      </c>
      <c r="GDZ25" s="369">
        <f t="shared" si="76"/>
        <v>0</v>
      </c>
      <c r="GEA25" s="369">
        <f t="shared" si="76"/>
        <v>4.5120640731779579E+35</v>
      </c>
      <c r="GEB25" s="369">
        <f t="shared" si="76"/>
        <v>0</v>
      </c>
      <c r="GEC25" s="369">
        <f t="shared" si="76"/>
        <v>4.6474259953732966E+35</v>
      </c>
      <c r="GED25" s="369">
        <f t="shared" si="76"/>
        <v>0</v>
      </c>
      <c r="GEE25" s="369">
        <f t="shared" si="76"/>
        <v>4.7868487752344954E+35</v>
      </c>
      <c r="GEF25" s="369">
        <f t="shared" si="76"/>
        <v>0</v>
      </c>
      <c r="GEG25" s="369">
        <f t="shared" si="76"/>
        <v>4.9304542384915305E+35</v>
      </c>
      <c r="GEH25" s="369">
        <f t="shared" si="76"/>
        <v>0</v>
      </c>
      <c r="GEI25" s="369">
        <f t="shared" si="76"/>
        <v>5.0783678656462764E+35</v>
      </c>
      <c r="GEJ25" s="369">
        <f t="shared" ref="GEJ25:GGU25" si="77">GEH25*$C$25</f>
        <v>0</v>
      </c>
      <c r="GEK25" s="369">
        <f t="shared" si="77"/>
        <v>5.2307189016156647E+35</v>
      </c>
      <c r="GEL25" s="369">
        <f t="shared" si="77"/>
        <v>0</v>
      </c>
      <c r="GEM25" s="369">
        <f t="shared" si="77"/>
        <v>5.3876404686641346E+35</v>
      </c>
      <c r="GEN25" s="369">
        <f t="shared" si="77"/>
        <v>0</v>
      </c>
      <c r="GEO25" s="369">
        <f t="shared" si="77"/>
        <v>5.5492696827240587E+35</v>
      </c>
      <c r="GEP25" s="369">
        <f t="shared" si="77"/>
        <v>0</v>
      </c>
      <c r="GEQ25" s="369">
        <f t="shared" si="77"/>
        <v>5.715747773205781E+35</v>
      </c>
      <c r="GER25" s="369">
        <f t="shared" si="77"/>
        <v>0</v>
      </c>
      <c r="GES25" s="369">
        <f t="shared" si="77"/>
        <v>5.8872202064019548E+35</v>
      </c>
      <c r="GET25" s="369">
        <f t="shared" si="77"/>
        <v>0</v>
      </c>
      <c r="GEU25" s="369">
        <f t="shared" si="77"/>
        <v>6.0638368125940138E+35</v>
      </c>
      <c r="GEV25" s="369">
        <f t="shared" si="77"/>
        <v>0</v>
      </c>
      <c r="GEW25" s="369">
        <f t="shared" si="77"/>
        <v>6.2457519169718341E+35</v>
      </c>
      <c r="GEX25" s="369">
        <f t="shared" si="77"/>
        <v>0</v>
      </c>
      <c r="GEY25" s="369">
        <f t="shared" si="77"/>
        <v>6.4331244744809893E+35</v>
      </c>
      <c r="GEZ25" s="369">
        <f t="shared" si="77"/>
        <v>0</v>
      </c>
      <c r="GFA25" s="369">
        <f t="shared" si="77"/>
        <v>6.6261182087154194E+35</v>
      </c>
      <c r="GFB25" s="369">
        <f t="shared" si="77"/>
        <v>0</v>
      </c>
      <c r="GFC25" s="369">
        <f t="shared" si="77"/>
        <v>6.8249017549768819E+35</v>
      </c>
      <c r="GFD25" s="369">
        <f t="shared" si="77"/>
        <v>0</v>
      </c>
      <c r="GFE25" s="369">
        <f t="shared" si="77"/>
        <v>7.0296488076261887E+35</v>
      </c>
      <c r="GFF25" s="369">
        <f t="shared" si="77"/>
        <v>0</v>
      </c>
      <c r="GFG25" s="369">
        <f t="shared" si="77"/>
        <v>7.2405382718549744E+35</v>
      </c>
      <c r="GFH25" s="369">
        <f t="shared" si="77"/>
        <v>0</v>
      </c>
      <c r="GFI25" s="369">
        <f t="shared" si="77"/>
        <v>7.4577544200106236E+35</v>
      </c>
      <c r="GFJ25" s="369">
        <f t="shared" si="77"/>
        <v>0</v>
      </c>
      <c r="GFK25" s="369">
        <f t="shared" si="77"/>
        <v>7.681487052610942E+35</v>
      </c>
      <c r="GFL25" s="369">
        <f t="shared" si="77"/>
        <v>0</v>
      </c>
      <c r="GFM25" s="369">
        <f t="shared" si="77"/>
        <v>7.9119316641892701E+35</v>
      </c>
      <c r="GFN25" s="369">
        <f t="shared" si="77"/>
        <v>0</v>
      </c>
      <c r="GFO25" s="369">
        <f t="shared" si="77"/>
        <v>8.1492896141149488E+35</v>
      </c>
      <c r="GFP25" s="369">
        <f t="shared" si="77"/>
        <v>0</v>
      </c>
      <c r="GFQ25" s="369">
        <f t="shared" si="77"/>
        <v>8.393768302538398E+35</v>
      </c>
      <c r="GFR25" s="369">
        <f t="shared" si="77"/>
        <v>0</v>
      </c>
      <c r="GFS25" s="369">
        <f t="shared" si="77"/>
        <v>8.6455813516145503E+35</v>
      </c>
      <c r="GFT25" s="369">
        <f t="shared" si="77"/>
        <v>0</v>
      </c>
      <c r="GFU25" s="369">
        <f t="shared" si="77"/>
        <v>8.9049487921629877E+35</v>
      </c>
      <c r="GFV25" s="369">
        <f t="shared" si="77"/>
        <v>0</v>
      </c>
      <c r="GFW25" s="369">
        <f t="shared" si="77"/>
        <v>9.1720972559278781E+35</v>
      </c>
      <c r="GFX25" s="369">
        <f t="shared" si="77"/>
        <v>0</v>
      </c>
      <c r="GFY25" s="369">
        <f t="shared" si="77"/>
        <v>9.4472601736057143E+35</v>
      </c>
      <c r="GFZ25" s="369">
        <f t="shared" si="77"/>
        <v>0</v>
      </c>
      <c r="GGA25" s="369">
        <f t="shared" si="77"/>
        <v>9.7306779788138855E+35</v>
      </c>
      <c r="GGB25" s="369">
        <f t="shared" si="77"/>
        <v>0</v>
      </c>
      <c r="GGC25" s="369">
        <f t="shared" si="77"/>
        <v>1.0022598318178302E+36</v>
      </c>
      <c r="GGD25" s="369">
        <f t="shared" si="77"/>
        <v>0</v>
      </c>
      <c r="GGE25" s="369">
        <f t="shared" si="77"/>
        <v>1.0323276267723652E+36</v>
      </c>
      <c r="GGF25" s="369">
        <f t="shared" si="77"/>
        <v>0</v>
      </c>
      <c r="GGG25" s="369">
        <f t="shared" si="77"/>
        <v>1.0632974555755362E+36</v>
      </c>
      <c r="GGH25" s="369">
        <f t="shared" si="77"/>
        <v>0</v>
      </c>
      <c r="GGI25" s="369">
        <f t="shared" si="77"/>
        <v>1.0951963792428023E+36</v>
      </c>
      <c r="GGJ25" s="369">
        <f t="shared" si="77"/>
        <v>0</v>
      </c>
      <c r="GGK25" s="369">
        <f t="shared" si="77"/>
        <v>1.1280522706200864E+36</v>
      </c>
      <c r="GGL25" s="369">
        <f t="shared" si="77"/>
        <v>0</v>
      </c>
      <c r="GGM25" s="369">
        <f t="shared" si="77"/>
        <v>1.161893838738689E+36</v>
      </c>
      <c r="GGN25" s="369">
        <f t="shared" si="77"/>
        <v>0</v>
      </c>
      <c r="GGO25" s="369">
        <f t="shared" si="77"/>
        <v>1.1967506539008497E+36</v>
      </c>
      <c r="GGP25" s="369">
        <f t="shared" si="77"/>
        <v>0</v>
      </c>
      <c r="GGQ25" s="369">
        <f t="shared" si="77"/>
        <v>1.2326531735178753E+36</v>
      </c>
      <c r="GGR25" s="369">
        <f t="shared" si="77"/>
        <v>0</v>
      </c>
      <c r="GGS25" s="369">
        <f t="shared" si="77"/>
        <v>1.2696327687234115E+36</v>
      </c>
      <c r="GGT25" s="369">
        <f t="shared" si="77"/>
        <v>0</v>
      </c>
      <c r="GGU25" s="369">
        <f t="shared" si="77"/>
        <v>1.3077217517851139E+36</v>
      </c>
      <c r="GGV25" s="369">
        <f t="shared" ref="GGV25:GJG25" si="78">GGT25*$C$25</f>
        <v>0</v>
      </c>
      <c r="GGW25" s="369">
        <f t="shared" si="78"/>
        <v>1.3469534043386674E+36</v>
      </c>
      <c r="GGX25" s="369">
        <f t="shared" si="78"/>
        <v>0</v>
      </c>
      <c r="GGY25" s="369">
        <f t="shared" si="78"/>
        <v>1.3873620064688273E+36</v>
      </c>
      <c r="GGZ25" s="369">
        <f t="shared" si="78"/>
        <v>0</v>
      </c>
      <c r="GHA25" s="369">
        <f t="shared" si="78"/>
        <v>1.4289828666628922E+36</v>
      </c>
      <c r="GHB25" s="369">
        <f t="shared" si="78"/>
        <v>0</v>
      </c>
      <c r="GHC25" s="369">
        <f t="shared" si="78"/>
        <v>1.4718523526627789E+36</v>
      </c>
      <c r="GHD25" s="369">
        <f t="shared" si="78"/>
        <v>0</v>
      </c>
      <c r="GHE25" s="369">
        <f t="shared" si="78"/>
        <v>1.5160079232426624E+36</v>
      </c>
      <c r="GHF25" s="369">
        <f t="shared" si="78"/>
        <v>0</v>
      </c>
      <c r="GHG25" s="369">
        <f t="shared" si="78"/>
        <v>1.5614881609399425E+36</v>
      </c>
      <c r="GHH25" s="369">
        <f t="shared" si="78"/>
        <v>0</v>
      </c>
      <c r="GHI25" s="369">
        <f t="shared" si="78"/>
        <v>1.6083328057681408E+36</v>
      </c>
      <c r="GHJ25" s="369">
        <f t="shared" si="78"/>
        <v>0</v>
      </c>
      <c r="GHK25" s="369">
        <f t="shared" si="78"/>
        <v>1.6565827899411851E+36</v>
      </c>
      <c r="GHL25" s="369">
        <f t="shared" si="78"/>
        <v>0</v>
      </c>
      <c r="GHM25" s="369">
        <f t="shared" si="78"/>
        <v>1.7062802736394206E+36</v>
      </c>
      <c r="GHN25" s="369">
        <f t="shared" si="78"/>
        <v>0</v>
      </c>
      <c r="GHO25" s="369">
        <f t="shared" si="78"/>
        <v>1.7574686818486033E+36</v>
      </c>
      <c r="GHP25" s="369">
        <f t="shared" si="78"/>
        <v>0</v>
      </c>
      <c r="GHQ25" s="369">
        <f t="shared" si="78"/>
        <v>1.8101927423040613E+36</v>
      </c>
      <c r="GHR25" s="369">
        <f t="shared" si="78"/>
        <v>0</v>
      </c>
      <c r="GHS25" s="369">
        <f t="shared" si="78"/>
        <v>1.8644985245731833E+36</v>
      </c>
      <c r="GHT25" s="369">
        <f t="shared" si="78"/>
        <v>0</v>
      </c>
      <c r="GHU25" s="369">
        <f t="shared" si="78"/>
        <v>1.9204334803103788E+36</v>
      </c>
      <c r="GHV25" s="369">
        <f t="shared" si="78"/>
        <v>0</v>
      </c>
      <c r="GHW25" s="369">
        <f t="shared" si="78"/>
        <v>1.9780464847196901E+36</v>
      </c>
      <c r="GHX25" s="369">
        <f t="shared" si="78"/>
        <v>0</v>
      </c>
      <c r="GHY25" s="369">
        <f t="shared" si="78"/>
        <v>2.0373878792612808E+36</v>
      </c>
      <c r="GHZ25" s="369">
        <f t="shared" si="78"/>
        <v>0</v>
      </c>
      <c r="GIA25" s="369">
        <f t="shared" si="78"/>
        <v>2.0985095156391193E+36</v>
      </c>
      <c r="GIB25" s="369">
        <f t="shared" si="78"/>
        <v>0</v>
      </c>
      <c r="GIC25" s="369">
        <f t="shared" si="78"/>
        <v>2.161464801108293E+36</v>
      </c>
      <c r="GID25" s="369">
        <f t="shared" si="78"/>
        <v>0</v>
      </c>
      <c r="GIE25" s="369">
        <f t="shared" si="78"/>
        <v>2.2263087451415419E+36</v>
      </c>
      <c r="GIF25" s="369">
        <f t="shared" si="78"/>
        <v>0</v>
      </c>
      <c r="GIG25" s="369">
        <f t="shared" si="78"/>
        <v>2.2930980074957883E+36</v>
      </c>
      <c r="GIH25" s="369">
        <f t="shared" si="78"/>
        <v>0</v>
      </c>
      <c r="GII25" s="369">
        <f t="shared" si="78"/>
        <v>2.3618909477206621E+36</v>
      </c>
      <c r="GIJ25" s="369">
        <f t="shared" si="78"/>
        <v>0</v>
      </c>
      <c r="GIK25" s="369">
        <f t="shared" si="78"/>
        <v>2.4327476761522819E+36</v>
      </c>
      <c r="GIL25" s="369">
        <f t="shared" si="78"/>
        <v>0</v>
      </c>
      <c r="GIM25" s="369">
        <f t="shared" si="78"/>
        <v>2.5057301064368503E+36</v>
      </c>
      <c r="GIN25" s="369">
        <f t="shared" si="78"/>
        <v>0</v>
      </c>
      <c r="GIO25" s="369">
        <f t="shared" si="78"/>
        <v>2.580902009629956E+36</v>
      </c>
      <c r="GIP25" s="369">
        <f t="shared" si="78"/>
        <v>0</v>
      </c>
      <c r="GIQ25" s="369">
        <f t="shared" si="78"/>
        <v>2.6583290699188547E+36</v>
      </c>
      <c r="GIR25" s="369">
        <f t="shared" si="78"/>
        <v>0</v>
      </c>
      <c r="GIS25" s="369">
        <f t="shared" si="78"/>
        <v>2.7380789420164203E+36</v>
      </c>
      <c r="GIT25" s="369">
        <f t="shared" si="78"/>
        <v>0</v>
      </c>
      <c r="GIU25" s="369">
        <f t="shared" si="78"/>
        <v>2.8202213102769127E+36</v>
      </c>
      <c r="GIV25" s="369">
        <f t="shared" si="78"/>
        <v>0</v>
      </c>
      <c r="GIW25" s="369">
        <f t="shared" si="78"/>
        <v>2.9048279495852199E+36</v>
      </c>
      <c r="GIX25" s="369">
        <f t="shared" si="78"/>
        <v>0</v>
      </c>
      <c r="GIY25" s="369">
        <f t="shared" si="78"/>
        <v>2.9919727880727765E+36</v>
      </c>
      <c r="GIZ25" s="369">
        <f t="shared" si="78"/>
        <v>0</v>
      </c>
      <c r="GJA25" s="369">
        <f t="shared" si="78"/>
        <v>3.0817319717149598E+36</v>
      </c>
      <c r="GJB25" s="369">
        <f t="shared" si="78"/>
        <v>0</v>
      </c>
      <c r="GJC25" s="369">
        <f t="shared" si="78"/>
        <v>3.1741839308664087E+36</v>
      </c>
      <c r="GJD25" s="369">
        <f t="shared" si="78"/>
        <v>0</v>
      </c>
      <c r="GJE25" s="369">
        <f t="shared" si="78"/>
        <v>3.2694094487924011E+36</v>
      </c>
      <c r="GJF25" s="369">
        <f t="shared" si="78"/>
        <v>0</v>
      </c>
      <c r="GJG25" s="369">
        <f t="shared" si="78"/>
        <v>3.367491732256173E+36</v>
      </c>
      <c r="GJH25" s="369">
        <f t="shared" ref="GJH25:GLS25" si="79">GJF25*$C$25</f>
        <v>0</v>
      </c>
      <c r="GJI25" s="369">
        <f t="shared" si="79"/>
        <v>3.4685164842238582E+36</v>
      </c>
      <c r="GJJ25" s="369">
        <f t="shared" si="79"/>
        <v>0</v>
      </c>
      <c r="GJK25" s="369">
        <f t="shared" si="79"/>
        <v>3.5725719787505742E+36</v>
      </c>
      <c r="GJL25" s="369">
        <f t="shared" si="79"/>
        <v>0</v>
      </c>
      <c r="GJM25" s="369">
        <f t="shared" si="79"/>
        <v>3.6797491381130917E+36</v>
      </c>
      <c r="GJN25" s="369">
        <f t="shared" si="79"/>
        <v>0</v>
      </c>
      <c r="GJO25" s="369">
        <f t="shared" si="79"/>
        <v>3.7901416122564843E+36</v>
      </c>
      <c r="GJP25" s="369">
        <f t="shared" si="79"/>
        <v>0</v>
      </c>
      <c r="GJQ25" s="369">
        <f t="shared" si="79"/>
        <v>3.9038458606241791E+36</v>
      </c>
      <c r="GJR25" s="369">
        <f t="shared" si="79"/>
        <v>0</v>
      </c>
      <c r="GJS25" s="369">
        <f t="shared" si="79"/>
        <v>4.0209612364429045E+36</v>
      </c>
      <c r="GJT25" s="369">
        <f t="shared" si="79"/>
        <v>0</v>
      </c>
      <c r="GJU25" s="369">
        <f t="shared" si="79"/>
        <v>4.1415900735361918E+36</v>
      </c>
      <c r="GJV25" s="369">
        <f t="shared" si="79"/>
        <v>0</v>
      </c>
      <c r="GJW25" s="369">
        <f t="shared" si="79"/>
        <v>4.2658377757422776E+36</v>
      </c>
      <c r="GJX25" s="369">
        <f t="shared" si="79"/>
        <v>0</v>
      </c>
      <c r="GJY25" s="369">
        <f t="shared" si="79"/>
        <v>4.3938129090145461E+36</v>
      </c>
      <c r="GJZ25" s="369">
        <f t="shared" si="79"/>
        <v>0</v>
      </c>
      <c r="GKA25" s="369">
        <f t="shared" si="79"/>
        <v>4.5256272962849826E+36</v>
      </c>
      <c r="GKB25" s="369">
        <f t="shared" si="79"/>
        <v>0</v>
      </c>
      <c r="GKC25" s="369">
        <f t="shared" si="79"/>
        <v>4.6613961151735322E+36</v>
      </c>
      <c r="GKD25" s="369">
        <f t="shared" si="79"/>
        <v>0</v>
      </c>
      <c r="GKE25" s="369">
        <f t="shared" si="79"/>
        <v>4.8012379986287382E+36</v>
      </c>
      <c r="GKF25" s="369">
        <f t="shared" si="79"/>
        <v>0</v>
      </c>
      <c r="GKG25" s="369">
        <f t="shared" si="79"/>
        <v>4.9452751385876007E+36</v>
      </c>
      <c r="GKH25" s="369">
        <f t="shared" si="79"/>
        <v>0</v>
      </c>
      <c r="GKI25" s="369">
        <f t="shared" si="79"/>
        <v>5.0936333927452291E+36</v>
      </c>
      <c r="GKJ25" s="369">
        <f t="shared" si="79"/>
        <v>0</v>
      </c>
      <c r="GKK25" s="369">
        <f t="shared" si="79"/>
        <v>5.2464423945275861E+36</v>
      </c>
      <c r="GKL25" s="369">
        <f t="shared" si="79"/>
        <v>0</v>
      </c>
      <c r="GKM25" s="369">
        <f t="shared" si="79"/>
        <v>5.4038356663634133E+36</v>
      </c>
      <c r="GKN25" s="369">
        <f t="shared" si="79"/>
        <v>0</v>
      </c>
      <c r="GKO25" s="369">
        <f t="shared" si="79"/>
        <v>5.5659507363543154E+36</v>
      </c>
      <c r="GKP25" s="369">
        <f t="shared" si="79"/>
        <v>0</v>
      </c>
      <c r="GKQ25" s="369">
        <f t="shared" si="79"/>
        <v>5.7329292584449447E+36</v>
      </c>
      <c r="GKR25" s="369">
        <f t="shared" si="79"/>
        <v>0</v>
      </c>
      <c r="GKS25" s="369">
        <f t="shared" si="79"/>
        <v>5.9049171361982931E+36</v>
      </c>
      <c r="GKT25" s="369">
        <f t="shared" si="79"/>
        <v>0</v>
      </c>
      <c r="GKU25" s="369">
        <f t="shared" si="79"/>
        <v>6.082064650284242E+36</v>
      </c>
      <c r="GKV25" s="369">
        <f t="shared" si="79"/>
        <v>0</v>
      </c>
      <c r="GKW25" s="369">
        <f t="shared" si="79"/>
        <v>6.2645265897927696E+36</v>
      </c>
      <c r="GKX25" s="369">
        <f t="shared" si="79"/>
        <v>0</v>
      </c>
      <c r="GKY25" s="369">
        <f t="shared" si="79"/>
        <v>6.4524623874865527E+36</v>
      </c>
      <c r="GKZ25" s="369">
        <f t="shared" si="79"/>
        <v>0</v>
      </c>
      <c r="GLA25" s="369">
        <f t="shared" si="79"/>
        <v>6.6460362591111497E+36</v>
      </c>
      <c r="GLB25" s="369">
        <f t="shared" si="79"/>
        <v>0</v>
      </c>
      <c r="GLC25" s="369">
        <f t="shared" si="79"/>
        <v>6.8454173468844844E+36</v>
      </c>
      <c r="GLD25" s="369">
        <f t="shared" si="79"/>
        <v>0</v>
      </c>
      <c r="GLE25" s="369">
        <f t="shared" si="79"/>
        <v>7.0507798672910185E+36</v>
      </c>
      <c r="GLF25" s="369">
        <f t="shared" si="79"/>
        <v>0</v>
      </c>
      <c r="GLG25" s="369">
        <f t="shared" si="79"/>
        <v>7.2623032633097492E+36</v>
      </c>
      <c r="GLH25" s="369">
        <f t="shared" si="79"/>
        <v>0</v>
      </c>
      <c r="GLI25" s="369">
        <f t="shared" si="79"/>
        <v>7.4801723612090424E+36</v>
      </c>
      <c r="GLJ25" s="369">
        <f t="shared" si="79"/>
        <v>0</v>
      </c>
      <c r="GLK25" s="369">
        <f t="shared" si="79"/>
        <v>7.7045775320453141E+36</v>
      </c>
      <c r="GLL25" s="369">
        <f t="shared" si="79"/>
        <v>0</v>
      </c>
      <c r="GLM25" s="369">
        <f t="shared" si="79"/>
        <v>7.9357148580066733E+36</v>
      </c>
      <c r="GLN25" s="369">
        <f t="shared" si="79"/>
        <v>0</v>
      </c>
      <c r="GLO25" s="369">
        <f t="shared" si="79"/>
        <v>8.1737863037468735E+36</v>
      </c>
      <c r="GLP25" s="369">
        <f t="shared" si="79"/>
        <v>0</v>
      </c>
      <c r="GLQ25" s="369">
        <f t="shared" si="79"/>
        <v>8.4189998928592803E+36</v>
      </c>
      <c r="GLR25" s="369">
        <f t="shared" si="79"/>
        <v>0</v>
      </c>
      <c r="GLS25" s="369">
        <f t="shared" si="79"/>
        <v>8.6715698896450587E+36</v>
      </c>
      <c r="GLT25" s="369">
        <f t="shared" ref="GLT25:GOE25" si="80">GLR25*$C$25</f>
        <v>0</v>
      </c>
      <c r="GLU25" s="369">
        <f t="shared" si="80"/>
        <v>8.9317169863344104E+36</v>
      </c>
      <c r="GLV25" s="369">
        <f t="shared" si="80"/>
        <v>0</v>
      </c>
      <c r="GLW25" s="369">
        <f t="shared" si="80"/>
        <v>9.1996684959244427E+36</v>
      </c>
      <c r="GLX25" s="369">
        <f t="shared" si="80"/>
        <v>0</v>
      </c>
      <c r="GLY25" s="369">
        <f t="shared" si="80"/>
        <v>9.4756585508021766E+36</v>
      </c>
      <c r="GLZ25" s="369">
        <f t="shared" si="80"/>
        <v>0</v>
      </c>
      <c r="GMA25" s="369">
        <f t="shared" si="80"/>
        <v>9.7599283073262426E+36</v>
      </c>
      <c r="GMB25" s="369">
        <f t="shared" si="80"/>
        <v>0</v>
      </c>
      <c r="GMC25" s="369">
        <f t="shared" si="80"/>
        <v>1.005272615654603E+37</v>
      </c>
      <c r="GMD25" s="369">
        <f t="shared" si="80"/>
        <v>0</v>
      </c>
      <c r="GME25" s="369">
        <f t="shared" si="80"/>
        <v>1.0354307941242412E+37</v>
      </c>
      <c r="GMF25" s="369">
        <f t="shared" si="80"/>
        <v>0</v>
      </c>
      <c r="GMG25" s="369">
        <f t="shared" si="80"/>
        <v>1.0664937179479684E+37</v>
      </c>
      <c r="GMH25" s="369">
        <f t="shared" si="80"/>
        <v>0</v>
      </c>
      <c r="GMI25" s="369">
        <f t="shared" si="80"/>
        <v>1.0984885294864076E+37</v>
      </c>
      <c r="GMJ25" s="369">
        <f t="shared" si="80"/>
        <v>0</v>
      </c>
      <c r="GMK25" s="369">
        <f t="shared" si="80"/>
        <v>1.1314431853709998E+37</v>
      </c>
      <c r="GML25" s="369">
        <f t="shared" si="80"/>
        <v>0</v>
      </c>
      <c r="GMM25" s="369">
        <f t="shared" si="80"/>
        <v>1.1653864809321298E+37</v>
      </c>
      <c r="GMN25" s="369">
        <f t="shared" si="80"/>
        <v>0</v>
      </c>
      <c r="GMO25" s="369">
        <f t="shared" si="80"/>
        <v>1.2003480753600937E+37</v>
      </c>
      <c r="GMP25" s="369">
        <f t="shared" si="80"/>
        <v>0</v>
      </c>
      <c r="GMQ25" s="369">
        <f t="shared" si="80"/>
        <v>1.2363585176208965E+37</v>
      </c>
      <c r="GMR25" s="369">
        <f t="shared" si="80"/>
        <v>0</v>
      </c>
      <c r="GMS25" s="369">
        <f t="shared" si="80"/>
        <v>1.2734492731495234E+37</v>
      </c>
      <c r="GMT25" s="369">
        <f t="shared" si="80"/>
        <v>0</v>
      </c>
      <c r="GMU25" s="369">
        <f t="shared" si="80"/>
        <v>1.3116527513440091E+37</v>
      </c>
      <c r="GMV25" s="369">
        <f t="shared" si="80"/>
        <v>0</v>
      </c>
      <c r="GMW25" s="369">
        <f t="shared" si="80"/>
        <v>1.3510023338843294E+37</v>
      </c>
      <c r="GMX25" s="369">
        <f t="shared" si="80"/>
        <v>0</v>
      </c>
      <c r="GMY25" s="369">
        <f t="shared" si="80"/>
        <v>1.3915324039008592E+37</v>
      </c>
      <c r="GMZ25" s="369">
        <f t="shared" si="80"/>
        <v>0</v>
      </c>
      <c r="GNA25" s="369">
        <f t="shared" si="80"/>
        <v>1.433278376017885E+37</v>
      </c>
      <c r="GNB25" s="369">
        <f t="shared" si="80"/>
        <v>0</v>
      </c>
      <c r="GNC25" s="369">
        <f t="shared" si="80"/>
        <v>1.4762767272984215E+37</v>
      </c>
      <c r="GND25" s="369">
        <f t="shared" si="80"/>
        <v>0</v>
      </c>
      <c r="GNE25" s="369">
        <f t="shared" si="80"/>
        <v>1.5205650291173741E+37</v>
      </c>
      <c r="GNF25" s="369">
        <f t="shared" si="80"/>
        <v>0</v>
      </c>
      <c r="GNG25" s="369">
        <f t="shared" si="80"/>
        <v>1.5661819799908954E+37</v>
      </c>
      <c r="GNH25" s="369">
        <f t="shared" si="80"/>
        <v>0</v>
      </c>
      <c r="GNI25" s="369">
        <f t="shared" si="80"/>
        <v>1.6131674393906224E+37</v>
      </c>
      <c r="GNJ25" s="369">
        <f t="shared" si="80"/>
        <v>0</v>
      </c>
      <c r="GNK25" s="369">
        <f t="shared" si="80"/>
        <v>1.6615624625723411E+37</v>
      </c>
      <c r="GNL25" s="369">
        <f t="shared" si="80"/>
        <v>0</v>
      </c>
      <c r="GNM25" s="369">
        <f t="shared" si="80"/>
        <v>1.7114093364495115E+37</v>
      </c>
      <c r="GNN25" s="369">
        <f t="shared" si="80"/>
        <v>0</v>
      </c>
      <c r="GNO25" s="369">
        <f t="shared" si="80"/>
        <v>1.762751616542997E+37</v>
      </c>
      <c r="GNP25" s="369">
        <f t="shared" si="80"/>
        <v>0</v>
      </c>
      <c r="GNQ25" s="369">
        <f t="shared" si="80"/>
        <v>1.815634165039287E+37</v>
      </c>
      <c r="GNR25" s="369">
        <f t="shared" si="80"/>
        <v>0</v>
      </c>
      <c r="GNS25" s="369">
        <f t="shared" si="80"/>
        <v>1.8701031899904655E+37</v>
      </c>
      <c r="GNT25" s="369">
        <f t="shared" si="80"/>
        <v>0</v>
      </c>
      <c r="GNU25" s="369">
        <f t="shared" si="80"/>
        <v>1.9262062856901795E+37</v>
      </c>
      <c r="GNV25" s="369">
        <f t="shared" si="80"/>
        <v>0</v>
      </c>
      <c r="GNW25" s="369">
        <f t="shared" si="80"/>
        <v>1.983992474260885E+37</v>
      </c>
      <c r="GNX25" s="369">
        <f t="shared" si="80"/>
        <v>0</v>
      </c>
      <c r="GNY25" s="369">
        <f t="shared" si="80"/>
        <v>2.0435122484887117E+37</v>
      </c>
      <c r="GNZ25" s="369">
        <f t="shared" si="80"/>
        <v>0</v>
      </c>
      <c r="GOA25" s="369">
        <f t="shared" si="80"/>
        <v>2.1048176159433732E+37</v>
      </c>
      <c r="GOB25" s="369">
        <f t="shared" si="80"/>
        <v>0</v>
      </c>
      <c r="GOC25" s="369">
        <f t="shared" si="80"/>
        <v>2.1679621444216744E+37</v>
      </c>
      <c r="GOD25" s="369">
        <f t="shared" si="80"/>
        <v>0</v>
      </c>
      <c r="GOE25" s="369">
        <f t="shared" si="80"/>
        <v>2.2330010087543245E+37</v>
      </c>
      <c r="GOF25" s="369">
        <f t="shared" ref="GOF25:GQQ25" si="81">GOD25*$C$25</f>
        <v>0</v>
      </c>
      <c r="GOG25" s="369">
        <f t="shared" si="81"/>
        <v>2.2999910390169542E+37</v>
      </c>
      <c r="GOH25" s="369">
        <f t="shared" si="81"/>
        <v>0</v>
      </c>
      <c r="GOI25" s="369">
        <f t="shared" si="81"/>
        <v>2.3689907701874629E+37</v>
      </c>
      <c r="GOJ25" s="369">
        <f t="shared" si="81"/>
        <v>0</v>
      </c>
      <c r="GOK25" s="369">
        <f t="shared" si="81"/>
        <v>2.4400604932930867E+37</v>
      </c>
      <c r="GOL25" s="369">
        <f t="shared" si="81"/>
        <v>0</v>
      </c>
      <c r="GOM25" s="369">
        <f t="shared" si="81"/>
        <v>2.5132623080918794E+37</v>
      </c>
      <c r="GON25" s="369">
        <f t="shared" si="81"/>
        <v>0</v>
      </c>
      <c r="GOO25" s="369">
        <f t="shared" si="81"/>
        <v>2.5886601773346359E+37</v>
      </c>
      <c r="GOP25" s="369">
        <f t="shared" si="81"/>
        <v>0</v>
      </c>
      <c r="GOQ25" s="369">
        <f t="shared" si="81"/>
        <v>2.6663199826546751E+37</v>
      </c>
      <c r="GOR25" s="369">
        <f t="shared" si="81"/>
        <v>0</v>
      </c>
      <c r="GOS25" s="369">
        <f t="shared" si="81"/>
        <v>2.7463095821343154E+37</v>
      </c>
      <c r="GOT25" s="369">
        <f t="shared" si="81"/>
        <v>0</v>
      </c>
      <c r="GOU25" s="369">
        <f t="shared" si="81"/>
        <v>2.8286988695983451E+37</v>
      </c>
      <c r="GOV25" s="369">
        <f t="shared" si="81"/>
        <v>0</v>
      </c>
      <c r="GOW25" s="369">
        <f t="shared" si="81"/>
        <v>2.9135598356862956E+37</v>
      </c>
      <c r="GOX25" s="369">
        <f t="shared" si="81"/>
        <v>0</v>
      </c>
      <c r="GOY25" s="369">
        <f t="shared" si="81"/>
        <v>3.0009666307568846E+37</v>
      </c>
      <c r="GOZ25" s="369">
        <f t="shared" si="81"/>
        <v>0</v>
      </c>
      <c r="GPA25" s="369">
        <f t="shared" si="81"/>
        <v>3.0909956296795912E+37</v>
      </c>
      <c r="GPB25" s="369">
        <f t="shared" si="81"/>
        <v>0</v>
      </c>
      <c r="GPC25" s="369">
        <f t="shared" si="81"/>
        <v>3.1837254985699789E+37</v>
      </c>
      <c r="GPD25" s="369">
        <f t="shared" si="81"/>
        <v>0</v>
      </c>
      <c r="GPE25" s="369">
        <f t="shared" si="81"/>
        <v>3.2792372635270784E+37</v>
      </c>
      <c r="GPF25" s="369">
        <f t="shared" si="81"/>
        <v>0</v>
      </c>
      <c r="GPG25" s="369">
        <f t="shared" si="81"/>
        <v>3.3776143814328907E+37</v>
      </c>
      <c r="GPH25" s="369">
        <f t="shared" si="81"/>
        <v>0</v>
      </c>
      <c r="GPI25" s="369">
        <f t="shared" si="81"/>
        <v>3.4789428128758775E+37</v>
      </c>
      <c r="GPJ25" s="369">
        <f t="shared" si="81"/>
        <v>0</v>
      </c>
      <c r="GPK25" s="369">
        <f t="shared" si="81"/>
        <v>3.583311097262154E+37</v>
      </c>
      <c r="GPL25" s="369">
        <f t="shared" si="81"/>
        <v>0</v>
      </c>
      <c r="GPM25" s="369">
        <f t="shared" si="81"/>
        <v>3.6908104301800186E+37</v>
      </c>
      <c r="GPN25" s="369">
        <f t="shared" si="81"/>
        <v>0</v>
      </c>
      <c r="GPO25" s="369">
        <f t="shared" si="81"/>
        <v>3.8015347430854191E+37</v>
      </c>
      <c r="GPP25" s="369">
        <f t="shared" si="81"/>
        <v>0</v>
      </c>
      <c r="GPQ25" s="369">
        <f t="shared" si="81"/>
        <v>3.9155807853779819E+37</v>
      </c>
      <c r="GPR25" s="369">
        <f t="shared" si="81"/>
        <v>0</v>
      </c>
      <c r="GPS25" s="369">
        <f t="shared" si="81"/>
        <v>4.0330482089393215E+37</v>
      </c>
      <c r="GPT25" s="369">
        <f t="shared" si="81"/>
        <v>0</v>
      </c>
      <c r="GPU25" s="369">
        <f t="shared" si="81"/>
        <v>4.1540396552075015E+37</v>
      </c>
      <c r="GPV25" s="369">
        <f t="shared" si="81"/>
        <v>0</v>
      </c>
      <c r="GPW25" s="369">
        <f t="shared" si="81"/>
        <v>4.2786608448637263E+37</v>
      </c>
      <c r="GPX25" s="369">
        <f t="shared" si="81"/>
        <v>0</v>
      </c>
      <c r="GPY25" s="369">
        <f t="shared" si="81"/>
        <v>4.4070206702096384E+37</v>
      </c>
      <c r="GPZ25" s="369">
        <f t="shared" si="81"/>
        <v>0</v>
      </c>
      <c r="GQA25" s="369">
        <f t="shared" si="81"/>
        <v>4.5392312903159276E+37</v>
      </c>
      <c r="GQB25" s="369">
        <f t="shared" si="81"/>
        <v>0</v>
      </c>
      <c r="GQC25" s="369">
        <f t="shared" si="81"/>
        <v>4.6754082290254059E+37</v>
      </c>
      <c r="GQD25" s="369">
        <f t="shared" si="81"/>
        <v>0</v>
      </c>
      <c r="GQE25" s="369">
        <f t="shared" si="81"/>
        <v>4.8156704758961681E+37</v>
      </c>
      <c r="GQF25" s="369">
        <f t="shared" si="81"/>
        <v>0</v>
      </c>
      <c r="GQG25" s="369">
        <f t="shared" si="81"/>
        <v>4.9601405901730538E+37</v>
      </c>
      <c r="GQH25" s="369">
        <f t="shared" si="81"/>
        <v>0</v>
      </c>
      <c r="GQI25" s="369">
        <f t="shared" si="81"/>
        <v>5.1089448078782456E+37</v>
      </c>
      <c r="GQJ25" s="369">
        <f t="shared" si="81"/>
        <v>0</v>
      </c>
      <c r="GQK25" s="369">
        <f t="shared" si="81"/>
        <v>5.262213152114593E+37</v>
      </c>
      <c r="GQL25" s="369">
        <f t="shared" si="81"/>
        <v>0</v>
      </c>
      <c r="GQM25" s="369">
        <f t="shared" si="81"/>
        <v>5.4200795466780311E+37</v>
      </c>
      <c r="GQN25" s="369">
        <f t="shared" si="81"/>
        <v>0</v>
      </c>
      <c r="GQO25" s="369">
        <f t="shared" si="81"/>
        <v>5.5826819330783719E+37</v>
      </c>
      <c r="GQP25" s="369">
        <f t="shared" si="81"/>
        <v>0</v>
      </c>
      <c r="GQQ25" s="369">
        <f t="shared" si="81"/>
        <v>5.7501623910707234E+37</v>
      </c>
      <c r="GQR25" s="369">
        <f t="shared" ref="GQR25:GTC25" si="82">GQP25*$C$25</f>
        <v>0</v>
      </c>
      <c r="GQS25" s="369">
        <f t="shared" si="82"/>
        <v>5.922667262802845E+37</v>
      </c>
      <c r="GQT25" s="369">
        <f t="shared" si="82"/>
        <v>0</v>
      </c>
      <c r="GQU25" s="369">
        <f t="shared" si="82"/>
        <v>6.1003472806869304E+37</v>
      </c>
      <c r="GQV25" s="369">
        <f t="shared" si="82"/>
        <v>0</v>
      </c>
      <c r="GQW25" s="369">
        <f t="shared" si="82"/>
        <v>6.2833576991075385E+37</v>
      </c>
      <c r="GQX25" s="369">
        <f t="shared" si="82"/>
        <v>0</v>
      </c>
      <c r="GQY25" s="369">
        <f t="shared" si="82"/>
        <v>6.4718584300807645E+37</v>
      </c>
      <c r="GQZ25" s="369">
        <f t="shared" si="82"/>
        <v>0</v>
      </c>
      <c r="GRA25" s="369">
        <f t="shared" si="82"/>
        <v>6.6660141829831872E+37</v>
      </c>
      <c r="GRB25" s="369">
        <f t="shared" si="82"/>
        <v>0</v>
      </c>
      <c r="GRC25" s="369">
        <f t="shared" si="82"/>
        <v>6.8659946084726832E+37</v>
      </c>
      <c r="GRD25" s="369">
        <f t="shared" si="82"/>
        <v>0</v>
      </c>
      <c r="GRE25" s="369">
        <f t="shared" si="82"/>
        <v>7.0719744467268635E+37</v>
      </c>
      <c r="GRF25" s="369">
        <f t="shared" si="82"/>
        <v>0</v>
      </c>
      <c r="GRG25" s="369">
        <f t="shared" si="82"/>
        <v>7.2841336801286696E+37</v>
      </c>
      <c r="GRH25" s="369">
        <f t="shared" si="82"/>
        <v>0</v>
      </c>
      <c r="GRI25" s="369">
        <f t="shared" si="82"/>
        <v>7.5026576905325299E+37</v>
      </c>
      <c r="GRJ25" s="369">
        <f t="shared" si="82"/>
        <v>0</v>
      </c>
      <c r="GRK25" s="369">
        <f t="shared" si="82"/>
        <v>7.7277374212485061E+37</v>
      </c>
      <c r="GRL25" s="369">
        <f t="shared" si="82"/>
        <v>0</v>
      </c>
      <c r="GRM25" s="369">
        <f t="shared" si="82"/>
        <v>7.9595695438859612E+37</v>
      </c>
      <c r="GRN25" s="369">
        <f t="shared" si="82"/>
        <v>0</v>
      </c>
      <c r="GRO25" s="369">
        <f t="shared" si="82"/>
        <v>8.1983566302025406E+37</v>
      </c>
      <c r="GRP25" s="369">
        <f t="shared" si="82"/>
        <v>0</v>
      </c>
      <c r="GRQ25" s="369">
        <f t="shared" si="82"/>
        <v>8.4443073291086168E+37</v>
      </c>
      <c r="GRR25" s="369">
        <f t="shared" si="82"/>
        <v>0</v>
      </c>
      <c r="GRS25" s="369">
        <f t="shared" si="82"/>
        <v>8.6976365489818758E+37</v>
      </c>
      <c r="GRT25" s="369">
        <f t="shared" si="82"/>
        <v>0</v>
      </c>
      <c r="GRU25" s="369">
        <f t="shared" si="82"/>
        <v>8.9585656454513316E+37</v>
      </c>
      <c r="GRV25" s="369">
        <f t="shared" si="82"/>
        <v>0</v>
      </c>
      <c r="GRW25" s="369">
        <f t="shared" si="82"/>
        <v>9.2273226148148713E+37</v>
      </c>
      <c r="GRX25" s="369">
        <f t="shared" si="82"/>
        <v>0</v>
      </c>
      <c r="GRY25" s="369">
        <f t="shared" si="82"/>
        <v>9.5041422932593178E+37</v>
      </c>
      <c r="GRZ25" s="369">
        <f t="shared" si="82"/>
        <v>0</v>
      </c>
      <c r="GSA25" s="369">
        <f t="shared" si="82"/>
        <v>9.7892665620570972E+37</v>
      </c>
      <c r="GSB25" s="369">
        <f t="shared" si="82"/>
        <v>0</v>
      </c>
      <c r="GSC25" s="369">
        <f t="shared" si="82"/>
        <v>1.0082944558918811E+38</v>
      </c>
      <c r="GSD25" s="369">
        <f t="shared" si="82"/>
        <v>0</v>
      </c>
      <c r="GSE25" s="369">
        <f t="shared" si="82"/>
        <v>1.0385432895686376E+38</v>
      </c>
      <c r="GSF25" s="369">
        <f t="shared" si="82"/>
        <v>0</v>
      </c>
      <c r="GSG25" s="369">
        <f t="shared" si="82"/>
        <v>1.0696995882556968E+38</v>
      </c>
      <c r="GSH25" s="369">
        <f t="shared" si="82"/>
        <v>0</v>
      </c>
      <c r="GSI25" s="369">
        <f t="shared" si="82"/>
        <v>1.1017905759033676E+38</v>
      </c>
      <c r="GSJ25" s="369">
        <f t="shared" si="82"/>
        <v>0</v>
      </c>
      <c r="GSK25" s="369">
        <f t="shared" si="82"/>
        <v>1.1348442931804687E+38</v>
      </c>
      <c r="GSL25" s="369">
        <f t="shared" si="82"/>
        <v>0</v>
      </c>
      <c r="GSM25" s="369">
        <f t="shared" si="82"/>
        <v>1.1688896219758828E+38</v>
      </c>
      <c r="GSN25" s="369">
        <f t="shared" si="82"/>
        <v>0</v>
      </c>
      <c r="GSO25" s="369">
        <f t="shared" si="82"/>
        <v>1.2039563106351593E+38</v>
      </c>
      <c r="GSP25" s="369">
        <f t="shared" si="82"/>
        <v>0</v>
      </c>
      <c r="GSQ25" s="369">
        <f t="shared" si="82"/>
        <v>1.2400749999542142E+38</v>
      </c>
      <c r="GSR25" s="369">
        <f t="shared" si="82"/>
        <v>0</v>
      </c>
      <c r="GSS25" s="369">
        <f t="shared" si="82"/>
        <v>1.2772772499528406E+38</v>
      </c>
      <c r="GST25" s="369">
        <f t="shared" si="82"/>
        <v>0</v>
      </c>
      <c r="GSU25" s="369">
        <f t="shared" si="82"/>
        <v>1.3155955674514258E+38</v>
      </c>
      <c r="GSV25" s="369">
        <f t="shared" si="82"/>
        <v>0</v>
      </c>
      <c r="GSW25" s="369">
        <f t="shared" si="82"/>
        <v>1.3550634344749687E+38</v>
      </c>
      <c r="GSX25" s="369">
        <f t="shared" si="82"/>
        <v>0</v>
      </c>
      <c r="GSY25" s="369">
        <f t="shared" si="82"/>
        <v>1.3957153375092177E+38</v>
      </c>
      <c r="GSZ25" s="369">
        <f t="shared" si="82"/>
        <v>0</v>
      </c>
      <c r="GTA25" s="369">
        <f t="shared" si="82"/>
        <v>1.4375867976344943E+38</v>
      </c>
      <c r="GTB25" s="369">
        <f t="shared" si="82"/>
        <v>0</v>
      </c>
      <c r="GTC25" s="369">
        <f t="shared" si="82"/>
        <v>1.4807144015635292E+38</v>
      </c>
      <c r="GTD25" s="369">
        <f t="shared" ref="GTD25:GVO25" si="83">GTB25*$C$25</f>
        <v>0</v>
      </c>
      <c r="GTE25" s="369">
        <f t="shared" si="83"/>
        <v>1.5251358336104351E+38</v>
      </c>
      <c r="GTF25" s="369">
        <f t="shared" si="83"/>
        <v>0</v>
      </c>
      <c r="GTG25" s="369">
        <f t="shared" si="83"/>
        <v>1.5708899086187482E+38</v>
      </c>
      <c r="GTH25" s="369">
        <f t="shared" si="83"/>
        <v>0</v>
      </c>
      <c r="GTI25" s="369">
        <f t="shared" si="83"/>
        <v>1.6180166058773106E+38</v>
      </c>
      <c r="GTJ25" s="369">
        <f t="shared" si="83"/>
        <v>0</v>
      </c>
      <c r="GTK25" s="369">
        <f t="shared" si="83"/>
        <v>1.66655710405363E+38</v>
      </c>
      <c r="GTL25" s="369">
        <f t="shared" si="83"/>
        <v>0</v>
      </c>
      <c r="GTM25" s="369">
        <f t="shared" si="83"/>
        <v>1.7165538171752391E+38</v>
      </c>
      <c r="GTN25" s="369">
        <f t="shared" si="83"/>
        <v>0</v>
      </c>
      <c r="GTO25" s="369">
        <f t="shared" si="83"/>
        <v>1.7680504316904962E+38</v>
      </c>
      <c r="GTP25" s="369">
        <f t="shared" si="83"/>
        <v>0</v>
      </c>
      <c r="GTQ25" s="369">
        <f t="shared" si="83"/>
        <v>1.8210919446412113E+38</v>
      </c>
      <c r="GTR25" s="369">
        <f t="shared" si="83"/>
        <v>0</v>
      </c>
      <c r="GTS25" s="369">
        <f t="shared" si="83"/>
        <v>1.8757247029804476E+38</v>
      </c>
      <c r="GTT25" s="369">
        <f t="shared" si="83"/>
        <v>0</v>
      </c>
      <c r="GTU25" s="369">
        <f t="shared" si="83"/>
        <v>1.9319964440698612E+38</v>
      </c>
      <c r="GTV25" s="369">
        <f t="shared" si="83"/>
        <v>0</v>
      </c>
      <c r="GTW25" s="369">
        <f t="shared" si="83"/>
        <v>1.989956337391957E+38</v>
      </c>
      <c r="GTX25" s="369">
        <f t="shared" si="83"/>
        <v>0</v>
      </c>
      <c r="GTY25" s="369">
        <f t="shared" si="83"/>
        <v>2.0496550275137157E+38</v>
      </c>
      <c r="GTZ25" s="369">
        <f t="shared" si="83"/>
        <v>0</v>
      </c>
      <c r="GUA25" s="369">
        <f t="shared" si="83"/>
        <v>2.1111446783391271E+38</v>
      </c>
      <c r="GUB25" s="369">
        <f t="shared" si="83"/>
        <v>0</v>
      </c>
      <c r="GUC25" s="369">
        <f t="shared" si="83"/>
        <v>2.174479018689301E+38</v>
      </c>
      <c r="GUD25" s="369">
        <f t="shared" si="83"/>
        <v>0</v>
      </c>
      <c r="GUE25" s="369">
        <f t="shared" si="83"/>
        <v>2.2397133892499801E+38</v>
      </c>
      <c r="GUF25" s="369">
        <f t="shared" si="83"/>
        <v>0</v>
      </c>
      <c r="GUG25" s="369">
        <f t="shared" si="83"/>
        <v>2.3069047909274797E+38</v>
      </c>
      <c r="GUH25" s="369">
        <f t="shared" si="83"/>
        <v>0</v>
      </c>
      <c r="GUI25" s="369">
        <f t="shared" si="83"/>
        <v>2.376111934655304E+38</v>
      </c>
      <c r="GUJ25" s="369">
        <f t="shared" si="83"/>
        <v>0</v>
      </c>
      <c r="GUK25" s="369">
        <f t="shared" si="83"/>
        <v>2.4473952926949634E+38</v>
      </c>
      <c r="GUL25" s="369">
        <f t="shared" si="83"/>
        <v>0</v>
      </c>
      <c r="GUM25" s="369">
        <f t="shared" si="83"/>
        <v>2.5208171514758125E+38</v>
      </c>
      <c r="GUN25" s="369">
        <f t="shared" si="83"/>
        <v>0</v>
      </c>
      <c r="GUO25" s="369">
        <f t="shared" si="83"/>
        <v>2.5964416660200871E+38</v>
      </c>
      <c r="GUP25" s="369">
        <f t="shared" si="83"/>
        <v>0</v>
      </c>
      <c r="GUQ25" s="369">
        <f t="shared" si="83"/>
        <v>2.6743349160006897E+38</v>
      </c>
      <c r="GUR25" s="369">
        <f t="shared" si="83"/>
        <v>0</v>
      </c>
      <c r="GUS25" s="369">
        <f t="shared" si="83"/>
        <v>2.7545649634807106E+38</v>
      </c>
      <c r="GUT25" s="369">
        <f t="shared" si="83"/>
        <v>0</v>
      </c>
      <c r="GUU25" s="369">
        <f t="shared" si="83"/>
        <v>2.8372019123851319E+38</v>
      </c>
      <c r="GUV25" s="369">
        <f t="shared" si="83"/>
        <v>0</v>
      </c>
      <c r="GUW25" s="369">
        <f t="shared" si="83"/>
        <v>2.9223179697566859E+38</v>
      </c>
      <c r="GUX25" s="369">
        <f t="shared" si="83"/>
        <v>0</v>
      </c>
      <c r="GUY25" s="369">
        <f t="shared" si="83"/>
        <v>3.0099875088493867E+38</v>
      </c>
      <c r="GUZ25" s="369">
        <f t="shared" si="83"/>
        <v>0</v>
      </c>
      <c r="GVA25" s="369">
        <f t="shared" si="83"/>
        <v>3.1002871341148684E+38</v>
      </c>
      <c r="GVB25" s="369">
        <f t="shared" si="83"/>
        <v>0</v>
      </c>
      <c r="GVC25" s="369">
        <f t="shared" si="83"/>
        <v>3.1932957481383144E+38</v>
      </c>
      <c r="GVD25" s="369">
        <f t="shared" si="83"/>
        <v>0</v>
      </c>
      <c r="GVE25" s="369">
        <f t="shared" si="83"/>
        <v>3.2890946205824639E+38</v>
      </c>
      <c r="GVF25" s="369">
        <f t="shared" si="83"/>
        <v>0</v>
      </c>
      <c r="GVG25" s="369">
        <f t="shared" si="83"/>
        <v>3.3877674591999378E+38</v>
      </c>
      <c r="GVH25" s="369">
        <f t="shared" si="83"/>
        <v>0</v>
      </c>
      <c r="GVI25" s="369">
        <f t="shared" si="83"/>
        <v>3.4894004829759363E+38</v>
      </c>
      <c r="GVJ25" s="369">
        <f t="shared" si="83"/>
        <v>0</v>
      </c>
      <c r="GVK25" s="369">
        <f t="shared" si="83"/>
        <v>3.5940824974652148E+38</v>
      </c>
      <c r="GVL25" s="369">
        <f t="shared" si="83"/>
        <v>0</v>
      </c>
      <c r="GVM25" s="369">
        <f t="shared" si="83"/>
        <v>3.7019049723891713E+38</v>
      </c>
      <c r="GVN25" s="369">
        <f t="shared" si="83"/>
        <v>0</v>
      </c>
      <c r="GVO25" s="369">
        <f t="shared" si="83"/>
        <v>3.8129621215608467E+38</v>
      </c>
      <c r="GVP25" s="369">
        <f t="shared" ref="GVP25:GYA25" si="84">GVN25*$C$25</f>
        <v>0</v>
      </c>
      <c r="GVQ25" s="369">
        <f t="shared" si="84"/>
        <v>3.9273509852076719E+38</v>
      </c>
      <c r="GVR25" s="369">
        <f t="shared" si="84"/>
        <v>0</v>
      </c>
      <c r="GVS25" s="369">
        <f t="shared" si="84"/>
        <v>4.0451715147639018E+38</v>
      </c>
      <c r="GVT25" s="369">
        <f t="shared" si="84"/>
        <v>0</v>
      </c>
      <c r="GVU25" s="369">
        <f t="shared" si="84"/>
        <v>4.1665266602068187E+38</v>
      </c>
      <c r="GVV25" s="369">
        <f t="shared" si="84"/>
        <v>0</v>
      </c>
      <c r="GVW25" s="369">
        <f t="shared" si="84"/>
        <v>4.2915224600130232E+38</v>
      </c>
      <c r="GVX25" s="369">
        <f t="shared" si="84"/>
        <v>0</v>
      </c>
      <c r="GVY25" s="369">
        <f t="shared" si="84"/>
        <v>4.4202681338134138E+38</v>
      </c>
      <c r="GVZ25" s="369">
        <f t="shared" si="84"/>
        <v>0</v>
      </c>
      <c r="GWA25" s="369">
        <f t="shared" si="84"/>
        <v>4.5528761778278165E+38</v>
      </c>
      <c r="GWB25" s="369">
        <f t="shared" si="84"/>
        <v>0</v>
      </c>
      <c r="GWC25" s="369">
        <f t="shared" si="84"/>
        <v>4.6894624631626513E+38</v>
      </c>
      <c r="GWD25" s="369">
        <f t="shared" si="84"/>
        <v>0</v>
      </c>
      <c r="GWE25" s="369">
        <f t="shared" si="84"/>
        <v>4.8301463370575309E+38</v>
      </c>
      <c r="GWF25" s="369">
        <f t="shared" si="84"/>
        <v>0</v>
      </c>
      <c r="GWG25" s="369">
        <f t="shared" si="84"/>
        <v>4.9750507271692571E+38</v>
      </c>
      <c r="GWH25" s="369">
        <f t="shared" si="84"/>
        <v>0</v>
      </c>
      <c r="GWI25" s="369">
        <f t="shared" si="84"/>
        <v>5.1243022489843348E+38</v>
      </c>
      <c r="GWJ25" s="369">
        <f t="shared" si="84"/>
        <v>0</v>
      </c>
      <c r="GWK25" s="369">
        <f t="shared" si="84"/>
        <v>5.2780313164538652E+38</v>
      </c>
      <c r="GWL25" s="369">
        <f t="shared" si="84"/>
        <v>0</v>
      </c>
      <c r="GWM25" s="369">
        <f t="shared" si="84"/>
        <v>5.4363722559474813E+38</v>
      </c>
      <c r="GWN25" s="369">
        <f t="shared" si="84"/>
        <v>0</v>
      </c>
      <c r="GWO25" s="369">
        <f t="shared" si="84"/>
        <v>5.5994634236259055E+38</v>
      </c>
      <c r="GWP25" s="369">
        <f t="shared" si="84"/>
        <v>0</v>
      </c>
      <c r="GWQ25" s="369">
        <f t="shared" si="84"/>
        <v>5.7674473263346825E+38</v>
      </c>
      <c r="GWR25" s="369">
        <f t="shared" si="84"/>
        <v>0</v>
      </c>
      <c r="GWS25" s="369">
        <f t="shared" si="84"/>
        <v>5.9404707461247233E+38</v>
      </c>
      <c r="GWT25" s="369">
        <f t="shared" si="84"/>
        <v>0</v>
      </c>
      <c r="GWU25" s="369">
        <f t="shared" si="84"/>
        <v>6.1186848685084651E+38</v>
      </c>
      <c r="GWV25" s="369">
        <f t="shared" si="84"/>
        <v>0</v>
      </c>
      <c r="GWW25" s="369">
        <f t="shared" si="84"/>
        <v>6.3022454145637189E+38</v>
      </c>
      <c r="GWX25" s="369">
        <f t="shared" si="84"/>
        <v>0</v>
      </c>
      <c r="GWY25" s="369">
        <f t="shared" si="84"/>
        <v>6.4913127770006307E+38</v>
      </c>
      <c r="GWZ25" s="369">
        <f t="shared" si="84"/>
        <v>0</v>
      </c>
      <c r="GXA25" s="369">
        <f t="shared" si="84"/>
        <v>6.6860521603106501E+38</v>
      </c>
      <c r="GXB25" s="369">
        <f t="shared" si="84"/>
        <v>0</v>
      </c>
      <c r="GXC25" s="369">
        <f t="shared" si="84"/>
        <v>6.8866337251199693E+38</v>
      </c>
      <c r="GXD25" s="369">
        <f t="shared" si="84"/>
        <v>0</v>
      </c>
      <c r="GXE25" s="369">
        <f t="shared" si="84"/>
        <v>7.0932327368735687E+38</v>
      </c>
      <c r="GXF25" s="369">
        <f t="shared" si="84"/>
        <v>0</v>
      </c>
      <c r="GXG25" s="369">
        <f t="shared" si="84"/>
        <v>7.3060297189797766E+38</v>
      </c>
      <c r="GXH25" s="369">
        <f t="shared" si="84"/>
        <v>0</v>
      </c>
      <c r="GXI25" s="369">
        <f t="shared" si="84"/>
        <v>7.5252106105491705E+38</v>
      </c>
      <c r="GXJ25" s="369">
        <f t="shared" si="84"/>
        <v>0</v>
      </c>
      <c r="GXK25" s="369">
        <f t="shared" si="84"/>
        <v>7.7509669288656463E+38</v>
      </c>
      <c r="GXL25" s="369">
        <f t="shared" si="84"/>
        <v>0</v>
      </c>
      <c r="GXM25" s="369">
        <f t="shared" si="84"/>
        <v>7.9834959367316153E+38</v>
      </c>
      <c r="GXN25" s="369">
        <f t="shared" si="84"/>
        <v>0</v>
      </c>
      <c r="GXO25" s="369">
        <f t="shared" si="84"/>
        <v>8.2230008148335647E+38</v>
      </c>
      <c r="GXP25" s="369">
        <f t="shared" si="84"/>
        <v>0</v>
      </c>
      <c r="GXQ25" s="369">
        <f t="shared" si="84"/>
        <v>8.469690839278572E+38</v>
      </c>
      <c r="GXR25" s="369">
        <f t="shared" si="84"/>
        <v>0</v>
      </c>
      <c r="GXS25" s="369">
        <f t="shared" si="84"/>
        <v>8.7237815644569289E+38</v>
      </c>
      <c r="GXT25" s="369">
        <f t="shared" si="84"/>
        <v>0</v>
      </c>
      <c r="GXU25" s="369">
        <f t="shared" si="84"/>
        <v>8.9854950113906367E+38</v>
      </c>
      <c r="GXV25" s="369">
        <f t="shared" si="84"/>
        <v>0</v>
      </c>
      <c r="GXW25" s="369">
        <f t="shared" si="84"/>
        <v>9.2550598617323562E+38</v>
      </c>
      <c r="GXX25" s="369">
        <f t="shared" si="84"/>
        <v>0</v>
      </c>
      <c r="GXY25" s="369">
        <f t="shared" si="84"/>
        <v>9.5327116575843268E+38</v>
      </c>
      <c r="GXZ25" s="369">
        <f t="shared" si="84"/>
        <v>0</v>
      </c>
      <c r="GYA25" s="369">
        <f t="shared" si="84"/>
        <v>9.8186930073118569E+38</v>
      </c>
      <c r="GYB25" s="369">
        <f t="shared" ref="GYB25:HAM25" si="85">GXZ25*$C$25</f>
        <v>0</v>
      </c>
      <c r="GYC25" s="369">
        <f t="shared" si="85"/>
        <v>1.0113253797531213E+39</v>
      </c>
      <c r="GYD25" s="369">
        <f t="shared" si="85"/>
        <v>0</v>
      </c>
      <c r="GYE25" s="369">
        <f t="shared" si="85"/>
        <v>1.0416651411457151E+39</v>
      </c>
      <c r="GYF25" s="369">
        <f t="shared" si="85"/>
        <v>0</v>
      </c>
      <c r="GYG25" s="369">
        <f t="shared" si="85"/>
        <v>1.0729150953800866E+39</v>
      </c>
      <c r="GYH25" s="369">
        <f t="shared" si="85"/>
        <v>0</v>
      </c>
      <c r="GYI25" s="369">
        <f t="shared" si="85"/>
        <v>1.1051025482414892E+39</v>
      </c>
      <c r="GYJ25" s="369">
        <f t="shared" si="85"/>
        <v>0</v>
      </c>
      <c r="GYK25" s="369">
        <f t="shared" si="85"/>
        <v>1.138255624688734E+39</v>
      </c>
      <c r="GYL25" s="369">
        <f t="shared" si="85"/>
        <v>0</v>
      </c>
      <c r="GYM25" s="369">
        <f t="shared" si="85"/>
        <v>1.1724032934293961E+39</v>
      </c>
      <c r="GYN25" s="369">
        <f t="shared" si="85"/>
        <v>0</v>
      </c>
      <c r="GYO25" s="369">
        <f t="shared" si="85"/>
        <v>1.207575392232278E+39</v>
      </c>
      <c r="GYP25" s="369">
        <f t="shared" si="85"/>
        <v>0</v>
      </c>
      <c r="GYQ25" s="369">
        <f t="shared" si="85"/>
        <v>1.2438026539992463E+39</v>
      </c>
      <c r="GYR25" s="369">
        <f t="shared" si="85"/>
        <v>0</v>
      </c>
      <c r="GYS25" s="369">
        <f t="shared" si="85"/>
        <v>1.2811167336192238E+39</v>
      </c>
      <c r="GYT25" s="369">
        <f t="shared" si="85"/>
        <v>0</v>
      </c>
      <c r="GYU25" s="369">
        <f t="shared" si="85"/>
        <v>1.3195502356278005E+39</v>
      </c>
      <c r="GYV25" s="369">
        <f t="shared" si="85"/>
        <v>0</v>
      </c>
      <c r="GYW25" s="369">
        <f t="shared" si="85"/>
        <v>1.3591367426966345E+39</v>
      </c>
      <c r="GYX25" s="369">
        <f t="shared" si="85"/>
        <v>0</v>
      </c>
      <c r="GYY25" s="369">
        <f t="shared" si="85"/>
        <v>1.3999108449775335E+39</v>
      </c>
      <c r="GYZ25" s="369">
        <f t="shared" si="85"/>
        <v>0</v>
      </c>
      <c r="GZA25" s="369">
        <f t="shared" si="85"/>
        <v>1.4419081703268595E+39</v>
      </c>
      <c r="GZB25" s="369">
        <f t="shared" si="85"/>
        <v>0</v>
      </c>
      <c r="GZC25" s="369">
        <f t="shared" si="85"/>
        <v>1.4851654154366654E+39</v>
      </c>
      <c r="GZD25" s="369">
        <f t="shared" si="85"/>
        <v>0</v>
      </c>
      <c r="GZE25" s="369">
        <f t="shared" si="85"/>
        <v>1.5297203778997655E+39</v>
      </c>
      <c r="GZF25" s="369">
        <f t="shared" si="85"/>
        <v>0</v>
      </c>
      <c r="GZG25" s="369">
        <f t="shared" si="85"/>
        <v>1.5756119892367584E+39</v>
      </c>
      <c r="GZH25" s="369">
        <f t="shared" si="85"/>
        <v>0</v>
      </c>
      <c r="GZI25" s="369">
        <f t="shared" si="85"/>
        <v>1.6228803489138612E+39</v>
      </c>
      <c r="GZJ25" s="369">
        <f t="shared" si="85"/>
        <v>0</v>
      </c>
      <c r="GZK25" s="369">
        <f t="shared" si="85"/>
        <v>1.6715667593812771E+39</v>
      </c>
      <c r="GZL25" s="369">
        <f t="shared" si="85"/>
        <v>0</v>
      </c>
      <c r="GZM25" s="369">
        <f t="shared" si="85"/>
        <v>1.7217137621627154E+39</v>
      </c>
      <c r="GZN25" s="369">
        <f t="shared" si="85"/>
        <v>0</v>
      </c>
      <c r="GZO25" s="369">
        <f t="shared" si="85"/>
        <v>1.7733651750275969E+39</v>
      </c>
      <c r="GZP25" s="369">
        <f t="shared" si="85"/>
        <v>0</v>
      </c>
      <c r="GZQ25" s="369">
        <f t="shared" si="85"/>
        <v>1.8265661302784248E+39</v>
      </c>
      <c r="GZR25" s="369">
        <f t="shared" si="85"/>
        <v>0</v>
      </c>
      <c r="GZS25" s="369">
        <f t="shared" si="85"/>
        <v>1.8813631141867777E+39</v>
      </c>
      <c r="GZT25" s="369">
        <f t="shared" si="85"/>
        <v>0</v>
      </c>
      <c r="GZU25" s="369">
        <f t="shared" si="85"/>
        <v>1.937804007612381E+39</v>
      </c>
      <c r="GZV25" s="369">
        <f t="shared" si="85"/>
        <v>0</v>
      </c>
      <c r="GZW25" s="369">
        <f t="shared" si="85"/>
        <v>1.9959381278407526E+39</v>
      </c>
      <c r="GZX25" s="369">
        <f t="shared" si="85"/>
        <v>0</v>
      </c>
      <c r="GZY25" s="369">
        <f t="shared" si="85"/>
        <v>2.0558162716759752E+39</v>
      </c>
      <c r="GZZ25" s="369">
        <f t="shared" si="85"/>
        <v>0</v>
      </c>
      <c r="HAA25" s="369">
        <f t="shared" si="85"/>
        <v>2.1174907598262546E+39</v>
      </c>
      <c r="HAB25" s="369">
        <f t="shared" si="85"/>
        <v>0</v>
      </c>
      <c r="HAC25" s="369">
        <f t="shared" si="85"/>
        <v>2.1810154826210422E+39</v>
      </c>
      <c r="HAD25" s="369">
        <f t="shared" si="85"/>
        <v>0</v>
      </c>
      <c r="HAE25" s="369">
        <f t="shared" si="85"/>
        <v>2.2464459470996737E+39</v>
      </c>
      <c r="HAF25" s="369">
        <f t="shared" si="85"/>
        <v>0</v>
      </c>
      <c r="HAG25" s="369">
        <f t="shared" si="85"/>
        <v>2.3138393255126639E+39</v>
      </c>
      <c r="HAH25" s="369">
        <f t="shared" si="85"/>
        <v>0</v>
      </c>
      <c r="HAI25" s="369">
        <f t="shared" si="85"/>
        <v>2.3832545052780439E+39</v>
      </c>
      <c r="HAJ25" s="369">
        <f t="shared" si="85"/>
        <v>0</v>
      </c>
      <c r="HAK25" s="369">
        <f t="shared" si="85"/>
        <v>2.4547521404363853E+39</v>
      </c>
      <c r="HAL25" s="369">
        <f t="shared" si="85"/>
        <v>0</v>
      </c>
      <c r="HAM25" s="369">
        <f t="shared" si="85"/>
        <v>2.5283947046494768E+39</v>
      </c>
      <c r="HAN25" s="369">
        <f t="shared" ref="HAN25:HCY25" si="86">HAL25*$C$25</f>
        <v>0</v>
      </c>
      <c r="HAO25" s="369">
        <f t="shared" si="86"/>
        <v>2.6042465457889614E+39</v>
      </c>
      <c r="HAP25" s="369">
        <f t="shared" si="86"/>
        <v>0</v>
      </c>
      <c r="HAQ25" s="369">
        <f t="shared" si="86"/>
        <v>2.6823739421626304E+39</v>
      </c>
      <c r="HAR25" s="369">
        <f t="shared" si="86"/>
        <v>0</v>
      </c>
      <c r="HAS25" s="369">
        <f t="shared" si="86"/>
        <v>2.7628451604275091E+39</v>
      </c>
      <c r="HAT25" s="369">
        <f t="shared" si="86"/>
        <v>0</v>
      </c>
      <c r="HAU25" s="369">
        <f t="shared" si="86"/>
        <v>2.8457305152403346E+39</v>
      </c>
      <c r="HAV25" s="369">
        <f t="shared" si="86"/>
        <v>0</v>
      </c>
      <c r="HAW25" s="369">
        <f t="shared" si="86"/>
        <v>2.9311024306975449E+39</v>
      </c>
      <c r="HAX25" s="369">
        <f t="shared" si="86"/>
        <v>0</v>
      </c>
      <c r="HAY25" s="369">
        <f t="shared" si="86"/>
        <v>3.0190355036184713E+39</v>
      </c>
      <c r="HAZ25" s="369">
        <f t="shared" si="86"/>
        <v>0</v>
      </c>
      <c r="HBA25" s="369">
        <f t="shared" si="86"/>
        <v>3.1096065687270255E+39</v>
      </c>
      <c r="HBB25" s="369">
        <f t="shared" si="86"/>
        <v>0</v>
      </c>
      <c r="HBC25" s="369">
        <f t="shared" si="86"/>
        <v>3.2028947657888366E+39</v>
      </c>
      <c r="HBD25" s="369">
        <f t="shared" si="86"/>
        <v>0</v>
      </c>
      <c r="HBE25" s="369">
        <f t="shared" si="86"/>
        <v>3.2989816087625019E+39</v>
      </c>
      <c r="HBF25" s="369">
        <f t="shared" si="86"/>
        <v>0</v>
      </c>
      <c r="HBG25" s="369">
        <f t="shared" si="86"/>
        <v>3.3979510570253767E+39</v>
      </c>
      <c r="HBH25" s="369">
        <f t="shared" si="86"/>
        <v>0</v>
      </c>
      <c r="HBI25" s="369">
        <f t="shared" si="86"/>
        <v>3.4998895887361383E+39</v>
      </c>
      <c r="HBJ25" s="369">
        <f t="shared" si="86"/>
        <v>0</v>
      </c>
      <c r="HBK25" s="369">
        <f t="shared" si="86"/>
        <v>3.6048862763982228E+39</v>
      </c>
      <c r="HBL25" s="369">
        <f t="shared" si="86"/>
        <v>0</v>
      </c>
      <c r="HBM25" s="369">
        <f t="shared" si="86"/>
        <v>3.7130328646901695E+39</v>
      </c>
      <c r="HBN25" s="369">
        <f t="shared" si="86"/>
        <v>0</v>
      </c>
      <c r="HBO25" s="369">
        <f t="shared" si="86"/>
        <v>3.8244238506308744E+39</v>
      </c>
      <c r="HBP25" s="369">
        <f t="shared" si="86"/>
        <v>0</v>
      </c>
      <c r="HBQ25" s="369">
        <f t="shared" si="86"/>
        <v>3.9391565661498004E+39</v>
      </c>
      <c r="HBR25" s="369">
        <f t="shared" si="86"/>
        <v>0</v>
      </c>
      <c r="HBS25" s="369">
        <f t="shared" si="86"/>
        <v>4.0573312631342948E+39</v>
      </c>
      <c r="HBT25" s="369">
        <f t="shared" si="86"/>
        <v>0</v>
      </c>
      <c r="HBU25" s="369">
        <f t="shared" si="86"/>
        <v>4.1790512010283239E+39</v>
      </c>
      <c r="HBV25" s="369">
        <f t="shared" si="86"/>
        <v>0</v>
      </c>
      <c r="HBW25" s="369">
        <f t="shared" si="86"/>
        <v>4.304422737059174E+39</v>
      </c>
      <c r="HBX25" s="369">
        <f t="shared" si="86"/>
        <v>0</v>
      </c>
      <c r="HBY25" s="369">
        <f t="shared" si="86"/>
        <v>4.433555419170949E+39</v>
      </c>
      <c r="HBZ25" s="369">
        <f t="shared" si="86"/>
        <v>0</v>
      </c>
      <c r="HCA25" s="369">
        <f t="shared" si="86"/>
        <v>4.5665620817460773E+39</v>
      </c>
      <c r="HCB25" s="369">
        <f t="shared" si="86"/>
        <v>0</v>
      </c>
      <c r="HCC25" s="369">
        <f t="shared" si="86"/>
        <v>4.7035589441984597E+39</v>
      </c>
      <c r="HCD25" s="369">
        <f t="shared" si="86"/>
        <v>0</v>
      </c>
      <c r="HCE25" s="369">
        <f t="shared" si="86"/>
        <v>4.8446657125244133E+39</v>
      </c>
      <c r="HCF25" s="369">
        <f t="shared" si="86"/>
        <v>0</v>
      </c>
      <c r="HCG25" s="369">
        <f t="shared" si="86"/>
        <v>4.9900056839001459E+39</v>
      </c>
      <c r="HCH25" s="369">
        <f t="shared" si="86"/>
        <v>0</v>
      </c>
      <c r="HCI25" s="369">
        <f t="shared" si="86"/>
        <v>5.1397058544171505E+39</v>
      </c>
      <c r="HCJ25" s="369">
        <f t="shared" si="86"/>
        <v>0</v>
      </c>
      <c r="HCK25" s="369">
        <f t="shared" si="86"/>
        <v>5.2938970300496652E+39</v>
      </c>
      <c r="HCL25" s="369">
        <f t="shared" si="86"/>
        <v>0</v>
      </c>
      <c r="HCM25" s="369">
        <f t="shared" si="86"/>
        <v>5.452713940951155E+39</v>
      </c>
      <c r="HCN25" s="369">
        <f t="shared" si="86"/>
        <v>0</v>
      </c>
      <c r="HCO25" s="369">
        <f t="shared" si="86"/>
        <v>5.6162953591796893E+39</v>
      </c>
      <c r="HCP25" s="369">
        <f t="shared" si="86"/>
        <v>0</v>
      </c>
      <c r="HCQ25" s="369">
        <f t="shared" si="86"/>
        <v>5.7847842199550807E+39</v>
      </c>
      <c r="HCR25" s="369">
        <f t="shared" si="86"/>
        <v>0</v>
      </c>
      <c r="HCS25" s="369">
        <f t="shared" si="86"/>
        <v>5.9583277465537331E+39</v>
      </c>
      <c r="HCT25" s="369">
        <f t="shared" si="86"/>
        <v>0</v>
      </c>
      <c r="HCU25" s="369">
        <f t="shared" si="86"/>
        <v>6.1370775789503457E+39</v>
      </c>
      <c r="HCV25" s="369">
        <f t="shared" si="86"/>
        <v>0</v>
      </c>
      <c r="HCW25" s="369">
        <f t="shared" si="86"/>
        <v>6.3211899063188561E+39</v>
      </c>
      <c r="HCX25" s="369">
        <f t="shared" si="86"/>
        <v>0</v>
      </c>
      <c r="HCY25" s="369">
        <f t="shared" si="86"/>
        <v>6.5108256035084225E+39</v>
      </c>
      <c r="HCZ25" s="369">
        <f t="shared" ref="HCZ25:HFK25" si="87">HCX25*$C$25</f>
        <v>0</v>
      </c>
      <c r="HDA25" s="369">
        <f t="shared" si="87"/>
        <v>6.7061503716136752E+39</v>
      </c>
      <c r="HDB25" s="369">
        <f t="shared" si="87"/>
        <v>0</v>
      </c>
      <c r="HDC25" s="369">
        <f t="shared" si="87"/>
        <v>6.9073348827620861E+39</v>
      </c>
      <c r="HDD25" s="369">
        <f t="shared" si="87"/>
        <v>0</v>
      </c>
      <c r="HDE25" s="369">
        <f t="shared" si="87"/>
        <v>7.1145549292449485E+39</v>
      </c>
      <c r="HDF25" s="369">
        <f t="shared" si="87"/>
        <v>0</v>
      </c>
      <c r="HDG25" s="369">
        <f t="shared" si="87"/>
        <v>7.327991577122297E+39</v>
      </c>
      <c r="HDH25" s="369">
        <f t="shared" si="87"/>
        <v>0</v>
      </c>
      <c r="HDI25" s="369">
        <f t="shared" si="87"/>
        <v>7.5478313244359666E+39</v>
      </c>
      <c r="HDJ25" s="369">
        <f t="shared" si="87"/>
        <v>0</v>
      </c>
      <c r="HDK25" s="369">
        <f t="shared" si="87"/>
        <v>7.7742662641690454E+39</v>
      </c>
      <c r="HDL25" s="369">
        <f t="shared" si="87"/>
        <v>0</v>
      </c>
      <c r="HDM25" s="369">
        <f t="shared" si="87"/>
        <v>8.0074942520941171E+39</v>
      </c>
      <c r="HDN25" s="369">
        <f t="shared" si="87"/>
        <v>0</v>
      </c>
      <c r="HDO25" s="369">
        <f t="shared" si="87"/>
        <v>8.2477190796569409E+39</v>
      </c>
      <c r="HDP25" s="369">
        <f t="shared" si="87"/>
        <v>0</v>
      </c>
      <c r="HDQ25" s="369">
        <f t="shared" si="87"/>
        <v>8.4951506520466495E+39</v>
      </c>
      <c r="HDR25" s="369">
        <f t="shared" si="87"/>
        <v>0</v>
      </c>
      <c r="HDS25" s="369">
        <f t="shared" si="87"/>
        <v>8.750005171608049E+39</v>
      </c>
      <c r="HDT25" s="369">
        <f t="shared" si="87"/>
        <v>0</v>
      </c>
      <c r="HDU25" s="369">
        <f t="shared" si="87"/>
        <v>9.0125053267562902E+39</v>
      </c>
      <c r="HDV25" s="369">
        <f t="shared" si="87"/>
        <v>0</v>
      </c>
      <c r="HDW25" s="369">
        <f t="shared" si="87"/>
        <v>9.2828804865589792E+39</v>
      </c>
      <c r="HDX25" s="369">
        <f t="shared" si="87"/>
        <v>0</v>
      </c>
      <c r="HDY25" s="369">
        <f t="shared" si="87"/>
        <v>9.5613669011557484E+39</v>
      </c>
      <c r="HDZ25" s="369">
        <f t="shared" si="87"/>
        <v>0</v>
      </c>
      <c r="HEA25" s="369">
        <f t="shared" si="87"/>
        <v>9.8482079081904213E+39</v>
      </c>
      <c r="HEB25" s="369">
        <f t="shared" si="87"/>
        <v>0</v>
      </c>
      <c r="HEC25" s="369">
        <f t="shared" si="87"/>
        <v>1.0143654145436134E+40</v>
      </c>
      <c r="HED25" s="369">
        <f t="shared" si="87"/>
        <v>0</v>
      </c>
      <c r="HEE25" s="369">
        <f t="shared" si="87"/>
        <v>1.0447963769799219E+40</v>
      </c>
      <c r="HEF25" s="369">
        <f t="shared" si="87"/>
        <v>0</v>
      </c>
      <c r="HEG25" s="369">
        <f t="shared" si="87"/>
        <v>1.0761402682893196E+40</v>
      </c>
      <c r="HEH25" s="369">
        <f t="shared" si="87"/>
        <v>0</v>
      </c>
      <c r="HEI25" s="369">
        <f t="shared" si="87"/>
        <v>1.1084244763379991E+40</v>
      </c>
      <c r="HEJ25" s="369">
        <f t="shared" si="87"/>
        <v>0</v>
      </c>
      <c r="HEK25" s="369">
        <f t="shared" si="87"/>
        <v>1.141677210628139E+40</v>
      </c>
      <c r="HEL25" s="369">
        <f t="shared" si="87"/>
        <v>0</v>
      </c>
      <c r="HEM25" s="369">
        <f t="shared" si="87"/>
        <v>1.1759275269469833E+40</v>
      </c>
      <c r="HEN25" s="369">
        <f t="shared" si="87"/>
        <v>0</v>
      </c>
      <c r="HEO25" s="369">
        <f t="shared" si="87"/>
        <v>1.2112053527553928E+40</v>
      </c>
      <c r="HEP25" s="369">
        <f t="shared" si="87"/>
        <v>0</v>
      </c>
      <c r="HEQ25" s="369">
        <f t="shared" si="87"/>
        <v>1.2475415133380547E+40</v>
      </c>
      <c r="HER25" s="369">
        <f t="shared" si="87"/>
        <v>0</v>
      </c>
      <c r="HES25" s="369">
        <f t="shared" si="87"/>
        <v>1.2849677587381964E+40</v>
      </c>
      <c r="HET25" s="369">
        <f t="shared" si="87"/>
        <v>0</v>
      </c>
      <c r="HEU25" s="369">
        <f t="shared" si="87"/>
        <v>1.3235167915003424E+40</v>
      </c>
      <c r="HEV25" s="369">
        <f t="shared" si="87"/>
        <v>0</v>
      </c>
      <c r="HEW25" s="369">
        <f t="shared" si="87"/>
        <v>1.3632222952453527E+40</v>
      </c>
      <c r="HEX25" s="369">
        <f t="shared" si="87"/>
        <v>0</v>
      </c>
      <c r="HEY25" s="369">
        <f t="shared" si="87"/>
        <v>1.4041189641027132E+40</v>
      </c>
      <c r="HEZ25" s="369">
        <f t="shared" si="87"/>
        <v>0</v>
      </c>
      <c r="HFA25" s="369">
        <f t="shared" si="87"/>
        <v>1.4462425330257947E+40</v>
      </c>
      <c r="HFB25" s="369">
        <f t="shared" si="87"/>
        <v>0</v>
      </c>
      <c r="HFC25" s="369">
        <f t="shared" si="87"/>
        <v>1.4896298090165685E+40</v>
      </c>
      <c r="HFD25" s="369">
        <f t="shared" si="87"/>
        <v>0</v>
      </c>
      <c r="HFE25" s="369">
        <f t="shared" si="87"/>
        <v>1.5343187032870656E+40</v>
      </c>
      <c r="HFF25" s="369">
        <f t="shared" si="87"/>
        <v>0</v>
      </c>
      <c r="HFG25" s="369">
        <f t="shared" si="87"/>
        <v>1.5803482643856774E+40</v>
      </c>
      <c r="HFH25" s="369">
        <f t="shared" si="87"/>
        <v>0</v>
      </c>
      <c r="HFI25" s="369">
        <f t="shared" si="87"/>
        <v>1.6277587123172478E+40</v>
      </c>
      <c r="HFJ25" s="369">
        <f t="shared" si="87"/>
        <v>0</v>
      </c>
      <c r="HFK25" s="369">
        <f t="shared" si="87"/>
        <v>1.6765914736867652E+40</v>
      </c>
      <c r="HFL25" s="369">
        <f t="shared" ref="HFL25:HHW25" si="88">HFJ25*$C$25</f>
        <v>0</v>
      </c>
      <c r="HFM25" s="369">
        <f t="shared" si="88"/>
        <v>1.7268892178973681E+40</v>
      </c>
      <c r="HFN25" s="369">
        <f t="shared" si="88"/>
        <v>0</v>
      </c>
      <c r="HFO25" s="369">
        <f t="shared" si="88"/>
        <v>1.7786958944342892E+40</v>
      </c>
      <c r="HFP25" s="369">
        <f t="shared" si="88"/>
        <v>0</v>
      </c>
      <c r="HFQ25" s="369">
        <f t="shared" si="88"/>
        <v>1.832056771267318E+40</v>
      </c>
      <c r="HFR25" s="369">
        <f t="shared" si="88"/>
        <v>0</v>
      </c>
      <c r="HFS25" s="369">
        <f t="shared" si="88"/>
        <v>1.8870184744053377E+40</v>
      </c>
      <c r="HFT25" s="369">
        <f t="shared" si="88"/>
        <v>0</v>
      </c>
      <c r="HFU25" s="369">
        <f t="shared" si="88"/>
        <v>1.9436290286374978E+40</v>
      </c>
      <c r="HFV25" s="369">
        <f t="shared" si="88"/>
        <v>0</v>
      </c>
      <c r="HFW25" s="369">
        <f t="shared" si="88"/>
        <v>2.0019378994966228E+40</v>
      </c>
      <c r="HFX25" s="369">
        <f t="shared" si="88"/>
        <v>0</v>
      </c>
      <c r="HFY25" s="369">
        <f t="shared" si="88"/>
        <v>2.0619960364815216E+40</v>
      </c>
      <c r="HFZ25" s="369">
        <f t="shared" si="88"/>
        <v>0</v>
      </c>
      <c r="HGA25" s="369">
        <f t="shared" si="88"/>
        <v>2.1238559175759672E+40</v>
      </c>
      <c r="HGB25" s="369">
        <f t="shared" si="88"/>
        <v>0</v>
      </c>
      <c r="HGC25" s="369">
        <f t="shared" si="88"/>
        <v>2.1875715951032464E+40</v>
      </c>
      <c r="HGD25" s="369">
        <f t="shared" si="88"/>
        <v>0</v>
      </c>
      <c r="HGE25" s="369">
        <f t="shared" si="88"/>
        <v>2.2531987429563438E+40</v>
      </c>
      <c r="HGF25" s="369">
        <f t="shared" si="88"/>
        <v>0</v>
      </c>
      <c r="HGG25" s="369">
        <f t="shared" si="88"/>
        <v>2.3207947052450343E+40</v>
      </c>
      <c r="HGH25" s="369">
        <f t="shared" si="88"/>
        <v>0</v>
      </c>
      <c r="HGI25" s="369">
        <f t="shared" si="88"/>
        <v>2.3904185464023854E+40</v>
      </c>
      <c r="HGJ25" s="369">
        <f t="shared" si="88"/>
        <v>0</v>
      </c>
      <c r="HGK25" s="369">
        <f t="shared" si="88"/>
        <v>2.4621311027944569E+40</v>
      </c>
      <c r="HGL25" s="369">
        <f t="shared" si="88"/>
        <v>0</v>
      </c>
      <c r="HGM25" s="369">
        <f t="shared" si="88"/>
        <v>2.5359950358782908E+40</v>
      </c>
      <c r="HGN25" s="369">
        <f t="shared" si="88"/>
        <v>0</v>
      </c>
      <c r="HGO25" s="369">
        <f t="shared" si="88"/>
        <v>2.6120748869546395E+40</v>
      </c>
      <c r="HGP25" s="369">
        <f t="shared" si="88"/>
        <v>0</v>
      </c>
      <c r="HGQ25" s="369">
        <f t="shared" si="88"/>
        <v>2.6904371335632787E+40</v>
      </c>
      <c r="HGR25" s="369">
        <f t="shared" si="88"/>
        <v>0</v>
      </c>
      <c r="HGS25" s="369">
        <f t="shared" si="88"/>
        <v>2.7711502475701774E+40</v>
      </c>
      <c r="HGT25" s="369">
        <f t="shared" si="88"/>
        <v>0</v>
      </c>
      <c r="HGU25" s="369">
        <f t="shared" si="88"/>
        <v>2.8542847549972827E+40</v>
      </c>
      <c r="HGV25" s="369">
        <f t="shared" si="88"/>
        <v>0</v>
      </c>
      <c r="HGW25" s="369">
        <f t="shared" si="88"/>
        <v>2.9399132976472014E+40</v>
      </c>
      <c r="HGX25" s="369">
        <f t="shared" si="88"/>
        <v>0</v>
      </c>
      <c r="HGY25" s="369">
        <f t="shared" si="88"/>
        <v>3.0281106965766173E+40</v>
      </c>
      <c r="HGZ25" s="369">
        <f t="shared" si="88"/>
        <v>0</v>
      </c>
      <c r="HHA25" s="369">
        <f t="shared" si="88"/>
        <v>3.118954017473916E+40</v>
      </c>
      <c r="HHB25" s="369">
        <f t="shared" si="88"/>
        <v>0</v>
      </c>
      <c r="HHC25" s="369">
        <f t="shared" si="88"/>
        <v>3.2125226379981334E+40</v>
      </c>
      <c r="HHD25" s="369">
        <f t="shared" si="88"/>
        <v>0</v>
      </c>
      <c r="HHE25" s="369">
        <f t="shared" si="88"/>
        <v>3.3088983171380778E+40</v>
      </c>
      <c r="HHF25" s="369">
        <f t="shared" si="88"/>
        <v>0</v>
      </c>
      <c r="HHG25" s="369">
        <f t="shared" si="88"/>
        <v>3.4081652666522202E+40</v>
      </c>
      <c r="HHH25" s="369">
        <f t="shared" si="88"/>
        <v>0</v>
      </c>
      <c r="HHI25" s="369">
        <f t="shared" si="88"/>
        <v>3.5104102246517867E+40</v>
      </c>
      <c r="HHJ25" s="369">
        <f t="shared" si="88"/>
        <v>0</v>
      </c>
      <c r="HHK25" s="369">
        <f t="shared" si="88"/>
        <v>3.6157225313913404E+40</v>
      </c>
      <c r="HHL25" s="369">
        <f t="shared" si="88"/>
        <v>0</v>
      </c>
      <c r="HHM25" s="369">
        <f t="shared" si="88"/>
        <v>3.7241942073330809E+40</v>
      </c>
      <c r="HHN25" s="369">
        <f t="shared" si="88"/>
        <v>0</v>
      </c>
      <c r="HHO25" s="369">
        <f t="shared" si="88"/>
        <v>3.8359200335530732E+40</v>
      </c>
      <c r="HHP25" s="369">
        <f t="shared" si="88"/>
        <v>0</v>
      </c>
      <c r="HHQ25" s="369">
        <f t="shared" si="88"/>
        <v>3.9509976345596656E+40</v>
      </c>
      <c r="HHR25" s="369">
        <f t="shared" si="88"/>
        <v>0</v>
      </c>
      <c r="HHS25" s="369">
        <f t="shared" si="88"/>
        <v>4.0695275635964556E+40</v>
      </c>
      <c r="HHT25" s="369">
        <f t="shared" si="88"/>
        <v>0</v>
      </c>
      <c r="HHU25" s="369">
        <f t="shared" si="88"/>
        <v>4.1916133905043492E+40</v>
      </c>
      <c r="HHV25" s="369">
        <f t="shared" si="88"/>
        <v>0</v>
      </c>
      <c r="HHW25" s="369">
        <f t="shared" si="88"/>
        <v>4.3173617922194799E+40</v>
      </c>
      <c r="HHX25" s="369">
        <f t="shared" ref="HHX25:HKI25" si="89">HHV25*$C$25</f>
        <v>0</v>
      </c>
      <c r="HHY25" s="369">
        <f t="shared" si="89"/>
        <v>4.4468826459860648E+40</v>
      </c>
      <c r="HHZ25" s="369">
        <f t="shared" si="89"/>
        <v>0</v>
      </c>
      <c r="HIA25" s="369">
        <f t="shared" si="89"/>
        <v>4.5802891253656469E+40</v>
      </c>
      <c r="HIB25" s="369">
        <f t="shared" si="89"/>
        <v>0</v>
      </c>
      <c r="HIC25" s="369">
        <f t="shared" si="89"/>
        <v>4.7176977991266161E+40</v>
      </c>
      <c r="HID25" s="369">
        <f t="shared" si="89"/>
        <v>0</v>
      </c>
      <c r="HIE25" s="369">
        <f t="shared" si="89"/>
        <v>4.8592287331004146E+40</v>
      </c>
      <c r="HIF25" s="369">
        <f t="shared" si="89"/>
        <v>0</v>
      </c>
      <c r="HIG25" s="369">
        <f t="shared" si="89"/>
        <v>5.0050055950934273E+40</v>
      </c>
      <c r="HIH25" s="369">
        <f t="shared" si="89"/>
        <v>0</v>
      </c>
      <c r="HII25" s="369">
        <f t="shared" si="89"/>
        <v>5.1551557629462304E+40</v>
      </c>
      <c r="HIJ25" s="369">
        <f t="shared" si="89"/>
        <v>0</v>
      </c>
      <c r="HIK25" s="369">
        <f t="shared" si="89"/>
        <v>5.3098104358346173E+40</v>
      </c>
      <c r="HIL25" s="369">
        <f t="shared" si="89"/>
        <v>0</v>
      </c>
      <c r="HIM25" s="369">
        <f t="shared" si="89"/>
        <v>5.4691047489096557E+40</v>
      </c>
      <c r="HIN25" s="369">
        <f t="shared" si="89"/>
        <v>0</v>
      </c>
      <c r="HIO25" s="369">
        <f t="shared" si="89"/>
        <v>5.6331778913769453E+40</v>
      </c>
      <c r="HIP25" s="369">
        <f t="shared" si="89"/>
        <v>0</v>
      </c>
      <c r="HIQ25" s="369">
        <f t="shared" si="89"/>
        <v>5.8021732281182539E+40</v>
      </c>
      <c r="HIR25" s="369">
        <f t="shared" si="89"/>
        <v>0</v>
      </c>
      <c r="HIS25" s="369">
        <f t="shared" si="89"/>
        <v>5.9762384249618012E+40</v>
      </c>
      <c r="HIT25" s="369">
        <f t="shared" si="89"/>
        <v>0</v>
      </c>
      <c r="HIU25" s="369">
        <f t="shared" si="89"/>
        <v>6.1555255777106555E+40</v>
      </c>
      <c r="HIV25" s="369">
        <f t="shared" si="89"/>
        <v>0</v>
      </c>
      <c r="HIW25" s="369">
        <f t="shared" si="89"/>
        <v>6.3401913450419753E+40</v>
      </c>
      <c r="HIX25" s="369">
        <f t="shared" si="89"/>
        <v>0</v>
      </c>
      <c r="HIY25" s="369">
        <f t="shared" si="89"/>
        <v>6.5303970853932346E+40</v>
      </c>
      <c r="HIZ25" s="369">
        <f t="shared" si="89"/>
        <v>0</v>
      </c>
      <c r="HJA25" s="369">
        <f t="shared" si="89"/>
        <v>6.7263089979550316E+40</v>
      </c>
      <c r="HJB25" s="369">
        <f t="shared" si="89"/>
        <v>0</v>
      </c>
      <c r="HJC25" s="369">
        <f t="shared" si="89"/>
        <v>6.9280982678936826E+40</v>
      </c>
      <c r="HJD25" s="369">
        <f t="shared" si="89"/>
        <v>0</v>
      </c>
      <c r="HJE25" s="369">
        <f t="shared" si="89"/>
        <v>7.1359412159304931E+40</v>
      </c>
      <c r="HJF25" s="369">
        <f t="shared" si="89"/>
        <v>0</v>
      </c>
      <c r="HJG25" s="369">
        <f t="shared" si="89"/>
        <v>7.350019452408408E+40</v>
      </c>
      <c r="HJH25" s="369">
        <f t="shared" si="89"/>
        <v>0</v>
      </c>
      <c r="HJI25" s="369">
        <f t="shared" si="89"/>
        <v>7.5705200359806607E+40</v>
      </c>
      <c r="HJJ25" s="369">
        <f t="shared" si="89"/>
        <v>0</v>
      </c>
      <c r="HJK25" s="369">
        <f t="shared" si="89"/>
        <v>7.797635637060081E+40</v>
      </c>
      <c r="HJL25" s="369">
        <f t="shared" si="89"/>
        <v>0</v>
      </c>
      <c r="HJM25" s="369">
        <f t="shared" si="89"/>
        <v>8.0315647061718841E+40</v>
      </c>
      <c r="HJN25" s="369">
        <f t="shared" si="89"/>
        <v>0</v>
      </c>
      <c r="HJO25" s="369">
        <f t="shared" si="89"/>
        <v>8.2725116473570405E+40</v>
      </c>
      <c r="HJP25" s="369">
        <f t="shared" si="89"/>
        <v>0</v>
      </c>
      <c r="HJQ25" s="369">
        <f t="shared" si="89"/>
        <v>8.5206869967777517E+40</v>
      </c>
      <c r="HJR25" s="369">
        <f t="shared" si="89"/>
        <v>0</v>
      </c>
      <c r="HJS25" s="369">
        <f t="shared" si="89"/>
        <v>8.7763076066810848E+40</v>
      </c>
      <c r="HJT25" s="369">
        <f t="shared" si="89"/>
        <v>0</v>
      </c>
      <c r="HJU25" s="369">
        <f t="shared" si="89"/>
        <v>9.0395968348815177E+40</v>
      </c>
      <c r="HJV25" s="369">
        <f t="shared" si="89"/>
        <v>0</v>
      </c>
      <c r="HJW25" s="369">
        <f t="shared" si="89"/>
        <v>9.3107847399279634E+40</v>
      </c>
      <c r="HJX25" s="369">
        <f t="shared" si="89"/>
        <v>0</v>
      </c>
      <c r="HJY25" s="369">
        <f t="shared" si="89"/>
        <v>9.5901082821258019E+40</v>
      </c>
      <c r="HJZ25" s="369">
        <f t="shared" si="89"/>
        <v>0</v>
      </c>
      <c r="HKA25" s="369">
        <f t="shared" si="89"/>
        <v>9.8778115305895753E+40</v>
      </c>
      <c r="HKB25" s="369">
        <f t="shared" si="89"/>
        <v>0</v>
      </c>
      <c r="HKC25" s="369">
        <f t="shared" si="89"/>
        <v>1.0174145876507262E+41</v>
      </c>
      <c r="HKD25" s="369">
        <f t="shared" si="89"/>
        <v>0</v>
      </c>
      <c r="HKE25" s="369">
        <f t="shared" si="89"/>
        <v>1.0479370252802479E+41</v>
      </c>
      <c r="HKF25" s="369">
        <f t="shared" si="89"/>
        <v>0</v>
      </c>
      <c r="HKG25" s="369">
        <f t="shared" si="89"/>
        <v>1.0793751360386554E+41</v>
      </c>
      <c r="HKH25" s="369">
        <f t="shared" si="89"/>
        <v>0</v>
      </c>
      <c r="HKI25" s="369">
        <f t="shared" si="89"/>
        <v>1.1117563901198152E+41</v>
      </c>
      <c r="HKJ25" s="369">
        <f t="shared" ref="HKJ25:HMU25" si="90">HKH25*$C$25</f>
        <v>0</v>
      </c>
      <c r="HKK25" s="369">
        <f t="shared" si="90"/>
        <v>1.1451090818234096E+41</v>
      </c>
      <c r="HKL25" s="369">
        <f t="shared" si="90"/>
        <v>0</v>
      </c>
      <c r="HKM25" s="369">
        <f t="shared" si="90"/>
        <v>1.179462354278112E+41</v>
      </c>
      <c r="HKN25" s="369">
        <f t="shared" si="90"/>
        <v>0</v>
      </c>
      <c r="HKO25" s="369">
        <f t="shared" si="90"/>
        <v>1.2148462249064554E+41</v>
      </c>
      <c r="HKP25" s="369">
        <f t="shared" si="90"/>
        <v>0</v>
      </c>
      <c r="HKQ25" s="369">
        <f t="shared" si="90"/>
        <v>1.2512916116536491E+41</v>
      </c>
      <c r="HKR25" s="369">
        <f t="shared" si="90"/>
        <v>0</v>
      </c>
      <c r="HKS25" s="369">
        <f t="shared" si="90"/>
        <v>1.2888303600032587E+41</v>
      </c>
      <c r="HKT25" s="369">
        <f t="shared" si="90"/>
        <v>0</v>
      </c>
      <c r="HKU25" s="369">
        <f t="shared" si="90"/>
        <v>1.3274952708033566E+41</v>
      </c>
      <c r="HKV25" s="369">
        <f t="shared" si="90"/>
        <v>0</v>
      </c>
      <c r="HKW25" s="369">
        <f t="shared" si="90"/>
        <v>1.3673201289274573E+41</v>
      </c>
      <c r="HKX25" s="369">
        <f t="shared" si="90"/>
        <v>0</v>
      </c>
      <c r="HKY25" s="369">
        <f t="shared" si="90"/>
        <v>1.408339732795281E+41</v>
      </c>
      <c r="HKZ25" s="369">
        <f t="shared" si="90"/>
        <v>0</v>
      </c>
      <c r="HLA25" s="369">
        <f t="shared" si="90"/>
        <v>1.4505899247791394E+41</v>
      </c>
      <c r="HLB25" s="369">
        <f t="shared" si="90"/>
        <v>0</v>
      </c>
      <c r="HLC25" s="369">
        <f t="shared" si="90"/>
        <v>1.4941076225225136E+41</v>
      </c>
      <c r="HLD25" s="369">
        <f t="shared" si="90"/>
        <v>0</v>
      </c>
      <c r="HLE25" s="369">
        <f t="shared" si="90"/>
        <v>1.538930851198189E+41</v>
      </c>
      <c r="HLF25" s="369">
        <f t="shared" si="90"/>
        <v>0</v>
      </c>
      <c r="HLG25" s="369">
        <f t="shared" si="90"/>
        <v>1.5850987767341346E+41</v>
      </c>
      <c r="HLH25" s="369">
        <f t="shared" si="90"/>
        <v>0</v>
      </c>
      <c r="HLI25" s="369">
        <f t="shared" si="90"/>
        <v>1.6326517400361588E+41</v>
      </c>
      <c r="HLJ25" s="369">
        <f t="shared" si="90"/>
        <v>0</v>
      </c>
      <c r="HLK25" s="369">
        <f t="shared" si="90"/>
        <v>1.6816312922372437E+41</v>
      </c>
      <c r="HLL25" s="369">
        <f t="shared" si="90"/>
        <v>0</v>
      </c>
      <c r="HLM25" s="369">
        <f t="shared" si="90"/>
        <v>1.7320802310043609E+41</v>
      </c>
      <c r="HLN25" s="369">
        <f t="shared" si="90"/>
        <v>0</v>
      </c>
      <c r="HLO25" s="369">
        <f t="shared" si="90"/>
        <v>1.7840426379344916E+41</v>
      </c>
      <c r="HLP25" s="369">
        <f t="shared" si="90"/>
        <v>0</v>
      </c>
      <c r="HLQ25" s="369">
        <f t="shared" si="90"/>
        <v>1.8375639170725263E+41</v>
      </c>
      <c r="HLR25" s="369">
        <f t="shared" si="90"/>
        <v>0</v>
      </c>
      <c r="HLS25" s="369">
        <f t="shared" si="90"/>
        <v>1.8926908345847023E+41</v>
      </c>
      <c r="HLT25" s="369">
        <f t="shared" si="90"/>
        <v>0</v>
      </c>
      <c r="HLU25" s="369">
        <f t="shared" si="90"/>
        <v>1.9494715596222435E+41</v>
      </c>
      <c r="HLV25" s="369">
        <f t="shared" si="90"/>
        <v>0</v>
      </c>
      <c r="HLW25" s="369">
        <f t="shared" si="90"/>
        <v>2.007955706410911E+41</v>
      </c>
      <c r="HLX25" s="369">
        <f t="shared" si="90"/>
        <v>0</v>
      </c>
      <c r="HLY25" s="369">
        <f t="shared" si="90"/>
        <v>2.0681943776032386E+41</v>
      </c>
      <c r="HLZ25" s="369">
        <f t="shared" si="90"/>
        <v>0</v>
      </c>
      <c r="HMA25" s="369">
        <f t="shared" si="90"/>
        <v>2.1302402089313358E+41</v>
      </c>
      <c r="HMB25" s="369">
        <f t="shared" si="90"/>
        <v>0</v>
      </c>
      <c r="HMC25" s="369">
        <f t="shared" si="90"/>
        <v>2.1941474151992761E+41</v>
      </c>
      <c r="HMD25" s="369">
        <f t="shared" si="90"/>
        <v>0</v>
      </c>
      <c r="HME25" s="369">
        <f t="shared" si="90"/>
        <v>2.2599718376552544E+41</v>
      </c>
      <c r="HMF25" s="369">
        <f t="shared" si="90"/>
        <v>0</v>
      </c>
      <c r="HMG25" s="369">
        <f t="shared" si="90"/>
        <v>2.3277709927849121E+41</v>
      </c>
      <c r="HMH25" s="369">
        <f t="shared" si="90"/>
        <v>0</v>
      </c>
      <c r="HMI25" s="369">
        <f t="shared" si="90"/>
        <v>2.3976041225684596E+41</v>
      </c>
      <c r="HMJ25" s="369">
        <f t="shared" si="90"/>
        <v>0</v>
      </c>
      <c r="HMK25" s="369">
        <f t="shared" si="90"/>
        <v>2.4695322462455135E+41</v>
      </c>
      <c r="HML25" s="369">
        <f t="shared" si="90"/>
        <v>0</v>
      </c>
      <c r="HMM25" s="369">
        <f t="shared" si="90"/>
        <v>2.543618213632879E+41</v>
      </c>
      <c r="HMN25" s="369">
        <f t="shared" si="90"/>
        <v>0</v>
      </c>
      <c r="HMO25" s="369">
        <f t="shared" si="90"/>
        <v>2.6199267600418656E+41</v>
      </c>
      <c r="HMP25" s="369">
        <f t="shared" si="90"/>
        <v>0</v>
      </c>
      <c r="HMQ25" s="369">
        <f t="shared" si="90"/>
        <v>2.6985245628431215E+41</v>
      </c>
      <c r="HMR25" s="369">
        <f t="shared" si="90"/>
        <v>0</v>
      </c>
      <c r="HMS25" s="369">
        <f t="shared" si="90"/>
        <v>2.7794802997284151E+41</v>
      </c>
      <c r="HMT25" s="369">
        <f t="shared" si="90"/>
        <v>0</v>
      </c>
      <c r="HMU25" s="369">
        <f t="shared" si="90"/>
        <v>2.8628647087202677E+41</v>
      </c>
      <c r="HMV25" s="369">
        <f t="shared" ref="HMV25:HPG25" si="91">HMT25*$C$25</f>
        <v>0</v>
      </c>
      <c r="HMW25" s="369">
        <f t="shared" si="91"/>
        <v>2.9487506499818758E+41</v>
      </c>
      <c r="HMX25" s="369">
        <f t="shared" si="91"/>
        <v>0</v>
      </c>
      <c r="HMY25" s="369">
        <f t="shared" si="91"/>
        <v>3.037213169481332E+41</v>
      </c>
      <c r="HMZ25" s="369">
        <f t="shared" si="91"/>
        <v>0</v>
      </c>
      <c r="HNA25" s="369">
        <f t="shared" si="91"/>
        <v>3.1283295645657722E+41</v>
      </c>
      <c r="HNB25" s="369">
        <f t="shared" si="91"/>
        <v>0</v>
      </c>
      <c r="HNC25" s="369">
        <f t="shared" si="91"/>
        <v>3.2221794515027456E+41</v>
      </c>
      <c r="HND25" s="369">
        <f t="shared" si="91"/>
        <v>0</v>
      </c>
      <c r="HNE25" s="369">
        <f t="shared" si="91"/>
        <v>3.3188448350478281E+41</v>
      </c>
      <c r="HNF25" s="369">
        <f t="shared" si="91"/>
        <v>0</v>
      </c>
      <c r="HNG25" s="369">
        <f t="shared" si="91"/>
        <v>3.4184101800992631E+41</v>
      </c>
      <c r="HNH25" s="369">
        <f t="shared" si="91"/>
        <v>0</v>
      </c>
      <c r="HNI25" s="369">
        <f t="shared" si="91"/>
        <v>3.5209624855022408E+41</v>
      </c>
      <c r="HNJ25" s="369">
        <f t="shared" si="91"/>
        <v>0</v>
      </c>
      <c r="HNK25" s="369">
        <f t="shared" si="91"/>
        <v>3.626591360067308E+41</v>
      </c>
      <c r="HNL25" s="369">
        <f t="shared" si="91"/>
        <v>0</v>
      </c>
      <c r="HNM25" s="369">
        <f t="shared" si="91"/>
        <v>3.7353891008693271E+41</v>
      </c>
      <c r="HNN25" s="369">
        <f t="shared" si="91"/>
        <v>0</v>
      </c>
      <c r="HNO25" s="369">
        <f t="shared" si="91"/>
        <v>3.8474507738954069E+41</v>
      </c>
      <c r="HNP25" s="369">
        <f t="shared" si="91"/>
        <v>0</v>
      </c>
      <c r="HNQ25" s="369">
        <f t="shared" si="91"/>
        <v>3.962874297112269E+41</v>
      </c>
      <c r="HNR25" s="369">
        <f t="shared" si="91"/>
        <v>0</v>
      </c>
      <c r="HNS25" s="369">
        <f t="shared" si="91"/>
        <v>4.0817605260256368E+41</v>
      </c>
      <c r="HNT25" s="369">
        <f t="shared" si="91"/>
        <v>0</v>
      </c>
      <c r="HNU25" s="369">
        <f t="shared" si="91"/>
        <v>4.2042133418064058E+41</v>
      </c>
      <c r="HNV25" s="369">
        <f t="shared" si="91"/>
        <v>0</v>
      </c>
      <c r="HNW25" s="369">
        <f t="shared" si="91"/>
        <v>4.3303397420605978E+41</v>
      </c>
      <c r="HNX25" s="369">
        <f t="shared" si="91"/>
        <v>0</v>
      </c>
      <c r="HNY25" s="369">
        <f t="shared" si="91"/>
        <v>4.4602499343224157E+41</v>
      </c>
      <c r="HNZ25" s="369">
        <f t="shared" si="91"/>
        <v>0</v>
      </c>
      <c r="HOA25" s="369">
        <f t="shared" si="91"/>
        <v>4.5940574323520881E+41</v>
      </c>
      <c r="HOB25" s="369">
        <f t="shared" si="91"/>
        <v>0</v>
      </c>
      <c r="HOC25" s="369">
        <f t="shared" si="91"/>
        <v>4.7318791553226511E+41</v>
      </c>
      <c r="HOD25" s="369">
        <f t="shared" si="91"/>
        <v>0</v>
      </c>
      <c r="HOE25" s="369">
        <f t="shared" si="91"/>
        <v>4.8738355299823305E+41</v>
      </c>
      <c r="HOF25" s="369">
        <f t="shared" si="91"/>
        <v>0</v>
      </c>
      <c r="HOG25" s="369">
        <f t="shared" si="91"/>
        <v>5.0200505958818007E+41</v>
      </c>
      <c r="HOH25" s="369">
        <f t="shared" si="91"/>
        <v>0</v>
      </c>
      <c r="HOI25" s="369">
        <f t="shared" si="91"/>
        <v>5.1706521137582545E+41</v>
      </c>
      <c r="HOJ25" s="369">
        <f t="shared" si="91"/>
        <v>0</v>
      </c>
      <c r="HOK25" s="369">
        <f t="shared" si="91"/>
        <v>5.3257716771710023E+41</v>
      </c>
      <c r="HOL25" s="369">
        <f t="shared" si="91"/>
        <v>0</v>
      </c>
      <c r="HOM25" s="369">
        <f t="shared" si="91"/>
        <v>5.4855448274861322E+41</v>
      </c>
      <c r="HON25" s="369">
        <f t="shared" si="91"/>
        <v>0</v>
      </c>
      <c r="HOO25" s="369">
        <f t="shared" si="91"/>
        <v>5.6501111723107162E+41</v>
      </c>
      <c r="HOP25" s="369">
        <f t="shared" si="91"/>
        <v>0</v>
      </c>
      <c r="HOQ25" s="369">
        <f t="shared" si="91"/>
        <v>5.8196145074800376E+41</v>
      </c>
      <c r="HOR25" s="369">
        <f t="shared" si="91"/>
        <v>0</v>
      </c>
      <c r="HOS25" s="369">
        <f t="shared" si="91"/>
        <v>5.994202942704439E+41</v>
      </c>
      <c r="HOT25" s="369">
        <f t="shared" si="91"/>
        <v>0</v>
      </c>
      <c r="HOU25" s="369">
        <f t="shared" si="91"/>
        <v>6.1740290309855725E+41</v>
      </c>
      <c r="HOV25" s="369">
        <f t="shared" si="91"/>
        <v>0</v>
      </c>
      <c r="HOW25" s="369">
        <f t="shared" si="91"/>
        <v>6.3592499019151395E+41</v>
      </c>
      <c r="HOX25" s="369">
        <f t="shared" si="91"/>
        <v>0</v>
      </c>
      <c r="HOY25" s="369">
        <f t="shared" si="91"/>
        <v>6.5500273989725937E+41</v>
      </c>
      <c r="HOZ25" s="369">
        <f t="shared" si="91"/>
        <v>0</v>
      </c>
      <c r="HPA25" s="369">
        <f t="shared" si="91"/>
        <v>6.7465282209417721E+41</v>
      </c>
      <c r="HPB25" s="369">
        <f t="shared" si="91"/>
        <v>0</v>
      </c>
      <c r="HPC25" s="369">
        <f t="shared" si="91"/>
        <v>6.9489240675700253E+41</v>
      </c>
      <c r="HPD25" s="369">
        <f t="shared" si="91"/>
        <v>0</v>
      </c>
      <c r="HPE25" s="369">
        <f t="shared" si="91"/>
        <v>7.1573917895971255E+41</v>
      </c>
      <c r="HPF25" s="369">
        <f t="shared" si="91"/>
        <v>0</v>
      </c>
      <c r="HPG25" s="369">
        <f t="shared" si="91"/>
        <v>7.37211354328504E+41</v>
      </c>
      <c r="HPH25" s="369">
        <f t="shared" ref="HPH25:HRS25" si="92">HPF25*$C$25</f>
        <v>0</v>
      </c>
      <c r="HPI25" s="369">
        <f t="shared" si="92"/>
        <v>7.5932769495835909E+41</v>
      </c>
      <c r="HPJ25" s="369">
        <f t="shared" si="92"/>
        <v>0</v>
      </c>
      <c r="HPK25" s="369">
        <f t="shared" si="92"/>
        <v>7.8210752580710988E+41</v>
      </c>
      <c r="HPL25" s="369">
        <f t="shared" si="92"/>
        <v>0</v>
      </c>
      <c r="HPM25" s="369">
        <f t="shared" si="92"/>
        <v>8.0557075158132318E+41</v>
      </c>
      <c r="HPN25" s="369">
        <f t="shared" si="92"/>
        <v>0</v>
      </c>
      <c r="HPO25" s="369">
        <f t="shared" si="92"/>
        <v>8.2973787412876296E+41</v>
      </c>
      <c r="HPP25" s="369">
        <f t="shared" si="92"/>
        <v>0</v>
      </c>
      <c r="HPQ25" s="369">
        <f t="shared" si="92"/>
        <v>8.5463001035262593E+41</v>
      </c>
      <c r="HPR25" s="369">
        <f t="shared" si="92"/>
        <v>0</v>
      </c>
      <c r="HPS25" s="369">
        <f t="shared" si="92"/>
        <v>8.8026891066320478E+41</v>
      </c>
      <c r="HPT25" s="369">
        <f t="shared" si="92"/>
        <v>0</v>
      </c>
      <c r="HPU25" s="369">
        <f t="shared" si="92"/>
        <v>9.0667697798310096E+41</v>
      </c>
      <c r="HPV25" s="369">
        <f t="shared" si="92"/>
        <v>0</v>
      </c>
      <c r="HPW25" s="369">
        <f t="shared" si="92"/>
        <v>9.3387728732259397E+41</v>
      </c>
      <c r="HPX25" s="369">
        <f t="shared" si="92"/>
        <v>0</v>
      </c>
      <c r="HPY25" s="369">
        <f t="shared" si="92"/>
        <v>9.6189360594227174E+41</v>
      </c>
      <c r="HPZ25" s="369">
        <f t="shared" si="92"/>
        <v>0</v>
      </c>
      <c r="HQA25" s="369">
        <f t="shared" si="92"/>
        <v>9.9075041412053992E+41</v>
      </c>
      <c r="HQB25" s="369">
        <f t="shared" si="92"/>
        <v>0</v>
      </c>
      <c r="HQC25" s="369">
        <f t="shared" si="92"/>
        <v>1.0204729265441561E+42</v>
      </c>
      <c r="HQD25" s="369">
        <f t="shared" si="92"/>
        <v>0</v>
      </c>
      <c r="HQE25" s="369">
        <f t="shared" si="92"/>
        <v>1.0510871143404808E+42</v>
      </c>
      <c r="HQF25" s="369">
        <f t="shared" si="92"/>
        <v>0</v>
      </c>
      <c r="HQG25" s="369">
        <f t="shared" si="92"/>
        <v>1.0826197277706953E+42</v>
      </c>
      <c r="HQH25" s="369">
        <f t="shared" si="92"/>
        <v>0</v>
      </c>
      <c r="HQI25" s="369">
        <f t="shared" si="92"/>
        <v>1.1150983196038162E+42</v>
      </c>
      <c r="HQJ25" s="369">
        <f t="shared" si="92"/>
        <v>0</v>
      </c>
      <c r="HQK25" s="369">
        <f t="shared" si="92"/>
        <v>1.1485512691919308E+42</v>
      </c>
      <c r="HQL25" s="369">
        <f t="shared" si="92"/>
        <v>0</v>
      </c>
      <c r="HQM25" s="369">
        <f t="shared" si="92"/>
        <v>1.1830078072676888E+42</v>
      </c>
      <c r="HQN25" s="369">
        <f t="shared" si="92"/>
        <v>0</v>
      </c>
      <c r="HQO25" s="369">
        <f t="shared" si="92"/>
        <v>1.2184980414857195E+42</v>
      </c>
      <c r="HQP25" s="369">
        <f t="shared" si="92"/>
        <v>0</v>
      </c>
      <c r="HQQ25" s="369">
        <f t="shared" si="92"/>
        <v>1.2550529827302911E+42</v>
      </c>
      <c r="HQR25" s="369">
        <f t="shared" si="92"/>
        <v>0</v>
      </c>
      <c r="HQS25" s="369">
        <f t="shared" si="92"/>
        <v>1.2927045722121999E+42</v>
      </c>
      <c r="HQT25" s="369">
        <f t="shared" si="92"/>
        <v>0</v>
      </c>
      <c r="HQU25" s="369">
        <f t="shared" si="92"/>
        <v>1.3314857093785659E+42</v>
      </c>
      <c r="HQV25" s="369">
        <f t="shared" si="92"/>
        <v>0</v>
      </c>
      <c r="HQW25" s="369">
        <f t="shared" si="92"/>
        <v>1.3714302806599229E+42</v>
      </c>
      <c r="HQX25" s="369">
        <f t="shared" si="92"/>
        <v>0</v>
      </c>
      <c r="HQY25" s="369">
        <f t="shared" si="92"/>
        <v>1.4125731890797206E+42</v>
      </c>
      <c r="HQZ25" s="369">
        <f t="shared" si="92"/>
        <v>0</v>
      </c>
      <c r="HRA25" s="369">
        <f t="shared" si="92"/>
        <v>1.4549503847521123E+42</v>
      </c>
      <c r="HRB25" s="369">
        <f t="shared" si="92"/>
        <v>0</v>
      </c>
      <c r="HRC25" s="369">
        <f t="shared" si="92"/>
        <v>1.4985988962946757E+42</v>
      </c>
      <c r="HRD25" s="369">
        <f t="shared" si="92"/>
        <v>0</v>
      </c>
      <c r="HRE25" s="369">
        <f t="shared" si="92"/>
        <v>1.5435568631835161E+42</v>
      </c>
      <c r="HRF25" s="369">
        <f t="shared" si="92"/>
        <v>0</v>
      </c>
      <c r="HRG25" s="369">
        <f t="shared" si="92"/>
        <v>1.5898635690790217E+42</v>
      </c>
      <c r="HRH25" s="369">
        <f t="shared" si="92"/>
        <v>0</v>
      </c>
      <c r="HRI25" s="369">
        <f t="shared" si="92"/>
        <v>1.6375594761513923E+42</v>
      </c>
      <c r="HRJ25" s="369">
        <f t="shared" si="92"/>
        <v>0</v>
      </c>
      <c r="HRK25" s="369">
        <f t="shared" si="92"/>
        <v>1.6866862604359341E+42</v>
      </c>
      <c r="HRL25" s="369">
        <f t="shared" si="92"/>
        <v>0</v>
      </c>
      <c r="HRM25" s="369">
        <f t="shared" si="92"/>
        <v>1.737286848249012E+42</v>
      </c>
      <c r="HRN25" s="369">
        <f t="shared" si="92"/>
        <v>0</v>
      </c>
      <c r="HRO25" s="369">
        <f t="shared" si="92"/>
        <v>1.7894054536964823E+42</v>
      </c>
      <c r="HRP25" s="369">
        <f t="shared" si="92"/>
        <v>0</v>
      </c>
      <c r="HRQ25" s="369">
        <f t="shared" si="92"/>
        <v>1.8430876173073769E+42</v>
      </c>
      <c r="HRR25" s="369">
        <f t="shared" si="92"/>
        <v>0</v>
      </c>
      <c r="HRS25" s="369">
        <f t="shared" si="92"/>
        <v>1.8983802458265983E+42</v>
      </c>
      <c r="HRT25" s="369">
        <f t="shared" ref="HRT25:HUE25" si="93">HRR25*$C$25</f>
        <v>0</v>
      </c>
      <c r="HRU25" s="369">
        <f t="shared" si="93"/>
        <v>1.9553316532013963E+42</v>
      </c>
      <c r="HRV25" s="369">
        <f t="shared" si="93"/>
        <v>0</v>
      </c>
      <c r="HRW25" s="369">
        <f t="shared" si="93"/>
        <v>2.0139916027974381E+42</v>
      </c>
      <c r="HRX25" s="369">
        <f t="shared" si="93"/>
        <v>0</v>
      </c>
      <c r="HRY25" s="369">
        <f t="shared" si="93"/>
        <v>2.0744113508813614E+42</v>
      </c>
      <c r="HRZ25" s="369">
        <f t="shared" si="93"/>
        <v>0</v>
      </c>
      <c r="HSA25" s="369">
        <f t="shared" si="93"/>
        <v>2.1366436914078023E+42</v>
      </c>
      <c r="HSB25" s="369">
        <f t="shared" si="93"/>
        <v>0</v>
      </c>
      <c r="HSC25" s="369">
        <f t="shared" si="93"/>
        <v>2.2007430021500363E+42</v>
      </c>
      <c r="HSD25" s="369">
        <f t="shared" si="93"/>
        <v>0</v>
      </c>
      <c r="HSE25" s="369">
        <f t="shared" si="93"/>
        <v>2.2667652922145375E+42</v>
      </c>
      <c r="HSF25" s="369">
        <f t="shared" si="93"/>
        <v>0</v>
      </c>
      <c r="HSG25" s="369">
        <f t="shared" si="93"/>
        <v>2.3347682509809737E+42</v>
      </c>
      <c r="HSH25" s="369">
        <f t="shared" si="93"/>
        <v>0</v>
      </c>
      <c r="HSI25" s="369">
        <f t="shared" si="93"/>
        <v>2.4048112985104029E+42</v>
      </c>
      <c r="HSJ25" s="369">
        <f t="shared" si="93"/>
        <v>0</v>
      </c>
      <c r="HSK25" s="369">
        <f t="shared" si="93"/>
        <v>2.4769556374657152E+42</v>
      </c>
      <c r="HSL25" s="369">
        <f t="shared" si="93"/>
        <v>0</v>
      </c>
      <c r="HSM25" s="369">
        <f t="shared" si="93"/>
        <v>2.5512643065896867E+42</v>
      </c>
      <c r="HSN25" s="369">
        <f t="shared" si="93"/>
        <v>0</v>
      </c>
      <c r="HSO25" s="369">
        <f t="shared" si="93"/>
        <v>2.6278022357873775E+42</v>
      </c>
      <c r="HSP25" s="369">
        <f t="shared" si="93"/>
        <v>0</v>
      </c>
      <c r="HSQ25" s="369">
        <f t="shared" si="93"/>
        <v>2.7066363028609989E+42</v>
      </c>
      <c r="HSR25" s="369">
        <f t="shared" si="93"/>
        <v>0</v>
      </c>
      <c r="HSS25" s="369">
        <f t="shared" si="93"/>
        <v>2.7878353919468288E+42</v>
      </c>
      <c r="HST25" s="369">
        <f t="shared" si="93"/>
        <v>0</v>
      </c>
      <c r="HSU25" s="369">
        <f t="shared" si="93"/>
        <v>2.8714704537052339E+42</v>
      </c>
      <c r="HSV25" s="369">
        <f t="shared" si="93"/>
        <v>0</v>
      </c>
      <c r="HSW25" s="369">
        <f t="shared" si="93"/>
        <v>2.9576145673163913E+42</v>
      </c>
      <c r="HSX25" s="369">
        <f t="shared" si="93"/>
        <v>0</v>
      </c>
      <c r="HSY25" s="369">
        <f t="shared" si="93"/>
        <v>3.0463430043358833E+42</v>
      </c>
      <c r="HSZ25" s="369">
        <f t="shared" si="93"/>
        <v>0</v>
      </c>
      <c r="HTA25" s="369">
        <f t="shared" si="93"/>
        <v>3.1377332944659601E+42</v>
      </c>
      <c r="HTB25" s="369">
        <f t="shared" si="93"/>
        <v>0</v>
      </c>
      <c r="HTC25" s="369">
        <f t="shared" si="93"/>
        <v>3.2318652932999393E+42</v>
      </c>
      <c r="HTD25" s="369">
        <f t="shared" si="93"/>
        <v>0</v>
      </c>
      <c r="HTE25" s="369">
        <f t="shared" si="93"/>
        <v>3.3288212520989377E+42</v>
      </c>
      <c r="HTF25" s="369">
        <f t="shared" si="93"/>
        <v>0</v>
      </c>
      <c r="HTG25" s="369">
        <f t="shared" si="93"/>
        <v>3.4286858896619057E+42</v>
      </c>
      <c r="HTH25" s="369">
        <f t="shared" si="93"/>
        <v>0</v>
      </c>
      <c r="HTI25" s="369">
        <f t="shared" si="93"/>
        <v>3.5315464663517631E+42</v>
      </c>
      <c r="HTJ25" s="369">
        <f t="shared" si="93"/>
        <v>0</v>
      </c>
      <c r="HTK25" s="369">
        <f t="shared" si="93"/>
        <v>3.6374928603423161E+42</v>
      </c>
      <c r="HTL25" s="369">
        <f t="shared" si="93"/>
        <v>0</v>
      </c>
      <c r="HTM25" s="369">
        <f t="shared" si="93"/>
        <v>3.7466176461525858E+42</v>
      </c>
      <c r="HTN25" s="369">
        <f t="shared" si="93"/>
        <v>0</v>
      </c>
      <c r="HTO25" s="369">
        <f t="shared" si="93"/>
        <v>3.8590161755371637E+42</v>
      </c>
      <c r="HTP25" s="369">
        <f t="shared" si="93"/>
        <v>0</v>
      </c>
      <c r="HTQ25" s="369">
        <f t="shared" si="93"/>
        <v>3.9747866608032787E+42</v>
      </c>
      <c r="HTR25" s="369">
        <f t="shared" si="93"/>
        <v>0</v>
      </c>
      <c r="HTS25" s="369">
        <f t="shared" si="93"/>
        <v>4.094030260627377E+42</v>
      </c>
      <c r="HTT25" s="369">
        <f t="shared" si="93"/>
        <v>0</v>
      </c>
      <c r="HTU25" s="369">
        <f t="shared" si="93"/>
        <v>4.2168511684461985E+42</v>
      </c>
      <c r="HTV25" s="369">
        <f t="shared" si="93"/>
        <v>0</v>
      </c>
      <c r="HTW25" s="369">
        <f t="shared" si="93"/>
        <v>4.3433567034995847E+42</v>
      </c>
      <c r="HTX25" s="369">
        <f t="shared" si="93"/>
        <v>0</v>
      </c>
      <c r="HTY25" s="369">
        <f t="shared" si="93"/>
        <v>4.4736574046045726E+42</v>
      </c>
      <c r="HTZ25" s="369">
        <f t="shared" si="93"/>
        <v>0</v>
      </c>
      <c r="HUA25" s="369">
        <f t="shared" si="93"/>
        <v>4.60786712674271E+42</v>
      </c>
      <c r="HUB25" s="369">
        <f t="shared" si="93"/>
        <v>0</v>
      </c>
      <c r="HUC25" s="369">
        <f t="shared" si="93"/>
        <v>4.7461031405449913E+42</v>
      </c>
      <c r="HUD25" s="369">
        <f t="shared" si="93"/>
        <v>0</v>
      </c>
      <c r="HUE25" s="369">
        <f t="shared" si="93"/>
        <v>4.888486234761341E+42</v>
      </c>
      <c r="HUF25" s="369">
        <f t="shared" ref="HUF25:HWQ25" si="94">HUD25*$C$25</f>
        <v>0</v>
      </c>
      <c r="HUG25" s="369">
        <f t="shared" si="94"/>
        <v>5.0351408218041814E+42</v>
      </c>
      <c r="HUH25" s="369">
        <f t="shared" si="94"/>
        <v>0</v>
      </c>
      <c r="HUI25" s="369">
        <f t="shared" si="94"/>
        <v>5.1861950464583073E+42</v>
      </c>
      <c r="HUJ25" s="369">
        <f t="shared" si="94"/>
        <v>0</v>
      </c>
      <c r="HUK25" s="369">
        <f t="shared" si="94"/>
        <v>5.3417808978520569E+42</v>
      </c>
      <c r="HUL25" s="369">
        <f t="shared" si="94"/>
        <v>0</v>
      </c>
      <c r="HUM25" s="369">
        <f t="shared" si="94"/>
        <v>5.5020343247876189E+42</v>
      </c>
      <c r="HUN25" s="369">
        <f t="shared" si="94"/>
        <v>0</v>
      </c>
      <c r="HUO25" s="369">
        <f t="shared" si="94"/>
        <v>5.6670953545312473E+42</v>
      </c>
      <c r="HUP25" s="369">
        <f t="shared" si="94"/>
        <v>0</v>
      </c>
      <c r="HUQ25" s="369">
        <f t="shared" si="94"/>
        <v>5.8371082151671849E+42</v>
      </c>
      <c r="HUR25" s="369">
        <f t="shared" si="94"/>
        <v>0</v>
      </c>
      <c r="HUS25" s="369">
        <f t="shared" si="94"/>
        <v>6.0122214616222E+42</v>
      </c>
      <c r="HUT25" s="369">
        <f t="shared" si="94"/>
        <v>0</v>
      </c>
      <c r="HUU25" s="369">
        <f t="shared" si="94"/>
        <v>6.1925881054708664E+42</v>
      </c>
      <c r="HUV25" s="369">
        <f t="shared" si="94"/>
        <v>0</v>
      </c>
      <c r="HUW25" s="369">
        <f t="shared" si="94"/>
        <v>6.3783657486349921E+42</v>
      </c>
      <c r="HUX25" s="369">
        <f t="shared" si="94"/>
        <v>0</v>
      </c>
      <c r="HUY25" s="369">
        <f t="shared" si="94"/>
        <v>6.5697167210940417E+42</v>
      </c>
      <c r="HUZ25" s="369">
        <f t="shared" si="94"/>
        <v>0</v>
      </c>
      <c r="HVA25" s="369">
        <f t="shared" si="94"/>
        <v>6.7668082227268637E+42</v>
      </c>
      <c r="HVB25" s="369">
        <f t="shared" si="94"/>
        <v>0</v>
      </c>
      <c r="HVC25" s="369">
        <f t="shared" si="94"/>
        <v>6.9698124694086698E+42</v>
      </c>
      <c r="HVD25" s="369">
        <f t="shared" si="94"/>
        <v>0</v>
      </c>
      <c r="HVE25" s="369">
        <f t="shared" si="94"/>
        <v>7.1789068434909297E+42</v>
      </c>
      <c r="HVF25" s="369">
        <f t="shared" si="94"/>
        <v>0</v>
      </c>
      <c r="HVG25" s="369">
        <f t="shared" si="94"/>
        <v>7.3942740487956579E+42</v>
      </c>
      <c r="HVH25" s="369">
        <f t="shared" si="94"/>
        <v>0</v>
      </c>
      <c r="HVI25" s="369">
        <f t="shared" si="94"/>
        <v>7.616102270259528E+42</v>
      </c>
      <c r="HVJ25" s="369">
        <f t="shared" si="94"/>
        <v>0</v>
      </c>
      <c r="HVK25" s="369">
        <f t="shared" si="94"/>
        <v>7.8445853383673146E+42</v>
      </c>
      <c r="HVL25" s="369">
        <f t="shared" si="94"/>
        <v>0</v>
      </c>
      <c r="HVM25" s="369">
        <f t="shared" si="94"/>
        <v>8.0799228985183338E+42</v>
      </c>
      <c r="HVN25" s="369">
        <f t="shared" si="94"/>
        <v>0</v>
      </c>
      <c r="HVO25" s="369">
        <f t="shared" si="94"/>
        <v>8.3223205854738835E+42</v>
      </c>
      <c r="HVP25" s="369">
        <f t="shared" si="94"/>
        <v>0</v>
      </c>
      <c r="HVQ25" s="369">
        <f t="shared" si="94"/>
        <v>8.5719902030380999E+42</v>
      </c>
      <c r="HVR25" s="369">
        <f t="shared" si="94"/>
        <v>0</v>
      </c>
      <c r="HVS25" s="369">
        <f t="shared" si="94"/>
        <v>8.8291499091292433E+42</v>
      </c>
      <c r="HVT25" s="369">
        <f t="shared" si="94"/>
        <v>0</v>
      </c>
      <c r="HVU25" s="369">
        <f t="shared" si="94"/>
        <v>9.0940244064031211E+42</v>
      </c>
      <c r="HVV25" s="369">
        <f t="shared" si="94"/>
        <v>0</v>
      </c>
      <c r="HVW25" s="369">
        <f t="shared" si="94"/>
        <v>9.3668451385952147E+42</v>
      </c>
      <c r="HVX25" s="369">
        <f t="shared" si="94"/>
        <v>0</v>
      </c>
      <c r="HVY25" s="369">
        <f t="shared" si="94"/>
        <v>9.6478504927530716E+42</v>
      </c>
      <c r="HVZ25" s="369">
        <f t="shared" si="94"/>
        <v>0</v>
      </c>
      <c r="HWA25" s="369">
        <f t="shared" si="94"/>
        <v>9.9372860075356646E+42</v>
      </c>
      <c r="HWB25" s="369">
        <f t="shared" si="94"/>
        <v>0</v>
      </c>
      <c r="HWC25" s="369">
        <f t="shared" si="94"/>
        <v>1.0235404587761735E+43</v>
      </c>
      <c r="HWD25" s="369">
        <f t="shared" si="94"/>
        <v>0</v>
      </c>
      <c r="HWE25" s="369">
        <f t="shared" si="94"/>
        <v>1.0542466725394587E+43</v>
      </c>
      <c r="HWF25" s="369">
        <f t="shared" si="94"/>
        <v>0</v>
      </c>
      <c r="HWG25" s="369">
        <f t="shared" si="94"/>
        <v>1.0858740727156424E+43</v>
      </c>
      <c r="HWH25" s="369">
        <f t="shared" si="94"/>
        <v>0</v>
      </c>
      <c r="HWI25" s="369">
        <f t="shared" si="94"/>
        <v>1.1184502948971117E+43</v>
      </c>
      <c r="HWJ25" s="369">
        <f t="shared" si="94"/>
        <v>0</v>
      </c>
      <c r="HWK25" s="369">
        <f t="shared" si="94"/>
        <v>1.1520038037440252E+43</v>
      </c>
      <c r="HWL25" s="369">
        <f t="shared" si="94"/>
        <v>0</v>
      </c>
      <c r="HWM25" s="369">
        <f t="shared" si="94"/>
        <v>1.1865639178563461E+43</v>
      </c>
      <c r="HWN25" s="369">
        <f t="shared" si="94"/>
        <v>0</v>
      </c>
      <c r="HWO25" s="369">
        <f t="shared" si="94"/>
        <v>1.2221608353920365E+43</v>
      </c>
      <c r="HWP25" s="369">
        <f t="shared" si="94"/>
        <v>0</v>
      </c>
      <c r="HWQ25" s="369">
        <f t="shared" si="94"/>
        <v>1.2588256604537977E+43</v>
      </c>
      <c r="HWR25" s="369">
        <f t="shared" ref="HWR25:HZC25" si="95">HWP25*$C$25</f>
        <v>0</v>
      </c>
      <c r="HWS25" s="369">
        <f t="shared" si="95"/>
        <v>1.2965904302674117E+43</v>
      </c>
      <c r="HWT25" s="369">
        <f t="shared" si="95"/>
        <v>0</v>
      </c>
      <c r="HWU25" s="369">
        <f t="shared" si="95"/>
        <v>1.3354881431754341E+43</v>
      </c>
      <c r="HWV25" s="369">
        <f t="shared" si="95"/>
        <v>0</v>
      </c>
      <c r="HWW25" s="369">
        <f t="shared" si="95"/>
        <v>1.3755527874706973E+43</v>
      </c>
      <c r="HWX25" s="369">
        <f t="shared" si="95"/>
        <v>0</v>
      </c>
      <c r="HWY25" s="369">
        <f t="shared" si="95"/>
        <v>1.4168193710948183E+43</v>
      </c>
      <c r="HWZ25" s="369">
        <f t="shared" si="95"/>
        <v>0</v>
      </c>
      <c r="HXA25" s="369">
        <f t="shared" si="95"/>
        <v>1.4593239522276629E+43</v>
      </c>
      <c r="HXB25" s="369">
        <f t="shared" si="95"/>
        <v>0</v>
      </c>
      <c r="HXC25" s="369">
        <f t="shared" si="95"/>
        <v>1.5031036707944928E+43</v>
      </c>
      <c r="HXD25" s="369">
        <f t="shared" si="95"/>
        <v>0</v>
      </c>
      <c r="HXE25" s="369">
        <f t="shared" si="95"/>
        <v>1.5481967809183277E+43</v>
      </c>
      <c r="HXF25" s="369">
        <f t="shared" si="95"/>
        <v>0</v>
      </c>
      <c r="HXG25" s="369">
        <f t="shared" si="95"/>
        <v>1.5946426843458775E+43</v>
      </c>
      <c r="HXH25" s="369">
        <f t="shared" si="95"/>
        <v>0</v>
      </c>
      <c r="HXI25" s="369">
        <f t="shared" si="95"/>
        <v>1.6424819648762539E+43</v>
      </c>
      <c r="HXJ25" s="369">
        <f t="shared" si="95"/>
        <v>0</v>
      </c>
      <c r="HXK25" s="369">
        <f t="shared" si="95"/>
        <v>1.6917564238225417E+43</v>
      </c>
      <c r="HXL25" s="369">
        <f t="shared" si="95"/>
        <v>0</v>
      </c>
      <c r="HXM25" s="369">
        <f t="shared" si="95"/>
        <v>1.7425091165372179E+43</v>
      </c>
      <c r="HXN25" s="369">
        <f t="shared" si="95"/>
        <v>0</v>
      </c>
      <c r="HXO25" s="369">
        <f t="shared" si="95"/>
        <v>1.7947843900333344E+43</v>
      </c>
      <c r="HXP25" s="369">
        <f t="shared" si="95"/>
        <v>0</v>
      </c>
      <c r="HXQ25" s="369">
        <f t="shared" si="95"/>
        <v>1.8486279217343346E+43</v>
      </c>
      <c r="HXR25" s="369">
        <f t="shared" si="95"/>
        <v>0</v>
      </c>
      <c r="HXS25" s="369">
        <f t="shared" si="95"/>
        <v>1.9040867593863646E+43</v>
      </c>
      <c r="HXT25" s="369">
        <f t="shared" si="95"/>
        <v>0</v>
      </c>
      <c r="HXU25" s="369">
        <f t="shared" si="95"/>
        <v>1.9612093621679557E+43</v>
      </c>
      <c r="HXV25" s="369">
        <f t="shared" si="95"/>
        <v>0</v>
      </c>
      <c r="HXW25" s="369">
        <f t="shared" si="95"/>
        <v>2.0200456430329945E+43</v>
      </c>
      <c r="HXX25" s="369">
        <f t="shared" si="95"/>
        <v>0</v>
      </c>
      <c r="HXY25" s="369">
        <f t="shared" si="95"/>
        <v>2.0806470123239843E+43</v>
      </c>
      <c r="HXZ25" s="369">
        <f t="shared" si="95"/>
        <v>0</v>
      </c>
      <c r="HYA25" s="369">
        <f t="shared" si="95"/>
        <v>2.1430664226937039E+43</v>
      </c>
      <c r="HYB25" s="369">
        <f t="shared" si="95"/>
        <v>0</v>
      </c>
      <c r="HYC25" s="369">
        <f t="shared" si="95"/>
        <v>2.2073584153745151E+43</v>
      </c>
      <c r="HYD25" s="369">
        <f t="shared" si="95"/>
        <v>0</v>
      </c>
      <c r="HYE25" s="369">
        <f t="shared" si="95"/>
        <v>2.2735791678357506E+43</v>
      </c>
      <c r="HYF25" s="369">
        <f t="shared" si="95"/>
        <v>0</v>
      </c>
      <c r="HYG25" s="369">
        <f t="shared" si="95"/>
        <v>2.3417865428708232E+43</v>
      </c>
      <c r="HYH25" s="369">
        <f t="shared" si="95"/>
        <v>0</v>
      </c>
      <c r="HYI25" s="369">
        <f t="shared" si="95"/>
        <v>2.4120401391569479E+43</v>
      </c>
      <c r="HYJ25" s="369">
        <f t="shared" si="95"/>
        <v>0</v>
      </c>
      <c r="HYK25" s="369">
        <f t="shared" si="95"/>
        <v>2.4844013433316564E+43</v>
      </c>
      <c r="HYL25" s="369">
        <f t="shared" si="95"/>
        <v>0</v>
      </c>
      <c r="HYM25" s="369">
        <f t="shared" si="95"/>
        <v>2.5589333836316059E+43</v>
      </c>
      <c r="HYN25" s="369">
        <f t="shared" si="95"/>
        <v>0</v>
      </c>
      <c r="HYO25" s="369">
        <f t="shared" si="95"/>
        <v>2.6357013851405543E+43</v>
      </c>
      <c r="HYP25" s="369">
        <f t="shared" si="95"/>
        <v>0</v>
      </c>
      <c r="HYQ25" s="369">
        <f t="shared" si="95"/>
        <v>2.7147724266947711E+43</v>
      </c>
      <c r="HYR25" s="369">
        <f t="shared" si="95"/>
        <v>0</v>
      </c>
      <c r="HYS25" s="369">
        <f t="shared" si="95"/>
        <v>2.7962155994956144E+43</v>
      </c>
      <c r="HYT25" s="369">
        <f t="shared" si="95"/>
        <v>0</v>
      </c>
      <c r="HYU25" s="369">
        <f t="shared" si="95"/>
        <v>2.8801020674804828E+43</v>
      </c>
      <c r="HYV25" s="369">
        <f t="shared" si="95"/>
        <v>0</v>
      </c>
      <c r="HYW25" s="369">
        <f t="shared" si="95"/>
        <v>2.9665051295048974E+43</v>
      </c>
      <c r="HYX25" s="369">
        <f t="shared" si="95"/>
        <v>0</v>
      </c>
      <c r="HYY25" s="369">
        <f t="shared" si="95"/>
        <v>3.0555002833900444E+43</v>
      </c>
      <c r="HYZ25" s="369">
        <f t="shared" si="95"/>
        <v>0</v>
      </c>
      <c r="HZA25" s="369">
        <f t="shared" si="95"/>
        <v>3.1471652918917456E+43</v>
      </c>
      <c r="HZB25" s="369">
        <f t="shared" si="95"/>
        <v>0</v>
      </c>
      <c r="HZC25" s="369">
        <f t="shared" si="95"/>
        <v>3.2415802506484981E+43</v>
      </c>
      <c r="HZD25" s="369">
        <f t="shared" ref="HZD25:IBO25" si="96">HZB25*$C$25</f>
        <v>0</v>
      </c>
      <c r="HZE25" s="369">
        <f t="shared" si="96"/>
        <v>3.3388276581679529E+43</v>
      </c>
      <c r="HZF25" s="369">
        <f t="shared" si="96"/>
        <v>0</v>
      </c>
      <c r="HZG25" s="369">
        <f t="shared" si="96"/>
        <v>3.4389924879129915E+43</v>
      </c>
      <c r="HZH25" s="369">
        <f t="shared" si="96"/>
        <v>0</v>
      </c>
      <c r="HZI25" s="369">
        <f t="shared" si="96"/>
        <v>3.5421622625503814E+43</v>
      </c>
      <c r="HZJ25" s="369">
        <f t="shared" si="96"/>
        <v>0</v>
      </c>
      <c r="HZK25" s="369">
        <f t="shared" si="96"/>
        <v>3.6484271304268931E+43</v>
      </c>
      <c r="HZL25" s="369">
        <f t="shared" si="96"/>
        <v>0</v>
      </c>
      <c r="HZM25" s="369">
        <f t="shared" si="96"/>
        <v>3.7578799443397E+43</v>
      </c>
      <c r="HZN25" s="369">
        <f t="shared" si="96"/>
        <v>0</v>
      </c>
      <c r="HZO25" s="369">
        <f t="shared" si="96"/>
        <v>3.8706163426698908E+43</v>
      </c>
      <c r="HZP25" s="369">
        <f t="shared" si="96"/>
        <v>0</v>
      </c>
      <c r="HZQ25" s="369">
        <f t="shared" si="96"/>
        <v>3.9867348329499875E+43</v>
      </c>
      <c r="HZR25" s="369">
        <f t="shared" si="96"/>
        <v>0</v>
      </c>
      <c r="HZS25" s="369">
        <f t="shared" si="96"/>
        <v>4.1063368779384873E+43</v>
      </c>
      <c r="HZT25" s="369">
        <f t="shared" si="96"/>
        <v>0</v>
      </c>
      <c r="HZU25" s="369">
        <f t="shared" si="96"/>
        <v>4.229526984276642E+43</v>
      </c>
      <c r="HZV25" s="369">
        <f t="shared" si="96"/>
        <v>0</v>
      </c>
      <c r="HZW25" s="369">
        <f t="shared" si="96"/>
        <v>4.3564127938049416E+43</v>
      </c>
      <c r="HZX25" s="369">
        <f t="shared" si="96"/>
        <v>0</v>
      </c>
      <c r="HZY25" s="369">
        <f t="shared" si="96"/>
        <v>4.4871051776190901E+43</v>
      </c>
      <c r="HZZ25" s="369">
        <f t="shared" si="96"/>
        <v>0</v>
      </c>
      <c r="IAA25" s="369">
        <f t="shared" si="96"/>
        <v>4.621718332947663E+43</v>
      </c>
      <c r="IAB25" s="369">
        <f t="shared" si="96"/>
        <v>0</v>
      </c>
      <c r="IAC25" s="369">
        <f t="shared" si="96"/>
        <v>4.7603698829360933E+43</v>
      </c>
      <c r="IAD25" s="369">
        <f t="shared" si="96"/>
        <v>0</v>
      </c>
      <c r="IAE25" s="369">
        <f t="shared" si="96"/>
        <v>4.9031809794241765E+43</v>
      </c>
      <c r="IAF25" s="369">
        <f t="shared" si="96"/>
        <v>0</v>
      </c>
      <c r="IAG25" s="369">
        <f t="shared" si="96"/>
        <v>5.0502764088069023E+43</v>
      </c>
      <c r="IAH25" s="369">
        <f t="shared" si="96"/>
        <v>0</v>
      </c>
      <c r="IAI25" s="369">
        <f t="shared" si="96"/>
        <v>5.2017847010711094E+43</v>
      </c>
      <c r="IAJ25" s="369">
        <f t="shared" si="96"/>
        <v>0</v>
      </c>
      <c r="IAK25" s="369">
        <f t="shared" si="96"/>
        <v>5.3578382421032428E+43</v>
      </c>
      <c r="IAL25" s="369">
        <f t="shared" si="96"/>
        <v>0</v>
      </c>
      <c r="IAM25" s="369">
        <f t="shared" si="96"/>
        <v>5.5185733893663407E+43</v>
      </c>
      <c r="IAN25" s="369">
        <f t="shared" si="96"/>
        <v>0</v>
      </c>
      <c r="IAO25" s="369">
        <f t="shared" si="96"/>
        <v>5.6841305910473307E+43</v>
      </c>
      <c r="IAP25" s="369">
        <f t="shared" si="96"/>
        <v>0</v>
      </c>
      <c r="IAQ25" s="369">
        <f t="shared" si="96"/>
        <v>5.8546545087787508E+43</v>
      </c>
      <c r="IAR25" s="369">
        <f t="shared" si="96"/>
        <v>0</v>
      </c>
      <c r="IAS25" s="369">
        <f t="shared" si="96"/>
        <v>6.0302941440421134E+43</v>
      </c>
      <c r="IAT25" s="369">
        <f t="shared" si="96"/>
        <v>0</v>
      </c>
      <c r="IAU25" s="369">
        <f t="shared" si="96"/>
        <v>6.2112029683633765E+43</v>
      </c>
      <c r="IAV25" s="369">
        <f t="shared" si="96"/>
        <v>0</v>
      </c>
      <c r="IAW25" s="369">
        <f t="shared" si="96"/>
        <v>6.3975390574142784E+43</v>
      </c>
      <c r="IAX25" s="369">
        <f t="shared" si="96"/>
        <v>0</v>
      </c>
      <c r="IAY25" s="369">
        <f t="shared" si="96"/>
        <v>6.5894652291367072E+43</v>
      </c>
      <c r="IAZ25" s="369">
        <f t="shared" si="96"/>
        <v>0</v>
      </c>
      <c r="IBA25" s="369">
        <f t="shared" si="96"/>
        <v>6.7871491860108085E+43</v>
      </c>
      <c r="IBB25" s="369">
        <f t="shared" si="96"/>
        <v>0</v>
      </c>
      <c r="IBC25" s="369">
        <f t="shared" si="96"/>
        <v>6.9907636615911326E+43</v>
      </c>
      <c r="IBD25" s="369">
        <f t="shared" si="96"/>
        <v>0</v>
      </c>
      <c r="IBE25" s="369">
        <f t="shared" si="96"/>
        <v>7.2004865714388665E+43</v>
      </c>
      <c r="IBF25" s="369">
        <f t="shared" si="96"/>
        <v>0</v>
      </c>
      <c r="IBG25" s="369">
        <f t="shared" si="96"/>
        <v>7.4165011685820325E+43</v>
      </c>
      <c r="IBH25" s="369">
        <f t="shared" si="96"/>
        <v>0</v>
      </c>
      <c r="IBI25" s="369">
        <f t="shared" si="96"/>
        <v>7.6389962036394934E+43</v>
      </c>
      <c r="IBJ25" s="369">
        <f t="shared" si="96"/>
        <v>0</v>
      </c>
      <c r="IBK25" s="369">
        <f t="shared" si="96"/>
        <v>7.868166089748678E+43</v>
      </c>
      <c r="IBL25" s="369">
        <f t="shared" si="96"/>
        <v>0</v>
      </c>
      <c r="IBM25" s="369">
        <f t="shared" si="96"/>
        <v>8.1042110724411384E+43</v>
      </c>
      <c r="IBN25" s="369">
        <f t="shared" si="96"/>
        <v>0</v>
      </c>
      <c r="IBO25" s="369">
        <f t="shared" si="96"/>
        <v>8.3473374046143729E+43</v>
      </c>
      <c r="IBP25" s="369">
        <f t="shared" ref="IBP25:IEA25" si="97">IBN25*$C$25</f>
        <v>0</v>
      </c>
      <c r="IBQ25" s="369">
        <f t="shared" si="97"/>
        <v>8.5977575267528047E+43</v>
      </c>
      <c r="IBR25" s="369">
        <f t="shared" si="97"/>
        <v>0</v>
      </c>
      <c r="IBS25" s="369">
        <f t="shared" si="97"/>
        <v>8.8556902525553894E+43</v>
      </c>
      <c r="IBT25" s="369">
        <f t="shared" si="97"/>
        <v>0</v>
      </c>
      <c r="IBU25" s="369">
        <f t="shared" si="97"/>
        <v>9.1213609601320511E+43</v>
      </c>
      <c r="IBV25" s="369">
        <f t="shared" si="97"/>
        <v>0</v>
      </c>
      <c r="IBW25" s="369">
        <f t="shared" si="97"/>
        <v>9.3950017889360137E+43</v>
      </c>
      <c r="IBX25" s="369">
        <f t="shared" si="97"/>
        <v>0</v>
      </c>
      <c r="IBY25" s="369">
        <f t="shared" si="97"/>
        <v>9.6768518426040935E+43</v>
      </c>
      <c r="IBZ25" s="369">
        <f t="shared" si="97"/>
        <v>0</v>
      </c>
      <c r="ICA25" s="369">
        <f t="shared" si="97"/>
        <v>9.9671573978822171E+43</v>
      </c>
      <c r="ICB25" s="369">
        <f t="shared" si="97"/>
        <v>0</v>
      </c>
      <c r="ICC25" s="369">
        <f t="shared" si="97"/>
        <v>1.0266172119818685E+44</v>
      </c>
      <c r="ICD25" s="369">
        <f t="shared" si="97"/>
        <v>0</v>
      </c>
      <c r="ICE25" s="369">
        <f t="shared" si="97"/>
        <v>1.0574157283413246E+44</v>
      </c>
      <c r="ICF25" s="369">
        <f t="shared" si="97"/>
        <v>0</v>
      </c>
      <c r="ICG25" s="369">
        <f t="shared" si="97"/>
        <v>1.0891382001915644E+44</v>
      </c>
      <c r="ICH25" s="369">
        <f t="shared" si="97"/>
        <v>0</v>
      </c>
      <c r="ICI25" s="369">
        <f t="shared" si="97"/>
        <v>1.1218123461973114E+44</v>
      </c>
      <c r="ICJ25" s="369">
        <f t="shared" si="97"/>
        <v>0</v>
      </c>
      <c r="ICK25" s="369">
        <f t="shared" si="97"/>
        <v>1.1554667165832307E+44</v>
      </c>
      <c r="ICL25" s="369">
        <f t="shared" si="97"/>
        <v>0</v>
      </c>
      <c r="ICM25" s="369">
        <f t="shared" si="97"/>
        <v>1.1901307180807277E+44</v>
      </c>
      <c r="ICN25" s="369">
        <f t="shared" si="97"/>
        <v>0</v>
      </c>
      <c r="ICO25" s="369">
        <f t="shared" si="97"/>
        <v>1.2258346396231495E+44</v>
      </c>
      <c r="ICP25" s="369">
        <f t="shared" si="97"/>
        <v>0</v>
      </c>
      <c r="ICQ25" s="369">
        <f t="shared" si="97"/>
        <v>1.2626096788118439E+44</v>
      </c>
      <c r="ICR25" s="369">
        <f t="shared" si="97"/>
        <v>0</v>
      </c>
      <c r="ICS25" s="369">
        <f t="shared" si="97"/>
        <v>1.3004879691761993E+44</v>
      </c>
      <c r="ICT25" s="369">
        <f t="shared" si="97"/>
        <v>0</v>
      </c>
      <c r="ICU25" s="369">
        <f t="shared" si="97"/>
        <v>1.3395026082514854E+44</v>
      </c>
      <c r="ICV25" s="369">
        <f t="shared" si="97"/>
        <v>0</v>
      </c>
      <c r="ICW25" s="369">
        <f t="shared" si="97"/>
        <v>1.3796876864990299E+44</v>
      </c>
      <c r="ICX25" s="369">
        <f t="shared" si="97"/>
        <v>0</v>
      </c>
      <c r="ICY25" s="369">
        <f t="shared" si="97"/>
        <v>1.4210783170940009E+44</v>
      </c>
      <c r="ICZ25" s="369">
        <f t="shared" si="97"/>
        <v>0</v>
      </c>
      <c r="IDA25" s="369">
        <f t="shared" si="97"/>
        <v>1.4637106666068211E+44</v>
      </c>
      <c r="IDB25" s="369">
        <f t="shared" si="97"/>
        <v>0</v>
      </c>
      <c r="IDC25" s="369">
        <f t="shared" si="97"/>
        <v>1.5076219866050258E+44</v>
      </c>
      <c r="IDD25" s="369">
        <f t="shared" si="97"/>
        <v>0</v>
      </c>
      <c r="IDE25" s="369">
        <f t="shared" si="97"/>
        <v>1.5528506462031767E+44</v>
      </c>
      <c r="IDF25" s="369">
        <f t="shared" si="97"/>
        <v>0</v>
      </c>
      <c r="IDG25" s="369">
        <f t="shared" si="97"/>
        <v>1.5994361655892719E+44</v>
      </c>
      <c r="IDH25" s="369">
        <f t="shared" si="97"/>
        <v>0</v>
      </c>
      <c r="IDI25" s="369">
        <f t="shared" si="97"/>
        <v>1.6474192505569502E+44</v>
      </c>
      <c r="IDJ25" s="369">
        <f t="shared" si="97"/>
        <v>0</v>
      </c>
      <c r="IDK25" s="369">
        <f t="shared" si="97"/>
        <v>1.6968418280736588E+44</v>
      </c>
      <c r="IDL25" s="369">
        <f t="shared" si="97"/>
        <v>0</v>
      </c>
      <c r="IDM25" s="369">
        <f t="shared" si="97"/>
        <v>1.7477470829158686E+44</v>
      </c>
      <c r="IDN25" s="369">
        <f t="shared" si="97"/>
        <v>0</v>
      </c>
      <c r="IDO25" s="369">
        <f t="shared" si="97"/>
        <v>1.8001794954033448E+44</v>
      </c>
      <c r="IDP25" s="369">
        <f t="shared" si="97"/>
        <v>0</v>
      </c>
      <c r="IDQ25" s="369">
        <f t="shared" si="97"/>
        <v>1.8541848802654452E+44</v>
      </c>
      <c r="IDR25" s="369">
        <f t="shared" si="97"/>
        <v>0</v>
      </c>
      <c r="IDS25" s="369">
        <f t="shared" si="97"/>
        <v>1.9098104266734086E+44</v>
      </c>
      <c r="IDT25" s="369">
        <f t="shared" si="97"/>
        <v>0</v>
      </c>
      <c r="IDU25" s="369">
        <f t="shared" si="97"/>
        <v>1.9671047394736109E+44</v>
      </c>
      <c r="IDV25" s="369">
        <f t="shared" si="97"/>
        <v>0</v>
      </c>
      <c r="IDW25" s="369">
        <f t="shared" si="97"/>
        <v>2.0261178816578194E+44</v>
      </c>
      <c r="IDX25" s="369">
        <f t="shared" si="97"/>
        <v>0</v>
      </c>
      <c r="IDY25" s="369">
        <f t="shared" si="97"/>
        <v>2.0869014181075538E+44</v>
      </c>
      <c r="IDZ25" s="369">
        <f t="shared" si="97"/>
        <v>0</v>
      </c>
      <c r="IEA25" s="369">
        <f t="shared" si="97"/>
        <v>2.1495084606507806E+44</v>
      </c>
      <c r="IEB25" s="369">
        <f t="shared" ref="IEB25:IGM25" si="98">IDZ25*$C$25</f>
        <v>0</v>
      </c>
      <c r="IEC25" s="369">
        <f t="shared" si="98"/>
        <v>2.213993714470304E+44</v>
      </c>
      <c r="IED25" s="369">
        <f t="shared" si="98"/>
        <v>0</v>
      </c>
      <c r="IEE25" s="369">
        <f t="shared" si="98"/>
        <v>2.2804135259044132E+44</v>
      </c>
      <c r="IEF25" s="369">
        <f t="shared" si="98"/>
        <v>0</v>
      </c>
      <c r="IEG25" s="369">
        <f t="shared" si="98"/>
        <v>2.3488259316815458E+44</v>
      </c>
      <c r="IEH25" s="369">
        <f t="shared" si="98"/>
        <v>0</v>
      </c>
      <c r="IEI25" s="369">
        <f t="shared" si="98"/>
        <v>2.4192907096319923E+44</v>
      </c>
      <c r="IEJ25" s="369">
        <f t="shared" si="98"/>
        <v>0</v>
      </c>
      <c r="IEK25" s="369">
        <f t="shared" si="98"/>
        <v>2.4918694309209523E+44</v>
      </c>
      <c r="IEL25" s="369">
        <f t="shared" si="98"/>
        <v>0</v>
      </c>
      <c r="IEM25" s="369">
        <f t="shared" si="98"/>
        <v>2.5666255138485811E+44</v>
      </c>
      <c r="IEN25" s="369">
        <f t="shared" si="98"/>
        <v>0</v>
      </c>
      <c r="IEO25" s="369">
        <f t="shared" si="98"/>
        <v>2.6436242792640386E+44</v>
      </c>
      <c r="IEP25" s="369">
        <f t="shared" si="98"/>
        <v>0</v>
      </c>
      <c r="IEQ25" s="369">
        <f t="shared" si="98"/>
        <v>2.7229330076419599E+44</v>
      </c>
      <c r="IER25" s="369">
        <f t="shared" si="98"/>
        <v>0</v>
      </c>
      <c r="IES25" s="369">
        <f t="shared" si="98"/>
        <v>2.8046209978712189E+44</v>
      </c>
      <c r="IET25" s="369">
        <f t="shared" si="98"/>
        <v>0</v>
      </c>
      <c r="IEU25" s="369">
        <f t="shared" si="98"/>
        <v>2.8887596278073557E+44</v>
      </c>
      <c r="IEV25" s="369">
        <f t="shared" si="98"/>
        <v>0</v>
      </c>
      <c r="IEW25" s="369">
        <f t="shared" si="98"/>
        <v>2.9754224166415762E+44</v>
      </c>
      <c r="IEX25" s="369">
        <f t="shared" si="98"/>
        <v>0</v>
      </c>
      <c r="IEY25" s="369">
        <f t="shared" si="98"/>
        <v>3.0646850891408238E+44</v>
      </c>
      <c r="IEZ25" s="369">
        <f t="shared" si="98"/>
        <v>0</v>
      </c>
      <c r="IFA25" s="369">
        <f t="shared" si="98"/>
        <v>3.1566256418150485E+44</v>
      </c>
      <c r="IFB25" s="369">
        <f t="shared" si="98"/>
        <v>0</v>
      </c>
      <c r="IFC25" s="369">
        <f t="shared" si="98"/>
        <v>3.2513244110695002E+44</v>
      </c>
      <c r="IFD25" s="369">
        <f t="shared" si="98"/>
        <v>0</v>
      </c>
      <c r="IFE25" s="369">
        <f t="shared" si="98"/>
        <v>3.3488641434015852E+44</v>
      </c>
      <c r="IFF25" s="369">
        <f t="shared" si="98"/>
        <v>0</v>
      </c>
      <c r="IFG25" s="369">
        <f t="shared" si="98"/>
        <v>3.449330067703633E+44</v>
      </c>
      <c r="IFH25" s="369">
        <f t="shared" si="98"/>
        <v>0</v>
      </c>
      <c r="IFI25" s="369">
        <f t="shared" si="98"/>
        <v>3.5528099697347419E+44</v>
      </c>
      <c r="IFJ25" s="369">
        <f t="shared" si="98"/>
        <v>0</v>
      </c>
      <c r="IFK25" s="369">
        <f t="shared" si="98"/>
        <v>3.6593942688267839E+44</v>
      </c>
      <c r="IFL25" s="369">
        <f t="shared" si="98"/>
        <v>0</v>
      </c>
      <c r="IFM25" s="369">
        <f t="shared" si="98"/>
        <v>3.7691760968915879E+44</v>
      </c>
      <c r="IFN25" s="369">
        <f t="shared" si="98"/>
        <v>0</v>
      </c>
      <c r="IFO25" s="369">
        <f t="shared" si="98"/>
        <v>3.8822513797983353E+44</v>
      </c>
      <c r="IFP25" s="369">
        <f t="shared" si="98"/>
        <v>0</v>
      </c>
      <c r="IFQ25" s="369">
        <f t="shared" si="98"/>
        <v>3.9987189211922858E+44</v>
      </c>
      <c r="IFR25" s="369">
        <f t="shared" si="98"/>
        <v>0</v>
      </c>
      <c r="IFS25" s="369">
        <f t="shared" si="98"/>
        <v>4.1186804888280549E+44</v>
      </c>
      <c r="IFT25" s="369">
        <f t="shared" si="98"/>
        <v>0</v>
      </c>
      <c r="IFU25" s="369">
        <f t="shared" si="98"/>
        <v>4.2422409034928966E+44</v>
      </c>
      <c r="IFV25" s="369">
        <f t="shared" si="98"/>
        <v>0</v>
      </c>
      <c r="IFW25" s="369">
        <f t="shared" si="98"/>
        <v>4.3695081305976839E+44</v>
      </c>
      <c r="IFX25" s="369">
        <f t="shared" si="98"/>
        <v>0</v>
      </c>
      <c r="IFY25" s="369">
        <f t="shared" si="98"/>
        <v>4.5005933745156142E+44</v>
      </c>
      <c r="IFZ25" s="369">
        <f t="shared" si="98"/>
        <v>0</v>
      </c>
      <c r="IGA25" s="369">
        <f t="shared" si="98"/>
        <v>4.6356111757510829E+44</v>
      </c>
      <c r="IGB25" s="369">
        <f t="shared" si="98"/>
        <v>0</v>
      </c>
      <c r="IGC25" s="369">
        <f t="shared" si="98"/>
        <v>4.7746795110236157E+44</v>
      </c>
      <c r="IGD25" s="369">
        <f t="shared" si="98"/>
        <v>0</v>
      </c>
      <c r="IGE25" s="369">
        <f t="shared" si="98"/>
        <v>4.9179198963543244E+44</v>
      </c>
      <c r="IGF25" s="369">
        <f t="shared" si="98"/>
        <v>0</v>
      </c>
      <c r="IGG25" s="369">
        <f t="shared" si="98"/>
        <v>5.0654574932449542E+44</v>
      </c>
      <c r="IGH25" s="369">
        <f t="shared" si="98"/>
        <v>0</v>
      </c>
      <c r="IGI25" s="369">
        <f t="shared" si="98"/>
        <v>5.2174212180423028E+44</v>
      </c>
      <c r="IGJ25" s="369">
        <f t="shared" si="98"/>
        <v>0</v>
      </c>
      <c r="IGK25" s="369">
        <f t="shared" si="98"/>
        <v>5.3739438545835719E+44</v>
      </c>
      <c r="IGL25" s="369">
        <f t="shared" si="98"/>
        <v>0</v>
      </c>
      <c r="IGM25" s="369">
        <f t="shared" si="98"/>
        <v>5.535162170221079E+44</v>
      </c>
      <c r="IGN25" s="369">
        <f t="shared" ref="IGN25:IIY25" si="99">IGL25*$C$25</f>
        <v>0</v>
      </c>
      <c r="IGO25" s="369">
        <f t="shared" si="99"/>
        <v>5.7012170353277117E+44</v>
      </c>
      <c r="IGP25" s="369">
        <f t="shared" si="99"/>
        <v>0</v>
      </c>
      <c r="IGQ25" s="369">
        <f t="shared" si="99"/>
        <v>5.8722535463875435E+44</v>
      </c>
      <c r="IGR25" s="369">
        <f t="shared" si="99"/>
        <v>0</v>
      </c>
      <c r="IGS25" s="369">
        <f t="shared" si="99"/>
        <v>6.0484211527791701E+44</v>
      </c>
      <c r="IGT25" s="369">
        <f t="shared" si="99"/>
        <v>0</v>
      </c>
      <c r="IGU25" s="369">
        <f t="shared" si="99"/>
        <v>6.2298737873625452E+44</v>
      </c>
      <c r="IGV25" s="369">
        <f t="shared" si="99"/>
        <v>0</v>
      </c>
      <c r="IGW25" s="369">
        <f t="shared" si="99"/>
        <v>6.4167700009834219E+44</v>
      </c>
      <c r="IGX25" s="369">
        <f t="shared" si="99"/>
        <v>0</v>
      </c>
      <c r="IGY25" s="369">
        <f t="shared" si="99"/>
        <v>6.6092731010129244E+44</v>
      </c>
      <c r="IGZ25" s="369">
        <f t="shared" si="99"/>
        <v>0</v>
      </c>
      <c r="IHA25" s="369">
        <f t="shared" si="99"/>
        <v>6.8075512940433121E+44</v>
      </c>
      <c r="IHB25" s="369">
        <f t="shared" si="99"/>
        <v>0</v>
      </c>
      <c r="IHC25" s="369">
        <f t="shared" si="99"/>
        <v>7.0117778328646115E+44</v>
      </c>
      <c r="IHD25" s="369">
        <f t="shared" si="99"/>
        <v>0</v>
      </c>
      <c r="IHE25" s="369">
        <f t="shared" si="99"/>
        <v>7.2221311678505493E+44</v>
      </c>
      <c r="IHF25" s="369">
        <f t="shared" si="99"/>
        <v>0</v>
      </c>
      <c r="IHG25" s="369">
        <f t="shared" si="99"/>
        <v>7.4387951028860655E+44</v>
      </c>
      <c r="IHH25" s="369">
        <f t="shared" si="99"/>
        <v>0</v>
      </c>
      <c r="IHI25" s="369">
        <f t="shared" si="99"/>
        <v>7.6619589559726475E+44</v>
      </c>
      <c r="IHJ25" s="369">
        <f t="shared" si="99"/>
        <v>0</v>
      </c>
      <c r="IHK25" s="369">
        <f t="shared" si="99"/>
        <v>7.8918177246518274E+44</v>
      </c>
      <c r="IHL25" s="369">
        <f t="shared" si="99"/>
        <v>0</v>
      </c>
      <c r="IHM25" s="369">
        <f t="shared" si="99"/>
        <v>8.1285722563913829E+44</v>
      </c>
      <c r="IHN25" s="369">
        <f t="shared" si="99"/>
        <v>0</v>
      </c>
      <c r="IHO25" s="369">
        <f t="shared" si="99"/>
        <v>8.3724294240831253E+44</v>
      </c>
      <c r="IHP25" s="369">
        <f t="shared" si="99"/>
        <v>0</v>
      </c>
      <c r="IHQ25" s="369">
        <f t="shared" si="99"/>
        <v>8.6236023068056191E+44</v>
      </c>
      <c r="IHR25" s="369">
        <f t="shared" si="99"/>
        <v>0</v>
      </c>
      <c r="IHS25" s="369">
        <f t="shared" si="99"/>
        <v>8.8823103760097885E+44</v>
      </c>
      <c r="IHT25" s="369">
        <f t="shared" si="99"/>
        <v>0</v>
      </c>
      <c r="IHU25" s="369">
        <f t="shared" si="99"/>
        <v>9.1487796872900828E+44</v>
      </c>
      <c r="IHV25" s="369">
        <f t="shared" si="99"/>
        <v>0</v>
      </c>
      <c r="IHW25" s="369">
        <f t="shared" si="99"/>
        <v>9.4232430779087849E+44</v>
      </c>
      <c r="IHX25" s="369">
        <f t="shared" si="99"/>
        <v>0</v>
      </c>
      <c r="IHY25" s="369">
        <f t="shared" si="99"/>
        <v>9.7059403702460481E+44</v>
      </c>
      <c r="IHZ25" s="369">
        <f t="shared" si="99"/>
        <v>0</v>
      </c>
      <c r="IIA25" s="369">
        <f t="shared" si="99"/>
        <v>9.9971185813534295E+44</v>
      </c>
      <c r="IIB25" s="369">
        <f t="shared" si="99"/>
        <v>0</v>
      </c>
      <c r="IIC25" s="369">
        <f t="shared" si="99"/>
        <v>1.0297032138794032E+45</v>
      </c>
      <c r="IID25" s="369">
        <f t="shared" si="99"/>
        <v>0</v>
      </c>
      <c r="IIE25" s="369">
        <f t="shared" si="99"/>
        <v>1.0605943102957853E+45</v>
      </c>
      <c r="IIF25" s="369">
        <f t="shared" si="99"/>
        <v>0</v>
      </c>
      <c r="IIG25" s="369">
        <f t="shared" si="99"/>
        <v>1.0924121396046588E+45</v>
      </c>
      <c r="IIH25" s="369">
        <f t="shared" si="99"/>
        <v>0</v>
      </c>
      <c r="III25" s="369">
        <f t="shared" si="99"/>
        <v>1.1251845037927986E+45</v>
      </c>
      <c r="IIJ25" s="369">
        <f t="shared" si="99"/>
        <v>0</v>
      </c>
      <c r="IIK25" s="369">
        <f t="shared" si="99"/>
        <v>1.1589400389065826E+45</v>
      </c>
      <c r="IIL25" s="369">
        <f t="shared" si="99"/>
        <v>0</v>
      </c>
      <c r="IIM25" s="369">
        <f t="shared" si="99"/>
        <v>1.19370824007378E+45</v>
      </c>
      <c r="IIN25" s="369">
        <f t="shared" si="99"/>
        <v>0</v>
      </c>
      <c r="IIO25" s="369">
        <f t="shared" si="99"/>
        <v>1.2295194872759935E+45</v>
      </c>
      <c r="IIP25" s="369">
        <f t="shared" si="99"/>
        <v>0</v>
      </c>
      <c r="IIQ25" s="369">
        <f t="shared" si="99"/>
        <v>1.2664050718942733E+45</v>
      </c>
      <c r="IIR25" s="369">
        <f t="shared" si="99"/>
        <v>0</v>
      </c>
      <c r="IIS25" s="369">
        <f t="shared" si="99"/>
        <v>1.3043972240511015E+45</v>
      </c>
      <c r="IIT25" s="369">
        <f t="shared" si="99"/>
        <v>0</v>
      </c>
      <c r="IIU25" s="369">
        <f t="shared" si="99"/>
        <v>1.3435291407726346E+45</v>
      </c>
      <c r="IIV25" s="369">
        <f t="shared" si="99"/>
        <v>0</v>
      </c>
      <c r="IIW25" s="369">
        <f t="shared" si="99"/>
        <v>1.3838350149958136E+45</v>
      </c>
      <c r="IIX25" s="369">
        <f t="shared" si="99"/>
        <v>0</v>
      </c>
      <c r="IIY25" s="369">
        <f t="shared" si="99"/>
        <v>1.425350065445688E+45</v>
      </c>
      <c r="IIZ25" s="369">
        <f t="shared" ref="IIZ25:ILK25" si="100">IIX25*$C$25</f>
        <v>0</v>
      </c>
      <c r="IJA25" s="369">
        <f t="shared" si="100"/>
        <v>1.4681105674090586E+45</v>
      </c>
      <c r="IJB25" s="369">
        <f t="shared" si="100"/>
        <v>0</v>
      </c>
      <c r="IJC25" s="369">
        <f t="shared" si="100"/>
        <v>1.5121538844313303E+45</v>
      </c>
      <c r="IJD25" s="369">
        <f t="shared" si="100"/>
        <v>0</v>
      </c>
      <c r="IJE25" s="369">
        <f t="shared" si="100"/>
        <v>1.5575185009642702E+45</v>
      </c>
      <c r="IJF25" s="369">
        <f t="shared" si="100"/>
        <v>0</v>
      </c>
      <c r="IJG25" s="369">
        <f t="shared" si="100"/>
        <v>1.6042440559931984E+45</v>
      </c>
      <c r="IJH25" s="369">
        <f t="shared" si="100"/>
        <v>0</v>
      </c>
      <c r="IJI25" s="369">
        <f t="shared" si="100"/>
        <v>1.6523713776729944E+45</v>
      </c>
      <c r="IJJ25" s="369">
        <f t="shared" si="100"/>
        <v>0</v>
      </c>
      <c r="IJK25" s="369">
        <f t="shared" si="100"/>
        <v>1.7019425190031842E+45</v>
      </c>
      <c r="IJL25" s="369">
        <f t="shared" si="100"/>
        <v>0</v>
      </c>
      <c r="IJM25" s="369">
        <f t="shared" si="100"/>
        <v>1.7530007945732798E+45</v>
      </c>
      <c r="IJN25" s="369">
        <f t="shared" si="100"/>
        <v>0</v>
      </c>
      <c r="IJO25" s="369">
        <f t="shared" si="100"/>
        <v>1.8055908184104784E+45</v>
      </c>
      <c r="IJP25" s="369">
        <f t="shared" si="100"/>
        <v>0</v>
      </c>
      <c r="IJQ25" s="369">
        <f t="shared" si="100"/>
        <v>1.8597585429627929E+45</v>
      </c>
      <c r="IJR25" s="369">
        <f t="shared" si="100"/>
        <v>0</v>
      </c>
      <c r="IJS25" s="369">
        <f t="shared" si="100"/>
        <v>1.9155512992516768E+45</v>
      </c>
      <c r="IJT25" s="369">
        <f t="shared" si="100"/>
        <v>0</v>
      </c>
      <c r="IJU25" s="369">
        <f t="shared" si="100"/>
        <v>1.9730178382292272E+45</v>
      </c>
      <c r="IJV25" s="369">
        <f t="shared" si="100"/>
        <v>0</v>
      </c>
      <c r="IJW25" s="369">
        <f t="shared" si="100"/>
        <v>2.0322083733761042E+45</v>
      </c>
      <c r="IJX25" s="369">
        <f t="shared" si="100"/>
        <v>0</v>
      </c>
      <c r="IJY25" s="369">
        <f t="shared" si="100"/>
        <v>2.0931746245773872E+45</v>
      </c>
      <c r="IJZ25" s="369">
        <f t="shared" si="100"/>
        <v>0</v>
      </c>
      <c r="IKA25" s="369">
        <f t="shared" si="100"/>
        <v>2.1559698633147088E+45</v>
      </c>
      <c r="IKB25" s="369">
        <f t="shared" si="100"/>
        <v>0</v>
      </c>
      <c r="IKC25" s="369">
        <f t="shared" si="100"/>
        <v>2.2206489592141502E+45</v>
      </c>
      <c r="IKD25" s="369">
        <f t="shared" si="100"/>
        <v>0</v>
      </c>
      <c r="IKE25" s="369">
        <f t="shared" si="100"/>
        <v>2.2872684279905748E+45</v>
      </c>
      <c r="IKF25" s="369">
        <f t="shared" si="100"/>
        <v>0</v>
      </c>
      <c r="IKG25" s="369">
        <f t="shared" si="100"/>
        <v>2.355886480830292E+45</v>
      </c>
      <c r="IKH25" s="369">
        <f t="shared" si="100"/>
        <v>0</v>
      </c>
      <c r="IKI25" s="369">
        <f t="shared" si="100"/>
        <v>2.4265630752552009E+45</v>
      </c>
      <c r="IKJ25" s="369">
        <f t="shared" si="100"/>
        <v>0</v>
      </c>
      <c r="IKK25" s="369">
        <f t="shared" si="100"/>
        <v>2.499359967512857E+45</v>
      </c>
      <c r="IKL25" s="369">
        <f t="shared" si="100"/>
        <v>0</v>
      </c>
      <c r="IKM25" s="369">
        <f t="shared" si="100"/>
        <v>2.5743407665382426E+45</v>
      </c>
      <c r="IKN25" s="369">
        <f t="shared" si="100"/>
        <v>0</v>
      </c>
      <c r="IKO25" s="369">
        <f t="shared" si="100"/>
        <v>2.6515709895343901E+45</v>
      </c>
      <c r="IKP25" s="369">
        <f t="shared" si="100"/>
        <v>0</v>
      </c>
      <c r="IKQ25" s="369">
        <f t="shared" si="100"/>
        <v>2.7311181192204219E+45</v>
      </c>
      <c r="IKR25" s="369">
        <f t="shared" si="100"/>
        <v>0</v>
      </c>
      <c r="IKS25" s="369">
        <f t="shared" si="100"/>
        <v>2.8130516627970347E+45</v>
      </c>
      <c r="IKT25" s="369">
        <f t="shared" si="100"/>
        <v>0</v>
      </c>
      <c r="IKU25" s="369">
        <f t="shared" si="100"/>
        <v>2.8974432126809458E+45</v>
      </c>
      <c r="IKV25" s="369">
        <f t="shared" si="100"/>
        <v>0</v>
      </c>
      <c r="IKW25" s="369">
        <f t="shared" si="100"/>
        <v>2.9843665090613741E+45</v>
      </c>
      <c r="IKX25" s="369">
        <f t="shared" si="100"/>
        <v>0</v>
      </c>
      <c r="IKY25" s="369">
        <f t="shared" si="100"/>
        <v>3.0738975043332156E+45</v>
      </c>
      <c r="IKZ25" s="369">
        <f t="shared" si="100"/>
        <v>0</v>
      </c>
      <c r="ILA25" s="369">
        <f t="shared" si="100"/>
        <v>3.1661144294632123E+45</v>
      </c>
      <c r="ILB25" s="369">
        <f t="shared" si="100"/>
        <v>0</v>
      </c>
      <c r="ILC25" s="369">
        <f t="shared" si="100"/>
        <v>3.2610978623471091E+45</v>
      </c>
      <c r="ILD25" s="369">
        <f t="shared" si="100"/>
        <v>0</v>
      </c>
      <c r="ILE25" s="369">
        <f t="shared" si="100"/>
        <v>3.3589307982175224E+45</v>
      </c>
      <c r="ILF25" s="369">
        <f t="shared" si="100"/>
        <v>0</v>
      </c>
      <c r="ILG25" s="369">
        <f t="shared" si="100"/>
        <v>3.4596987221640483E+45</v>
      </c>
      <c r="ILH25" s="369">
        <f t="shared" si="100"/>
        <v>0</v>
      </c>
      <c r="ILI25" s="369">
        <f t="shared" si="100"/>
        <v>3.5634896838289701E+45</v>
      </c>
      <c r="ILJ25" s="369">
        <f t="shared" si="100"/>
        <v>0</v>
      </c>
      <c r="ILK25" s="369">
        <f t="shared" si="100"/>
        <v>3.6703943743438395E+45</v>
      </c>
      <c r="ILL25" s="369">
        <f t="shared" ref="ILL25:INW25" si="101">ILJ25*$C$25</f>
        <v>0</v>
      </c>
      <c r="ILM25" s="369">
        <f t="shared" si="101"/>
        <v>3.7805062055741551E+45</v>
      </c>
      <c r="ILN25" s="369">
        <f t="shared" si="101"/>
        <v>0</v>
      </c>
      <c r="ILO25" s="369">
        <f t="shared" si="101"/>
        <v>3.8939213917413798E+45</v>
      </c>
      <c r="ILP25" s="369">
        <f t="shared" si="101"/>
        <v>0</v>
      </c>
      <c r="ILQ25" s="369">
        <f t="shared" si="101"/>
        <v>4.0107390334936212E+45</v>
      </c>
      <c r="ILR25" s="369">
        <f t="shared" si="101"/>
        <v>0</v>
      </c>
      <c r="ILS25" s="369">
        <f t="shared" si="101"/>
        <v>4.1310612044984302E+45</v>
      </c>
      <c r="ILT25" s="369">
        <f t="shared" si="101"/>
        <v>0</v>
      </c>
      <c r="ILU25" s="369">
        <f t="shared" si="101"/>
        <v>4.254993040633383E+45</v>
      </c>
      <c r="ILV25" s="369">
        <f t="shared" si="101"/>
        <v>0</v>
      </c>
      <c r="ILW25" s="369">
        <f t="shared" si="101"/>
        <v>4.3826428318523849E+45</v>
      </c>
      <c r="ILX25" s="369">
        <f t="shared" si="101"/>
        <v>0</v>
      </c>
      <c r="ILY25" s="369">
        <f t="shared" si="101"/>
        <v>4.5141221168079564E+45</v>
      </c>
      <c r="ILZ25" s="369">
        <f t="shared" si="101"/>
        <v>0</v>
      </c>
      <c r="IMA25" s="369">
        <f t="shared" si="101"/>
        <v>4.6495457803121952E+45</v>
      </c>
      <c r="IMB25" s="369">
        <f t="shared" si="101"/>
        <v>0</v>
      </c>
      <c r="IMC25" s="369">
        <f t="shared" si="101"/>
        <v>4.7890321537215612E+45</v>
      </c>
      <c r="IMD25" s="369">
        <f t="shared" si="101"/>
        <v>0</v>
      </c>
      <c r="IME25" s="369">
        <f t="shared" si="101"/>
        <v>4.9327031183332084E+45</v>
      </c>
      <c r="IMF25" s="369">
        <f t="shared" si="101"/>
        <v>0</v>
      </c>
      <c r="IMG25" s="369">
        <f t="shared" si="101"/>
        <v>5.0806842118832049E+45</v>
      </c>
      <c r="IMH25" s="369">
        <f t="shared" si="101"/>
        <v>0</v>
      </c>
      <c r="IMI25" s="369">
        <f t="shared" si="101"/>
        <v>5.2331047382397009E+45</v>
      </c>
      <c r="IMJ25" s="369">
        <f t="shared" si="101"/>
        <v>0</v>
      </c>
      <c r="IMK25" s="369">
        <f t="shared" si="101"/>
        <v>5.3900978803868918E+45</v>
      </c>
      <c r="IML25" s="369">
        <f t="shared" si="101"/>
        <v>0</v>
      </c>
      <c r="IMM25" s="369">
        <f t="shared" si="101"/>
        <v>5.5518008167984988E+45</v>
      </c>
      <c r="IMN25" s="369">
        <f t="shared" si="101"/>
        <v>0</v>
      </c>
      <c r="IMO25" s="369">
        <f t="shared" si="101"/>
        <v>5.7183548413024538E+45</v>
      </c>
      <c r="IMP25" s="369">
        <f t="shared" si="101"/>
        <v>0</v>
      </c>
      <c r="IMQ25" s="369">
        <f t="shared" si="101"/>
        <v>5.8899054865415271E+45</v>
      </c>
      <c r="IMR25" s="369">
        <f t="shared" si="101"/>
        <v>0</v>
      </c>
      <c r="IMS25" s="369">
        <f t="shared" si="101"/>
        <v>6.0666026511377734E+45</v>
      </c>
      <c r="IMT25" s="369">
        <f t="shared" si="101"/>
        <v>0</v>
      </c>
      <c r="IMU25" s="369">
        <f t="shared" si="101"/>
        <v>6.2486007306719066E+45</v>
      </c>
      <c r="IMV25" s="369">
        <f t="shared" si="101"/>
        <v>0</v>
      </c>
      <c r="IMW25" s="369">
        <f t="shared" si="101"/>
        <v>6.4360587525920644E+45</v>
      </c>
      <c r="IMX25" s="369">
        <f t="shared" si="101"/>
        <v>0</v>
      </c>
      <c r="IMY25" s="369">
        <f t="shared" si="101"/>
        <v>6.6291405151698267E+45</v>
      </c>
      <c r="IMZ25" s="369">
        <f t="shared" si="101"/>
        <v>0</v>
      </c>
      <c r="INA25" s="369">
        <f t="shared" si="101"/>
        <v>6.8280147306249219E+45</v>
      </c>
      <c r="INB25" s="369">
        <f t="shared" si="101"/>
        <v>0</v>
      </c>
      <c r="INC25" s="369">
        <f t="shared" si="101"/>
        <v>7.0328551725436704E+45</v>
      </c>
      <c r="IND25" s="369">
        <f t="shared" si="101"/>
        <v>0</v>
      </c>
      <c r="INE25" s="369">
        <f t="shared" si="101"/>
        <v>7.2438408277199802E+45</v>
      </c>
      <c r="INF25" s="369">
        <f t="shared" si="101"/>
        <v>0</v>
      </c>
      <c r="ING25" s="369">
        <f t="shared" si="101"/>
        <v>7.4611560525515793E+45</v>
      </c>
      <c r="INH25" s="369">
        <f t="shared" si="101"/>
        <v>0</v>
      </c>
      <c r="INI25" s="369">
        <f t="shared" si="101"/>
        <v>7.6849907341281266E+45</v>
      </c>
      <c r="INJ25" s="369">
        <f t="shared" si="101"/>
        <v>0</v>
      </c>
      <c r="INK25" s="369">
        <f t="shared" si="101"/>
        <v>7.9155404561519703E+45</v>
      </c>
      <c r="INL25" s="369">
        <f t="shared" si="101"/>
        <v>0</v>
      </c>
      <c r="INM25" s="369">
        <f t="shared" si="101"/>
        <v>8.15300666983653E+45</v>
      </c>
      <c r="INN25" s="369">
        <f t="shared" si="101"/>
        <v>0</v>
      </c>
      <c r="INO25" s="369">
        <f t="shared" si="101"/>
        <v>8.3975968699316262E+45</v>
      </c>
      <c r="INP25" s="369">
        <f t="shared" si="101"/>
        <v>0</v>
      </c>
      <c r="INQ25" s="369">
        <f t="shared" si="101"/>
        <v>8.6495247760295751E+45</v>
      </c>
      <c r="INR25" s="369">
        <f t="shared" si="101"/>
        <v>0</v>
      </c>
      <c r="INS25" s="369">
        <f t="shared" si="101"/>
        <v>8.9090105193104626E+45</v>
      </c>
      <c r="INT25" s="369">
        <f t="shared" si="101"/>
        <v>0</v>
      </c>
      <c r="INU25" s="369">
        <f t="shared" si="101"/>
        <v>9.1762808348897764E+45</v>
      </c>
      <c r="INV25" s="369">
        <f t="shared" si="101"/>
        <v>0</v>
      </c>
      <c r="INW25" s="369">
        <f t="shared" si="101"/>
        <v>9.4515692599364696E+45</v>
      </c>
      <c r="INX25" s="369">
        <f t="shared" ref="INX25:IQI25" si="102">INV25*$C$25</f>
        <v>0</v>
      </c>
      <c r="INY25" s="369">
        <f t="shared" si="102"/>
        <v>9.7351163377345634E+45</v>
      </c>
      <c r="INZ25" s="369">
        <f t="shared" si="102"/>
        <v>0</v>
      </c>
      <c r="IOA25" s="369">
        <f t="shared" si="102"/>
        <v>1.0027169827866601E+46</v>
      </c>
      <c r="IOB25" s="369">
        <f t="shared" si="102"/>
        <v>0</v>
      </c>
      <c r="IOC25" s="369">
        <f t="shared" si="102"/>
        <v>1.0327984922702599E+46</v>
      </c>
      <c r="IOD25" s="369">
        <f t="shared" si="102"/>
        <v>0</v>
      </c>
      <c r="IOE25" s="369">
        <f t="shared" si="102"/>
        <v>1.0637824470383677E+46</v>
      </c>
      <c r="IOF25" s="369">
        <f t="shared" si="102"/>
        <v>0</v>
      </c>
      <c r="IOG25" s="369">
        <f t="shared" si="102"/>
        <v>1.0956959204495187E+46</v>
      </c>
      <c r="IOH25" s="369">
        <f t="shared" si="102"/>
        <v>0</v>
      </c>
      <c r="IOI25" s="369">
        <f t="shared" si="102"/>
        <v>1.1285667980630043E+46</v>
      </c>
      <c r="IOJ25" s="369">
        <f t="shared" si="102"/>
        <v>0</v>
      </c>
      <c r="IOK25" s="369">
        <f t="shared" si="102"/>
        <v>1.1624238020048944E+46</v>
      </c>
      <c r="IOL25" s="369">
        <f t="shared" si="102"/>
        <v>0</v>
      </c>
      <c r="IOM25" s="369">
        <f t="shared" si="102"/>
        <v>1.1972965160650413E+46</v>
      </c>
      <c r="ION25" s="369">
        <f t="shared" si="102"/>
        <v>0</v>
      </c>
      <c r="IOO25" s="369">
        <f t="shared" si="102"/>
        <v>1.2332154115469926E+46</v>
      </c>
      <c r="IOP25" s="369">
        <f t="shared" si="102"/>
        <v>0</v>
      </c>
      <c r="IOQ25" s="369">
        <f t="shared" si="102"/>
        <v>1.2702118738934025E+46</v>
      </c>
      <c r="IOR25" s="369">
        <f t="shared" si="102"/>
        <v>0</v>
      </c>
      <c r="IOS25" s="369">
        <f t="shared" si="102"/>
        <v>1.3083182301102046E+46</v>
      </c>
      <c r="IOT25" s="369">
        <f t="shared" si="102"/>
        <v>0</v>
      </c>
      <c r="IOU25" s="369">
        <f t="shared" si="102"/>
        <v>1.3475677770135107E+46</v>
      </c>
      <c r="IOV25" s="369">
        <f t="shared" si="102"/>
        <v>0</v>
      </c>
      <c r="IOW25" s="369">
        <f t="shared" si="102"/>
        <v>1.3879948103239161E+46</v>
      </c>
      <c r="IOX25" s="369">
        <f t="shared" si="102"/>
        <v>0</v>
      </c>
      <c r="IOY25" s="369">
        <f t="shared" si="102"/>
        <v>1.4296346546336336E+46</v>
      </c>
      <c r="IOZ25" s="369">
        <f t="shared" si="102"/>
        <v>0</v>
      </c>
      <c r="IPA25" s="369">
        <f t="shared" si="102"/>
        <v>1.4725236942726428E+46</v>
      </c>
      <c r="IPB25" s="369">
        <f t="shared" si="102"/>
        <v>0</v>
      </c>
      <c r="IPC25" s="369">
        <f t="shared" si="102"/>
        <v>1.5166994051008221E+46</v>
      </c>
      <c r="IPD25" s="369">
        <f t="shared" si="102"/>
        <v>0</v>
      </c>
      <c r="IPE25" s="369">
        <f t="shared" si="102"/>
        <v>1.5622003872538468E+46</v>
      </c>
      <c r="IPF25" s="369">
        <f t="shared" si="102"/>
        <v>0</v>
      </c>
      <c r="IPG25" s="369">
        <f t="shared" si="102"/>
        <v>1.6090663988714623E+46</v>
      </c>
      <c r="IPH25" s="369">
        <f t="shared" si="102"/>
        <v>0</v>
      </c>
      <c r="IPI25" s="369">
        <f t="shared" si="102"/>
        <v>1.6573383908376061E+46</v>
      </c>
      <c r="IPJ25" s="369">
        <f t="shared" si="102"/>
        <v>0</v>
      </c>
      <c r="IPK25" s="369">
        <f t="shared" si="102"/>
        <v>1.7070585425627344E+46</v>
      </c>
      <c r="IPL25" s="369">
        <f t="shared" si="102"/>
        <v>0</v>
      </c>
      <c r="IPM25" s="369">
        <f t="shared" si="102"/>
        <v>1.7582702988396165E+46</v>
      </c>
      <c r="IPN25" s="369">
        <f t="shared" si="102"/>
        <v>0</v>
      </c>
      <c r="IPO25" s="369">
        <f t="shared" si="102"/>
        <v>1.811018407804805E+46</v>
      </c>
      <c r="IPP25" s="369">
        <f t="shared" si="102"/>
        <v>0</v>
      </c>
      <c r="IPQ25" s="369">
        <f t="shared" si="102"/>
        <v>1.8653489600389491E+46</v>
      </c>
      <c r="IPR25" s="369">
        <f t="shared" si="102"/>
        <v>0</v>
      </c>
      <c r="IPS25" s="369">
        <f t="shared" si="102"/>
        <v>1.9213094288401177E+46</v>
      </c>
      <c r="IPT25" s="369">
        <f t="shared" si="102"/>
        <v>0</v>
      </c>
      <c r="IPU25" s="369">
        <f t="shared" si="102"/>
        <v>1.9789487117053212E+46</v>
      </c>
      <c r="IPV25" s="369">
        <f t="shared" si="102"/>
        <v>0</v>
      </c>
      <c r="IPW25" s="369">
        <f t="shared" si="102"/>
        <v>2.0383171730564808E+46</v>
      </c>
      <c r="IPX25" s="369">
        <f t="shared" si="102"/>
        <v>0</v>
      </c>
      <c r="IPY25" s="369">
        <f t="shared" si="102"/>
        <v>2.0994666882481754E+46</v>
      </c>
      <c r="IPZ25" s="369">
        <f t="shared" si="102"/>
        <v>0</v>
      </c>
      <c r="IQA25" s="369">
        <f t="shared" si="102"/>
        <v>2.1624506888956208E+46</v>
      </c>
      <c r="IQB25" s="369">
        <f t="shared" si="102"/>
        <v>0</v>
      </c>
      <c r="IQC25" s="369">
        <f t="shared" si="102"/>
        <v>2.2273242095624894E+46</v>
      </c>
      <c r="IQD25" s="369">
        <f t="shared" si="102"/>
        <v>0</v>
      </c>
      <c r="IQE25" s="369">
        <f t="shared" si="102"/>
        <v>2.2941439358493644E+46</v>
      </c>
      <c r="IQF25" s="369">
        <f t="shared" si="102"/>
        <v>0</v>
      </c>
      <c r="IQG25" s="369">
        <f t="shared" si="102"/>
        <v>2.3629682539248454E+46</v>
      </c>
      <c r="IQH25" s="369">
        <f t="shared" si="102"/>
        <v>0</v>
      </c>
      <c r="IQI25" s="369">
        <f t="shared" si="102"/>
        <v>2.4338573015425907E+46</v>
      </c>
      <c r="IQJ25" s="369">
        <f t="shared" ref="IQJ25:ISU25" si="103">IQH25*$C$25</f>
        <v>0</v>
      </c>
      <c r="IQK25" s="369">
        <f t="shared" si="103"/>
        <v>2.5068730205888683E+46</v>
      </c>
      <c r="IQL25" s="369">
        <f t="shared" si="103"/>
        <v>0</v>
      </c>
      <c r="IQM25" s="369">
        <f t="shared" si="103"/>
        <v>2.5820792112065343E+46</v>
      </c>
      <c r="IQN25" s="369">
        <f t="shared" si="103"/>
        <v>0</v>
      </c>
      <c r="IQO25" s="369">
        <f t="shared" si="103"/>
        <v>2.6595415875427305E+46</v>
      </c>
      <c r="IQP25" s="369">
        <f t="shared" si="103"/>
        <v>0</v>
      </c>
      <c r="IQQ25" s="369">
        <f t="shared" si="103"/>
        <v>2.7393278351690127E+46</v>
      </c>
      <c r="IQR25" s="369">
        <f t="shared" si="103"/>
        <v>0</v>
      </c>
      <c r="IQS25" s="369">
        <f t="shared" si="103"/>
        <v>2.8215076702240833E+46</v>
      </c>
      <c r="IQT25" s="369">
        <f t="shared" si="103"/>
        <v>0</v>
      </c>
      <c r="IQU25" s="369">
        <f t="shared" si="103"/>
        <v>2.9061529003308058E+46</v>
      </c>
      <c r="IQV25" s="369">
        <f t="shared" si="103"/>
        <v>0</v>
      </c>
      <c r="IQW25" s="369">
        <f t="shared" si="103"/>
        <v>2.99333748734073E+46</v>
      </c>
      <c r="IQX25" s="369">
        <f t="shared" si="103"/>
        <v>0</v>
      </c>
      <c r="IQY25" s="369">
        <f t="shared" si="103"/>
        <v>3.083137611960952E+46</v>
      </c>
      <c r="IQZ25" s="369">
        <f t="shared" si="103"/>
        <v>0</v>
      </c>
      <c r="IRA25" s="369">
        <f t="shared" si="103"/>
        <v>3.1756317403197806E+46</v>
      </c>
      <c r="IRB25" s="369">
        <f t="shared" si="103"/>
        <v>0</v>
      </c>
      <c r="IRC25" s="369">
        <f t="shared" si="103"/>
        <v>3.270900692529374E+46</v>
      </c>
      <c r="IRD25" s="369">
        <f t="shared" si="103"/>
        <v>0</v>
      </c>
      <c r="IRE25" s="369">
        <f t="shared" si="103"/>
        <v>3.3690277133052554E+46</v>
      </c>
      <c r="IRF25" s="369">
        <f t="shared" si="103"/>
        <v>0</v>
      </c>
      <c r="IRG25" s="369">
        <f t="shared" si="103"/>
        <v>3.4700985447044133E+46</v>
      </c>
      <c r="IRH25" s="369">
        <f t="shared" si="103"/>
        <v>0</v>
      </c>
      <c r="IRI25" s="369">
        <f t="shared" si="103"/>
        <v>3.5742015010455458E+46</v>
      </c>
      <c r="IRJ25" s="369">
        <f t="shared" si="103"/>
        <v>0</v>
      </c>
      <c r="IRK25" s="369">
        <f t="shared" si="103"/>
        <v>3.6814275460769123E+46</v>
      </c>
      <c r="IRL25" s="369">
        <f t="shared" si="103"/>
        <v>0</v>
      </c>
      <c r="IRM25" s="369">
        <f t="shared" si="103"/>
        <v>3.7918703724592196E+46</v>
      </c>
      <c r="IRN25" s="369">
        <f t="shared" si="103"/>
        <v>0</v>
      </c>
      <c r="IRO25" s="369">
        <f t="shared" si="103"/>
        <v>3.9056264836329964E+46</v>
      </c>
      <c r="IRP25" s="369">
        <f t="shared" si="103"/>
        <v>0</v>
      </c>
      <c r="IRQ25" s="369">
        <f t="shared" si="103"/>
        <v>4.0227952781419862E+46</v>
      </c>
      <c r="IRR25" s="369">
        <f t="shared" si="103"/>
        <v>0</v>
      </c>
      <c r="IRS25" s="369">
        <f t="shared" si="103"/>
        <v>4.1434791364862461E+46</v>
      </c>
      <c r="IRT25" s="369">
        <f t="shared" si="103"/>
        <v>0</v>
      </c>
      <c r="IRU25" s="369">
        <f t="shared" si="103"/>
        <v>4.2677835105808336E+46</v>
      </c>
      <c r="IRV25" s="369">
        <f t="shared" si="103"/>
        <v>0</v>
      </c>
      <c r="IRW25" s="369">
        <f t="shared" si="103"/>
        <v>4.3958170158982587E+46</v>
      </c>
      <c r="IRX25" s="369">
        <f t="shared" si="103"/>
        <v>0</v>
      </c>
      <c r="IRY25" s="369">
        <f t="shared" si="103"/>
        <v>4.5276915263752064E+46</v>
      </c>
      <c r="IRZ25" s="369">
        <f t="shared" si="103"/>
        <v>0</v>
      </c>
      <c r="ISA25" s="369">
        <f t="shared" si="103"/>
        <v>4.6635222721664628E+46</v>
      </c>
      <c r="ISB25" s="369">
        <f t="shared" si="103"/>
        <v>0</v>
      </c>
      <c r="ISC25" s="369">
        <f t="shared" si="103"/>
        <v>4.8034279403314572E+46</v>
      </c>
      <c r="ISD25" s="369">
        <f t="shared" si="103"/>
        <v>0</v>
      </c>
      <c r="ISE25" s="369">
        <f t="shared" si="103"/>
        <v>4.9475307785414014E+46</v>
      </c>
      <c r="ISF25" s="369">
        <f t="shared" si="103"/>
        <v>0</v>
      </c>
      <c r="ISG25" s="369">
        <f t="shared" si="103"/>
        <v>5.0959567018976434E+46</v>
      </c>
      <c r="ISH25" s="369">
        <f t="shared" si="103"/>
        <v>0</v>
      </c>
      <c r="ISI25" s="369">
        <f t="shared" si="103"/>
        <v>5.2488354029545726E+46</v>
      </c>
      <c r="ISJ25" s="369">
        <f t="shared" si="103"/>
        <v>0</v>
      </c>
      <c r="ISK25" s="369">
        <f t="shared" si="103"/>
        <v>5.4063004650432103E+46</v>
      </c>
      <c r="ISL25" s="369">
        <f t="shared" si="103"/>
        <v>0</v>
      </c>
      <c r="ISM25" s="369">
        <f t="shared" si="103"/>
        <v>5.568489478994507E+46</v>
      </c>
      <c r="ISN25" s="369">
        <f t="shared" si="103"/>
        <v>0</v>
      </c>
      <c r="ISO25" s="369">
        <f t="shared" si="103"/>
        <v>5.7355441633643419E+46</v>
      </c>
      <c r="ISP25" s="369">
        <f t="shared" si="103"/>
        <v>0</v>
      </c>
      <c r="ISQ25" s="369">
        <f t="shared" si="103"/>
        <v>5.9076104882652725E+46</v>
      </c>
      <c r="ISR25" s="369">
        <f t="shared" si="103"/>
        <v>0</v>
      </c>
      <c r="ISS25" s="369">
        <f t="shared" si="103"/>
        <v>6.0848388029132304E+46</v>
      </c>
      <c r="IST25" s="369">
        <f t="shared" si="103"/>
        <v>0</v>
      </c>
      <c r="ISU25" s="369">
        <f t="shared" si="103"/>
        <v>6.2673839670006278E+46</v>
      </c>
      <c r="ISV25" s="369">
        <f t="shared" ref="ISV25:IVG25" si="104">IST25*$C$25</f>
        <v>0</v>
      </c>
      <c r="ISW25" s="369">
        <f t="shared" si="104"/>
        <v>6.4554054860106472E+46</v>
      </c>
      <c r="ISX25" s="369">
        <f t="shared" si="104"/>
        <v>0</v>
      </c>
      <c r="ISY25" s="369">
        <f t="shared" si="104"/>
        <v>6.6490676505909664E+46</v>
      </c>
      <c r="ISZ25" s="369">
        <f t="shared" si="104"/>
        <v>0</v>
      </c>
      <c r="ITA25" s="369">
        <f t="shared" si="104"/>
        <v>6.8485396801086953E+46</v>
      </c>
      <c r="ITB25" s="369">
        <f t="shared" si="104"/>
        <v>0</v>
      </c>
      <c r="ITC25" s="369">
        <f t="shared" si="104"/>
        <v>7.053995870511956E+46</v>
      </c>
      <c r="ITD25" s="369">
        <f t="shared" si="104"/>
        <v>0</v>
      </c>
      <c r="ITE25" s="369">
        <f t="shared" si="104"/>
        <v>7.2656157466273144E+46</v>
      </c>
      <c r="ITF25" s="369">
        <f t="shared" si="104"/>
        <v>0</v>
      </c>
      <c r="ITG25" s="369">
        <f t="shared" si="104"/>
        <v>7.4835842190261336E+46</v>
      </c>
      <c r="ITH25" s="369">
        <f t="shared" si="104"/>
        <v>0</v>
      </c>
      <c r="ITI25" s="369">
        <f t="shared" si="104"/>
        <v>7.7080917455969178E+46</v>
      </c>
      <c r="ITJ25" s="369">
        <f t="shared" si="104"/>
        <v>0</v>
      </c>
      <c r="ITK25" s="369">
        <f t="shared" si="104"/>
        <v>7.9393344979648251E+46</v>
      </c>
      <c r="ITL25" s="369">
        <f t="shared" si="104"/>
        <v>0</v>
      </c>
      <c r="ITM25" s="369">
        <f t="shared" si="104"/>
        <v>8.1775145329037696E+46</v>
      </c>
      <c r="ITN25" s="369">
        <f t="shared" si="104"/>
        <v>0</v>
      </c>
      <c r="ITO25" s="369">
        <f t="shared" si="104"/>
        <v>8.4228399688908829E+46</v>
      </c>
      <c r="ITP25" s="369">
        <f t="shared" si="104"/>
        <v>0</v>
      </c>
      <c r="ITQ25" s="369">
        <f t="shared" si="104"/>
        <v>8.6755251679576096E+46</v>
      </c>
      <c r="ITR25" s="369">
        <f t="shared" si="104"/>
        <v>0</v>
      </c>
      <c r="ITS25" s="369">
        <f t="shared" si="104"/>
        <v>8.9357909229963383E+46</v>
      </c>
      <c r="ITT25" s="369">
        <f t="shared" si="104"/>
        <v>0</v>
      </c>
      <c r="ITU25" s="369">
        <f t="shared" si="104"/>
        <v>9.2038646506862282E+46</v>
      </c>
      <c r="ITV25" s="369">
        <f t="shared" si="104"/>
        <v>0</v>
      </c>
      <c r="ITW25" s="369">
        <f t="shared" si="104"/>
        <v>9.4799805902068147E+46</v>
      </c>
      <c r="ITX25" s="369">
        <f t="shared" si="104"/>
        <v>0</v>
      </c>
      <c r="ITY25" s="369">
        <f t="shared" si="104"/>
        <v>9.7643800079130188E+46</v>
      </c>
      <c r="ITZ25" s="369">
        <f t="shared" si="104"/>
        <v>0</v>
      </c>
      <c r="IUA25" s="369">
        <f t="shared" si="104"/>
        <v>1.0057311408150409E+47</v>
      </c>
      <c r="IUB25" s="369">
        <f t="shared" si="104"/>
        <v>0</v>
      </c>
      <c r="IUC25" s="369">
        <f t="shared" si="104"/>
        <v>1.0359030750394922E+47</v>
      </c>
      <c r="IUD25" s="369">
        <f t="shared" si="104"/>
        <v>0</v>
      </c>
      <c r="IUE25" s="369">
        <f t="shared" si="104"/>
        <v>1.066980167290677E+47</v>
      </c>
      <c r="IUF25" s="369">
        <f t="shared" si="104"/>
        <v>0</v>
      </c>
      <c r="IUG25" s="369">
        <f t="shared" si="104"/>
        <v>1.0989895723093974E+47</v>
      </c>
      <c r="IUH25" s="369">
        <f t="shared" si="104"/>
        <v>0</v>
      </c>
      <c r="IUI25" s="369">
        <f t="shared" si="104"/>
        <v>1.1319592594786793E+47</v>
      </c>
      <c r="IUJ25" s="369">
        <f t="shared" si="104"/>
        <v>0</v>
      </c>
      <c r="IUK25" s="369">
        <f t="shared" si="104"/>
        <v>1.1659180372630397E+47</v>
      </c>
      <c r="IUL25" s="369">
        <f t="shared" si="104"/>
        <v>0</v>
      </c>
      <c r="IUM25" s="369">
        <f t="shared" si="104"/>
        <v>1.2008955783809309E+47</v>
      </c>
      <c r="IUN25" s="369">
        <f t="shared" si="104"/>
        <v>0</v>
      </c>
      <c r="IUO25" s="369">
        <f t="shared" si="104"/>
        <v>1.2369224457323589E+47</v>
      </c>
      <c r="IUP25" s="369">
        <f t="shared" si="104"/>
        <v>0</v>
      </c>
      <c r="IUQ25" s="369">
        <f t="shared" si="104"/>
        <v>1.2740301191043297E+47</v>
      </c>
      <c r="IUR25" s="369">
        <f t="shared" si="104"/>
        <v>0</v>
      </c>
      <c r="IUS25" s="369">
        <f t="shared" si="104"/>
        <v>1.3122510226774597E+47</v>
      </c>
      <c r="IUT25" s="369">
        <f t="shared" si="104"/>
        <v>0</v>
      </c>
      <c r="IUU25" s="369">
        <f t="shared" si="104"/>
        <v>1.3516185533577835E+47</v>
      </c>
      <c r="IUV25" s="369">
        <f t="shared" si="104"/>
        <v>0</v>
      </c>
      <c r="IUW25" s="369">
        <f t="shared" si="104"/>
        <v>1.3921671099585171E+47</v>
      </c>
      <c r="IUX25" s="369">
        <f t="shared" si="104"/>
        <v>0</v>
      </c>
      <c r="IUY25" s="369">
        <f t="shared" si="104"/>
        <v>1.4339321232572726E+47</v>
      </c>
      <c r="IUZ25" s="369">
        <f t="shared" si="104"/>
        <v>0</v>
      </c>
      <c r="IVA25" s="369">
        <f t="shared" si="104"/>
        <v>1.4769500869549907E+47</v>
      </c>
      <c r="IVB25" s="369">
        <f t="shared" si="104"/>
        <v>0</v>
      </c>
      <c r="IVC25" s="369">
        <f t="shared" si="104"/>
        <v>1.5212585895636405E+47</v>
      </c>
      <c r="IVD25" s="369">
        <f t="shared" si="104"/>
        <v>0</v>
      </c>
      <c r="IVE25" s="369">
        <f t="shared" si="104"/>
        <v>1.5668963472505498E+47</v>
      </c>
      <c r="IVF25" s="369">
        <f t="shared" si="104"/>
        <v>0</v>
      </c>
      <c r="IVG25" s="369">
        <f t="shared" si="104"/>
        <v>1.6139032376680664E+47</v>
      </c>
      <c r="IVH25" s="369">
        <f t="shared" ref="IVH25:IXS25" si="105">IVF25*$C$25</f>
        <v>0</v>
      </c>
      <c r="IVI25" s="369">
        <f t="shared" si="105"/>
        <v>1.6623203347981084E+47</v>
      </c>
      <c r="IVJ25" s="369">
        <f t="shared" si="105"/>
        <v>0</v>
      </c>
      <c r="IVK25" s="369">
        <f t="shared" si="105"/>
        <v>1.7121899448420517E+47</v>
      </c>
      <c r="IVL25" s="369">
        <f t="shared" si="105"/>
        <v>0</v>
      </c>
      <c r="IVM25" s="369">
        <f t="shared" si="105"/>
        <v>1.7635556431873133E+47</v>
      </c>
      <c r="IVN25" s="369">
        <f t="shared" si="105"/>
        <v>0</v>
      </c>
      <c r="IVO25" s="369">
        <f t="shared" si="105"/>
        <v>1.8164623124829327E+47</v>
      </c>
      <c r="IVP25" s="369">
        <f t="shared" si="105"/>
        <v>0</v>
      </c>
      <c r="IVQ25" s="369">
        <f t="shared" si="105"/>
        <v>1.8709561818574206E+47</v>
      </c>
      <c r="IVR25" s="369">
        <f t="shared" si="105"/>
        <v>0</v>
      </c>
      <c r="IVS25" s="369">
        <f t="shared" si="105"/>
        <v>1.9270848673131433E+47</v>
      </c>
      <c r="IVT25" s="369">
        <f t="shared" si="105"/>
        <v>0</v>
      </c>
      <c r="IVU25" s="369">
        <f t="shared" si="105"/>
        <v>1.9848974133325376E+47</v>
      </c>
      <c r="IVV25" s="369">
        <f t="shared" si="105"/>
        <v>0</v>
      </c>
      <c r="IVW25" s="369">
        <f t="shared" si="105"/>
        <v>2.0444443357325137E+47</v>
      </c>
      <c r="IVX25" s="369">
        <f t="shared" si="105"/>
        <v>0</v>
      </c>
      <c r="IVY25" s="369">
        <f t="shared" si="105"/>
        <v>2.1057776658044893E+47</v>
      </c>
      <c r="IVZ25" s="369">
        <f t="shared" si="105"/>
        <v>0</v>
      </c>
      <c r="IWA25" s="369">
        <f t="shared" si="105"/>
        <v>2.1689509957786242E+47</v>
      </c>
      <c r="IWB25" s="369">
        <f t="shared" si="105"/>
        <v>0</v>
      </c>
      <c r="IWC25" s="369">
        <f t="shared" si="105"/>
        <v>2.234019525651983E+47</v>
      </c>
      <c r="IWD25" s="369">
        <f t="shared" si="105"/>
        <v>0</v>
      </c>
      <c r="IWE25" s="369">
        <f t="shared" si="105"/>
        <v>2.3010401114215426E+47</v>
      </c>
      <c r="IWF25" s="369">
        <f t="shared" si="105"/>
        <v>0</v>
      </c>
      <c r="IWG25" s="369">
        <f t="shared" si="105"/>
        <v>2.3700713147641889E+47</v>
      </c>
      <c r="IWH25" s="369">
        <f t="shared" si="105"/>
        <v>0</v>
      </c>
      <c r="IWI25" s="369">
        <f t="shared" si="105"/>
        <v>2.4411734542071146E+47</v>
      </c>
      <c r="IWJ25" s="369">
        <f t="shared" si="105"/>
        <v>0</v>
      </c>
      <c r="IWK25" s="369">
        <f t="shared" si="105"/>
        <v>2.514408657833328E+47</v>
      </c>
      <c r="IWL25" s="369">
        <f t="shared" si="105"/>
        <v>0</v>
      </c>
      <c r="IWM25" s="369">
        <f t="shared" si="105"/>
        <v>2.589840917568328E+47</v>
      </c>
      <c r="IWN25" s="369">
        <f t="shared" si="105"/>
        <v>0</v>
      </c>
      <c r="IWO25" s="369">
        <f t="shared" si="105"/>
        <v>2.667536145095378E+47</v>
      </c>
      <c r="IWP25" s="369">
        <f t="shared" si="105"/>
        <v>0</v>
      </c>
      <c r="IWQ25" s="369">
        <f t="shared" si="105"/>
        <v>2.7475622294482393E+47</v>
      </c>
      <c r="IWR25" s="369">
        <f t="shared" si="105"/>
        <v>0</v>
      </c>
      <c r="IWS25" s="369">
        <f t="shared" si="105"/>
        <v>2.8299890963316865E+47</v>
      </c>
      <c r="IWT25" s="369">
        <f t="shared" si="105"/>
        <v>0</v>
      </c>
      <c r="IWU25" s="369">
        <f t="shared" si="105"/>
        <v>2.9148887692216373E+47</v>
      </c>
      <c r="IWV25" s="369">
        <f t="shared" si="105"/>
        <v>0</v>
      </c>
      <c r="IWW25" s="369">
        <f t="shared" si="105"/>
        <v>3.0023354322982864E+47</v>
      </c>
      <c r="IWX25" s="369">
        <f t="shared" si="105"/>
        <v>0</v>
      </c>
      <c r="IWY25" s="369">
        <f t="shared" si="105"/>
        <v>3.0924054952672351E+47</v>
      </c>
      <c r="IWZ25" s="369">
        <f t="shared" si="105"/>
        <v>0</v>
      </c>
      <c r="IXA25" s="369">
        <f t="shared" si="105"/>
        <v>3.1851776601252522E+47</v>
      </c>
      <c r="IXB25" s="369">
        <f t="shared" si="105"/>
        <v>0</v>
      </c>
      <c r="IXC25" s="369">
        <f t="shared" si="105"/>
        <v>3.2807329899290097E+47</v>
      </c>
      <c r="IXD25" s="369">
        <f t="shared" si="105"/>
        <v>0</v>
      </c>
      <c r="IXE25" s="369">
        <f t="shared" si="105"/>
        <v>3.3791549796268802E+47</v>
      </c>
      <c r="IXF25" s="369">
        <f t="shared" si="105"/>
        <v>0</v>
      </c>
      <c r="IXG25" s="369">
        <f t="shared" si="105"/>
        <v>3.4805296290156865E+47</v>
      </c>
      <c r="IXH25" s="369">
        <f t="shared" si="105"/>
        <v>0</v>
      </c>
      <c r="IXI25" s="369">
        <f t="shared" si="105"/>
        <v>3.5849455178861571E+47</v>
      </c>
      <c r="IXJ25" s="369">
        <f t="shared" si="105"/>
        <v>0</v>
      </c>
      <c r="IXK25" s="369">
        <f t="shared" si="105"/>
        <v>3.6924938834227421E+47</v>
      </c>
      <c r="IXL25" s="369">
        <f t="shared" si="105"/>
        <v>0</v>
      </c>
      <c r="IXM25" s="369">
        <f t="shared" si="105"/>
        <v>3.8032686999254244E+47</v>
      </c>
      <c r="IXN25" s="369">
        <f t="shared" si="105"/>
        <v>0</v>
      </c>
      <c r="IXO25" s="369">
        <f t="shared" si="105"/>
        <v>3.9173667609231871E+47</v>
      </c>
      <c r="IXP25" s="369">
        <f t="shared" si="105"/>
        <v>0</v>
      </c>
      <c r="IXQ25" s="369">
        <f t="shared" si="105"/>
        <v>4.034887763750883E+47</v>
      </c>
      <c r="IXR25" s="369">
        <f t="shared" si="105"/>
        <v>0</v>
      </c>
      <c r="IXS25" s="369">
        <f t="shared" si="105"/>
        <v>4.1559343966634095E+47</v>
      </c>
      <c r="IXT25" s="369">
        <f t="shared" ref="IXT25:JAE25" si="106">IXR25*$C$25</f>
        <v>0</v>
      </c>
      <c r="IXU25" s="369">
        <f t="shared" si="106"/>
        <v>4.280612428563312E+47</v>
      </c>
      <c r="IXV25" s="369">
        <f t="shared" si="106"/>
        <v>0</v>
      </c>
      <c r="IXW25" s="369">
        <f t="shared" si="106"/>
        <v>4.4090308014202113E+47</v>
      </c>
      <c r="IXX25" s="369">
        <f t="shared" si="106"/>
        <v>0</v>
      </c>
      <c r="IXY25" s="369">
        <f t="shared" si="106"/>
        <v>4.5413017254628176E+47</v>
      </c>
      <c r="IXZ25" s="369">
        <f t="shared" si="106"/>
        <v>0</v>
      </c>
      <c r="IYA25" s="369">
        <f t="shared" si="106"/>
        <v>4.6775407772267019E+47</v>
      </c>
      <c r="IYB25" s="369">
        <f t="shared" si="106"/>
        <v>0</v>
      </c>
      <c r="IYC25" s="369">
        <f t="shared" si="106"/>
        <v>4.8178670005435035E+47</v>
      </c>
      <c r="IYD25" s="369">
        <f t="shared" si="106"/>
        <v>0</v>
      </c>
      <c r="IYE25" s="369">
        <f t="shared" si="106"/>
        <v>4.962403010559809E+47</v>
      </c>
      <c r="IYF25" s="369">
        <f t="shared" si="106"/>
        <v>0</v>
      </c>
      <c r="IYG25" s="369">
        <f t="shared" si="106"/>
        <v>5.1112751008766037E+47</v>
      </c>
      <c r="IYH25" s="369">
        <f t="shared" si="106"/>
        <v>0</v>
      </c>
      <c r="IYI25" s="369">
        <f t="shared" si="106"/>
        <v>5.2646133539029022E+47</v>
      </c>
      <c r="IYJ25" s="369">
        <f t="shared" si="106"/>
        <v>0</v>
      </c>
      <c r="IYK25" s="369">
        <f t="shared" si="106"/>
        <v>5.422551754519989E+47</v>
      </c>
      <c r="IYL25" s="369">
        <f t="shared" si="106"/>
        <v>0</v>
      </c>
      <c r="IYM25" s="369">
        <f t="shared" si="106"/>
        <v>5.5852283071555886E+47</v>
      </c>
      <c r="IYN25" s="369">
        <f t="shared" si="106"/>
        <v>0</v>
      </c>
      <c r="IYO25" s="369">
        <f t="shared" si="106"/>
        <v>5.7527851563702567E+47</v>
      </c>
      <c r="IYP25" s="369">
        <f t="shared" si="106"/>
        <v>0</v>
      </c>
      <c r="IYQ25" s="369">
        <f t="shared" si="106"/>
        <v>5.9253687110613646E+47</v>
      </c>
      <c r="IYR25" s="369">
        <f t="shared" si="106"/>
        <v>0</v>
      </c>
      <c r="IYS25" s="369">
        <f t="shared" si="106"/>
        <v>6.1031297723932055E+47</v>
      </c>
      <c r="IYT25" s="369">
        <f t="shared" si="106"/>
        <v>0</v>
      </c>
      <c r="IYU25" s="369">
        <f t="shared" si="106"/>
        <v>6.2862236655650017E+47</v>
      </c>
      <c r="IYV25" s="369">
        <f t="shared" si="106"/>
        <v>0</v>
      </c>
      <c r="IYW25" s="369">
        <f t="shared" si="106"/>
        <v>6.474810375531952E+47</v>
      </c>
      <c r="IYX25" s="369">
        <f t="shared" si="106"/>
        <v>0</v>
      </c>
      <c r="IYY25" s="369">
        <f t="shared" si="106"/>
        <v>6.6690546867979105E+47</v>
      </c>
      <c r="IYZ25" s="369">
        <f t="shared" si="106"/>
        <v>0</v>
      </c>
      <c r="IZA25" s="369">
        <f t="shared" si="106"/>
        <v>6.8691263274018481E+47</v>
      </c>
      <c r="IZB25" s="369">
        <f t="shared" si="106"/>
        <v>0</v>
      </c>
      <c r="IZC25" s="369">
        <f t="shared" si="106"/>
        <v>7.0752001172239034E+47</v>
      </c>
      <c r="IZD25" s="369">
        <f t="shared" si="106"/>
        <v>0</v>
      </c>
      <c r="IZE25" s="369">
        <f t="shared" si="106"/>
        <v>7.2874561207406205E+47</v>
      </c>
      <c r="IZF25" s="369">
        <f t="shared" si="106"/>
        <v>0</v>
      </c>
      <c r="IZG25" s="369">
        <f t="shared" si="106"/>
        <v>7.5060798043628397E+47</v>
      </c>
      <c r="IZH25" s="369">
        <f t="shared" si="106"/>
        <v>0</v>
      </c>
      <c r="IZI25" s="369">
        <f t="shared" si="106"/>
        <v>7.7312621984937254E+47</v>
      </c>
      <c r="IZJ25" s="369">
        <f t="shared" si="106"/>
        <v>0</v>
      </c>
      <c r="IZK25" s="369">
        <f t="shared" si="106"/>
        <v>7.9632000644485366E+47</v>
      </c>
      <c r="IZL25" s="369">
        <f t="shared" si="106"/>
        <v>0</v>
      </c>
      <c r="IZM25" s="369">
        <f t="shared" si="106"/>
        <v>8.2020960663819929E+47</v>
      </c>
      <c r="IZN25" s="369">
        <f t="shared" si="106"/>
        <v>0</v>
      </c>
      <c r="IZO25" s="369">
        <f t="shared" si="106"/>
        <v>8.4481589483734526E+47</v>
      </c>
      <c r="IZP25" s="369">
        <f t="shared" si="106"/>
        <v>0</v>
      </c>
      <c r="IZQ25" s="369">
        <f t="shared" si="106"/>
        <v>8.7016037168246562E+47</v>
      </c>
      <c r="IZR25" s="369">
        <f t="shared" si="106"/>
        <v>0</v>
      </c>
      <c r="IZS25" s="369">
        <f t="shared" si="106"/>
        <v>8.9626518283293956E+47</v>
      </c>
      <c r="IZT25" s="369">
        <f t="shared" si="106"/>
        <v>0</v>
      </c>
      <c r="IZU25" s="369">
        <f t="shared" si="106"/>
        <v>9.231531383179277E+47</v>
      </c>
      <c r="IZV25" s="369">
        <f t="shared" si="106"/>
        <v>0</v>
      </c>
      <c r="IZW25" s="369">
        <f t="shared" si="106"/>
        <v>9.5084773246746559E+47</v>
      </c>
      <c r="IZX25" s="369">
        <f t="shared" si="106"/>
        <v>0</v>
      </c>
      <c r="IZY25" s="369">
        <f t="shared" si="106"/>
        <v>9.7937316444148966E+47</v>
      </c>
      <c r="IZZ25" s="369">
        <f t="shared" si="106"/>
        <v>0</v>
      </c>
      <c r="JAA25" s="369">
        <f t="shared" si="106"/>
        <v>1.0087543593747345E+48</v>
      </c>
      <c r="JAB25" s="369">
        <f t="shared" si="106"/>
        <v>0</v>
      </c>
      <c r="JAC25" s="369">
        <f t="shared" si="106"/>
        <v>1.0390169901559766E+48</v>
      </c>
      <c r="JAD25" s="369">
        <f t="shared" si="106"/>
        <v>0</v>
      </c>
      <c r="JAE25" s="369">
        <f t="shared" si="106"/>
        <v>1.070187499860656E+48</v>
      </c>
      <c r="JAF25" s="369">
        <f t="shared" ref="JAF25:JCQ25" si="107">JAD25*$C$25</f>
        <v>0</v>
      </c>
      <c r="JAG25" s="369">
        <f t="shared" si="107"/>
        <v>1.1022931248564757E+48</v>
      </c>
      <c r="JAH25" s="369">
        <f t="shared" si="107"/>
        <v>0</v>
      </c>
      <c r="JAI25" s="369">
        <f t="shared" si="107"/>
        <v>1.1353619186021701E+48</v>
      </c>
      <c r="JAJ25" s="369">
        <f t="shared" si="107"/>
        <v>0</v>
      </c>
      <c r="JAK25" s="369">
        <f t="shared" si="107"/>
        <v>1.1694227761602352E+48</v>
      </c>
      <c r="JAL25" s="369">
        <f t="shared" si="107"/>
        <v>0</v>
      </c>
      <c r="JAM25" s="369">
        <f t="shared" si="107"/>
        <v>1.2045054594450422E+48</v>
      </c>
      <c r="JAN25" s="369">
        <f t="shared" si="107"/>
        <v>0</v>
      </c>
      <c r="JAO25" s="369">
        <f t="shared" si="107"/>
        <v>1.2406406232283936E+48</v>
      </c>
      <c r="JAP25" s="369">
        <f t="shared" si="107"/>
        <v>0</v>
      </c>
      <c r="JAQ25" s="369">
        <f t="shared" si="107"/>
        <v>1.2778598419252455E+48</v>
      </c>
      <c r="JAR25" s="369">
        <f t="shared" si="107"/>
        <v>0</v>
      </c>
      <c r="JAS25" s="369">
        <f t="shared" si="107"/>
        <v>1.3161956371830028E+48</v>
      </c>
      <c r="JAT25" s="369">
        <f t="shared" si="107"/>
        <v>0</v>
      </c>
      <c r="JAU25" s="369">
        <f t="shared" si="107"/>
        <v>1.3556815062984929E+48</v>
      </c>
      <c r="JAV25" s="369">
        <f t="shared" si="107"/>
        <v>0</v>
      </c>
      <c r="JAW25" s="369">
        <f t="shared" si="107"/>
        <v>1.3963519514874477E+48</v>
      </c>
      <c r="JAX25" s="369">
        <f t="shared" si="107"/>
        <v>0</v>
      </c>
      <c r="JAY25" s="369">
        <f t="shared" si="107"/>
        <v>1.4382425100320712E+48</v>
      </c>
      <c r="JAZ25" s="369">
        <f t="shared" si="107"/>
        <v>0</v>
      </c>
      <c r="JBA25" s="369">
        <f t="shared" si="107"/>
        <v>1.4813897853330333E+48</v>
      </c>
      <c r="JBB25" s="369">
        <f t="shared" si="107"/>
        <v>0</v>
      </c>
      <c r="JBC25" s="369">
        <f t="shared" si="107"/>
        <v>1.5258314788930244E+48</v>
      </c>
      <c r="JBD25" s="369">
        <f t="shared" si="107"/>
        <v>0</v>
      </c>
      <c r="JBE25" s="369">
        <f t="shared" si="107"/>
        <v>1.571606423259815E+48</v>
      </c>
      <c r="JBF25" s="369">
        <f t="shared" si="107"/>
        <v>0</v>
      </c>
      <c r="JBG25" s="369">
        <f t="shared" si="107"/>
        <v>1.6187546159576094E+48</v>
      </c>
      <c r="JBH25" s="369">
        <f t="shared" si="107"/>
        <v>0</v>
      </c>
      <c r="JBI25" s="369">
        <f t="shared" si="107"/>
        <v>1.6673172544363376E+48</v>
      </c>
      <c r="JBJ25" s="369">
        <f t="shared" si="107"/>
        <v>0</v>
      </c>
      <c r="JBK25" s="369">
        <f t="shared" si="107"/>
        <v>1.7173367720694278E+48</v>
      </c>
      <c r="JBL25" s="369">
        <f t="shared" si="107"/>
        <v>0</v>
      </c>
      <c r="JBM25" s="369">
        <f t="shared" si="107"/>
        <v>1.7688568752315107E+48</v>
      </c>
      <c r="JBN25" s="369">
        <f t="shared" si="107"/>
        <v>0</v>
      </c>
      <c r="JBO25" s="369">
        <f t="shared" si="107"/>
        <v>1.821922581488456E+48</v>
      </c>
      <c r="JBP25" s="369">
        <f t="shared" si="107"/>
        <v>0</v>
      </c>
      <c r="JBQ25" s="369">
        <f t="shared" si="107"/>
        <v>1.8765802589331098E+48</v>
      </c>
      <c r="JBR25" s="369">
        <f t="shared" si="107"/>
        <v>0</v>
      </c>
      <c r="JBS25" s="369">
        <f t="shared" si="107"/>
        <v>1.9328776667011031E+48</v>
      </c>
      <c r="JBT25" s="369">
        <f t="shared" si="107"/>
        <v>0</v>
      </c>
      <c r="JBU25" s="369">
        <f t="shared" si="107"/>
        <v>1.9908639967021361E+48</v>
      </c>
      <c r="JBV25" s="369">
        <f t="shared" si="107"/>
        <v>0</v>
      </c>
      <c r="JBW25" s="369">
        <f t="shared" si="107"/>
        <v>2.0505899166032003E+48</v>
      </c>
      <c r="JBX25" s="369">
        <f t="shared" si="107"/>
        <v>0</v>
      </c>
      <c r="JBY25" s="369">
        <f t="shared" si="107"/>
        <v>2.1121076141012962E+48</v>
      </c>
      <c r="JBZ25" s="369">
        <f t="shared" si="107"/>
        <v>0</v>
      </c>
      <c r="JCA25" s="369">
        <f t="shared" si="107"/>
        <v>2.1754708425243353E+48</v>
      </c>
      <c r="JCB25" s="369">
        <f t="shared" si="107"/>
        <v>0</v>
      </c>
      <c r="JCC25" s="369">
        <f t="shared" si="107"/>
        <v>2.2407349678000656E+48</v>
      </c>
      <c r="JCD25" s="369">
        <f t="shared" si="107"/>
        <v>0</v>
      </c>
      <c r="JCE25" s="369">
        <f t="shared" si="107"/>
        <v>2.3079570168340678E+48</v>
      </c>
      <c r="JCF25" s="369">
        <f t="shared" si="107"/>
        <v>0</v>
      </c>
      <c r="JCG25" s="369">
        <f t="shared" si="107"/>
        <v>2.3771957273390899E+48</v>
      </c>
      <c r="JCH25" s="369">
        <f t="shared" si="107"/>
        <v>0</v>
      </c>
      <c r="JCI25" s="369">
        <f t="shared" si="107"/>
        <v>2.4485115991592626E+48</v>
      </c>
      <c r="JCJ25" s="369">
        <f t="shared" si="107"/>
        <v>0</v>
      </c>
      <c r="JCK25" s="369">
        <f t="shared" si="107"/>
        <v>2.5219669471340407E+48</v>
      </c>
      <c r="JCL25" s="369">
        <f t="shared" si="107"/>
        <v>0</v>
      </c>
      <c r="JCM25" s="369">
        <f t="shared" si="107"/>
        <v>2.597625955548062E+48</v>
      </c>
      <c r="JCN25" s="369">
        <f t="shared" si="107"/>
        <v>0</v>
      </c>
      <c r="JCO25" s="369">
        <f t="shared" si="107"/>
        <v>2.6755547342145038E+48</v>
      </c>
      <c r="JCP25" s="369">
        <f t="shared" si="107"/>
        <v>0</v>
      </c>
      <c r="JCQ25" s="369">
        <f t="shared" si="107"/>
        <v>2.755821376240939E+48</v>
      </c>
      <c r="JCR25" s="369">
        <f t="shared" ref="JCR25:JFC25" si="108">JCP25*$C$25</f>
        <v>0</v>
      </c>
      <c r="JCS25" s="369">
        <f t="shared" si="108"/>
        <v>2.8384960175281673E+48</v>
      </c>
      <c r="JCT25" s="369">
        <f t="shared" si="108"/>
        <v>0</v>
      </c>
      <c r="JCU25" s="369">
        <f t="shared" si="108"/>
        <v>2.9236508980540124E+48</v>
      </c>
      <c r="JCV25" s="369">
        <f t="shared" si="108"/>
        <v>0</v>
      </c>
      <c r="JCW25" s="369">
        <f t="shared" si="108"/>
        <v>3.0113604249956331E+48</v>
      </c>
      <c r="JCX25" s="369">
        <f t="shared" si="108"/>
        <v>0</v>
      </c>
      <c r="JCY25" s="369">
        <f t="shared" si="108"/>
        <v>3.1017012377455019E+48</v>
      </c>
      <c r="JCZ25" s="369">
        <f t="shared" si="108"/>
        <v>0</v>
      </c>
      <c r="JDA25" s="369">
        <f t="shared" si="108"/>
        <v>3.1947522748778667E+48</v>
      </c>
      <c r="JDB25" s="369">
        <f t="shared" si="108"/>
        <v>0</v>
      </c>
      <c r="JDC25" s="369">
        <f t="shared" si="108"/>
        <v>3.2905948431242029E+48</v>
      </c>
      <c r="JDD25" s="369">
        <f t="shared" si="108"/>
        <v>0</v>
      </c>
      <c r="JDE25" s="369">
        <f t="shared" si="108"/>
        <v>3.3893126884179291E+48</v>
      </c>
      <c r="JDF25" s="369">
        <f t="shared" si="108"/>
        <v>0</v>
      </c>
      <c r="JDG25" s="369">
        <f t="shared" si="108"/>
        <v>3.4909920690704672E+48</v>
      </c>
      <c r="JDH25" s="369">
        <f t="shared" si="108"/>
        <v>0</v>
      </c>
      <c r="JDI25" s="369">
        <f t="shared" si="108"/>
        <v>3.5957218311425812E+48</v>
      </c>
      <c r="JDJ25" s="369">
        <f t="shared" si="108"/>
        <v>0</v>
      </c>
      <c r="JDK25" s="369">
        <f t="shared" si="108"/>
        <v>3.7035934860768589E+48</v>
      </c>
      <c r="JDL25" s="369">
        <f t="shared" si="108"/>
        <v>0</v>
      </c>
      <c r="JDM25" s="369">
        <f t="shared" si="108"/>
        <v>3.814701290659165E+48</v>
      </c>
      <c r="JDN25" s="369">
        <f t="shared" si="108"/>
        <v>0</v>
      </c>
      <c r="JDO25" s="369">
        <f t="shared" si="108"/>
        <v>3.92914232937894E+48</v>
      </c>
      <c r="JDP25" s="369">
        <f t="shared" si="108"/>
        <v>0</v>
      </c>
      <c r="JDQ25" s="369">
        <f t="shared" si="108"/>
        <v>4.0470165992603085E+48</v>
      </c>
      <c r="JDR25" s="369">
        <f t="shared" si="108"/>
        <v>0</v>
      </c>
      <c r="JDS25" s="369">
        <f t="shared" si="108"/>
        <v>4.1684270972381177E+48</v>
      </c>
      <c r="JDT25" s="369">
        <f t="shared" si="108"/>
        <v>0</v>
      </c>
      <c r="JDU25" s="369">
        <f t="shared" si="108"/>
        <v>4.293479910155261E+48</v>
      </c>
      <c r="JDV25" s="369">
        <f t="shared" si="108"/>
        <v>0</v>
      </c>
      <c r="JDW25" s="369">
        <f t="shared" si="108"/>
        <v>4.4222843074599189E+48</v>
      </c>
      <c r="JDX25" s="369">
        <f t="shared" si="108"/>
        <v>0</v>
      </c>
      <c r="JDY25" s="369">
        <f t="shared" si="108"/>
        <v>4.5549528366837166E+48</v>
      </c>
      <c r="JDZ25" s="369">
        <f t="shared" si="108"/>
        <v>0</v>
      </c>
      <c r="JEA25" s="369">
        <f t="shared" si="108"/>
        <v>4.6916014217842281E+48</v>
      </c>
      <c r="JEB25" s="369">
        <f t="shared" si="108"/>
        <v>0</v>
      </c>
      <c r="JEC25" s="369">
        <f t="shared" si="108"/>
        <v>4.8323494644377553E+48</v>
      </c>
      <c r="JED25" s="369">
        <f t="shared" si="108"/>
        <v>0</v>
      </c>
      <c r="JEE25" s="369">
        <f t="shared" si="108"/>
        <v>4.9773199483708879E+48</v>
      </c>
      <c r="JEF25" s="369">
        <f t="shared" si="108"/>
        <v>0</v>
      </c>
      <c r="JEG25" s="369">
        <f t="shared" si="108"/>
        <v>5.1266395468220144E+48</v>
      </c>
      <c r="JEH25" s="369">
        <f t="shared" si="108"/>
        <v>0</v>
      </c>
      <c r="JEI25" s="369">
        <f t="shared" si="108"/>
        <v>5.280438733226675E+48</v>
      </c>
      <c r="JEJ25" s="369">
        <f t="shared" si="108"/>
        <v>0</v>
      </c>
      <c r="JEK25" s="369">
        <f t="shared" si="108"/>
        <v>5.4388518952234752E+48</v>
      </c>
      <c r="JEL25" s="369">
        <f t="shared" si="108"/>
        <v>0</v>
      </c>
      <c r="JEM25" s="369">
        <f t="shared" si="108"/>
        <v>5.6020174520801796E+48</v>
      </c>
      <c r="JEN25" s="369">
        <f t="shared" si="108"/>
        <v>0</v>
      </c>
      <c r="JEO25" s="369">
        <f t="shared" si="108"/>
        <v>5.7700779756425853E+48</v>
      </c>
      <c r="JEP25" s="369">
        <f t="shared" si="108"/>
        <v>0</v>
      </c>
      <c r="JEQ25" s="369">
        <f t="shared" si="108"/>
        <v>5.9431803149118634E+48</v>
      </c>
      <c r="JER25" s="369">
        <f t="shared" si="108"/>
        <v>0</v>
      </c>
      <c r="JES25" s="369">
        <f t="shared" si="108"/>
        <v>6.121475724359219E+48</v>
      </c>
      <c r="JET25" s="369">
        <f t="shared" si="108"/>
        <v>0</v>
      </c>
      <c r="JEU25" s="369">
        <f t="shared" si="108"/>
        <v>6.3051199960899961E+48</v>
      </c>
      <c r="JEV25" s="369">
        <f t="shared" si="108"/>
        <v>0</v>
      </c>
      <c r="JEW25" s="369">
        <f t="shared" si="108"/>
        <v>6.4942735959726967E+48</v>
      </c>
      <c r="JEX25" s="369">
        <f t="shared" si="108"/>
        <v>0</v>
      </c>
      <c r="JEY25" s="369">
        <f t="shared" si="108"/>
        <v>6.6891018038518773E+48</v>
      </c>
      <c r="JEZ25" s="369">
        <f t="shared" si="108"/>
        <v>0</v>
      </c>
      <c r="JFA25" s="369">
        <f t="shared" si="108"/>
        <v>6.8897748579674335E+48</v>
      </c>
      <c r="JFB25" s="369">
        <f t="shared" si="108"/>
        <v>0</v>
      </c>
      <c r="JFC25" s="369">
        <f t="shared" si="108"/>
        <v>7.0964681037064571E+48</v>
      </c>
      <c r="JFD25" s="369">
        <f t="shared" ref="JFD25:JHO25" si="109">JFB25*$C$25</f>
        <v>0</v>
      </c>
      <c r="JFE25" s="369">
        <f t="shared" si="109"/>
        <v>7.3093621468176508E+48</v>
      </c>
      <c r="JFF25" s="369">
        <f t="shared" si="109"/>
        <v>0</v>
      </c>
      <c r="JFG25" s="369">
        <f t="shared" si="109"/>
        <v>7.52864301122218E+48</v>
      </c>
      <c r="JFH25" s="369">
        <f t="shared" si="109"/>
        <v>0</v>
      </c>
      <c r="JFI25" s="369">
        <f t="shared" si="109"/>
        <v>7.7545023015588456E+48</v>
      </c>
      <c r="JFJ25" s="369">
        <f t="shared" si="109"/>
        <v>0</v>
      </c>
      <c r="JFK25" s="369">
        <f t="shared" si="109"/>
        <v>7.987137370605611E+48</v>
      </c>
      <c r="JFL25" s="369">
        <f t="shared" si="109"/>
        <v>0</v>
      </c>
      <c r="JFM25" s="369">
        <f t="shared" si="109"/>
        <v>8.2267514917237791E+48</v>
      </c>
      <c r="JFN25" s="369">
        <f t="shared" si="109"/>
        <v>0</v>
      </c>
      <c r="JFO25" s="369">
        <f t="shared" si="109"/>
        <v>8.4735540364754922E+48</v>
      </c>
      <c r="JFP25" s="369">
        <f t="shared" si="109"/>
        <v>0</v>
      </c>
      <c r="JFQ25" s="369">
        <f t="shared" si="109"/>
        <v>8.7277606575697572E+48</v>
      </c>
      <c r="JFR25" s="369">
        <f t="shared" si="109"/>
        <v>0</v>
      </c>
      <c r="JFS25" s="369">
        <f t="shared" si="109"/>
        <v>8.9895934772968497E+48</v>
      </c>
      <c r="JFT25" s="369">
        <f t="shared" si="109"/>
        <v>0</v>
      </c>
      <c r="JFU25" s="369">
        <f t="shared" si="109"/>
        <v>9.259281281615755E+48</v>
      </c>
      <c r="JFV25" s="369">
        <f t="shared" si="109"/>
        <v>0</v>
      </c>
      <c r="JFW25" s="369">
        <f t="shared" si="109"/>
        <v>9.5370597200642276E+48</v>
      </c>
      <c r="JFX25" s="369">
        <f t="shared" si="109"/>
        <v>0</v>
      </c>
      <c r="JFY25" s="369">
        <f t="shared" si="109"/>
        <v>9.823171511666155E+48</v>
      </c>
      <c r="JFZ25" s="369">
        <f t="shared" si="109"/>
        <v>0</v>
      </c>
      <c r="JGA25" s="369">
        <f t="shared" si="109"/>
        <v>1.011786665701614E+49</v>
      </c>
      <c r="JGB25" s="369">
        <f t="shared" si="109"/>
        <v>0</v>
      </c>
      <c r="JGC25" s="369">
        <f t="shared" si="109"/>
        <v>1.0421402656726625E+49</v>
      </c>
      <c r="JGD25" s="369">
        <f t="shared" si="109"/>
        <v>0</v>
      </c>
      <c r="JGE25" s="369">
        <f t="shared" si="109"/>
        <v>1.0734044736428423E+49</v>
      </c>
      <c r="JGF25" s="369">
        <f t="shared" si="109"/>
        <v>0</v>
      </c>
      <c r="JGG25" s="369">
        <f t="shared" si="109"/>
        <v>1.1056066078521277E+49</v>
      </c>
      <c r="JGH25" s="369">
        <f t="shared" si="109"/>
        <v>0</v>
      </c>
      <c r="JGI25" s="369">
        <f t="shared" si="109"/>
        <v>1.1387748060876915E+49</v>
      </c>
      <c r="JGJ25" s="369">
        <f t="shared" si="109"/>
        <v>0</v>
      </c>
      <c r="JGK25" s="369">
        <f t="shared" si="109"/>
        <v>1.1729380502703222E+49</v>
      </c>
      <c r="JGL25" s="369">
        <f t="shared" si="109"/>
        <v>0</v>
      </c>
      <c r="JGM25" s="369">
        <f t="shared" si="109"/>
        <v>1.208126191778432E+49</v>
      </c>
      <c r="JGN25" s="369">
        <f t="shared" si="109"/>
        <v>0</v>
      </c>
      <c r="JGO25" s="369">
        <f t="shared" si="109"/>
        <v>1.2443699775317849E+49</v>
      </c>
      <c r="JGP25" s="369">
        <f t="shared" si="109"/>
        <v>0</v>
      </c>
      <c r="JGQ25" s="369">
        <f t="shared" si="109"/>
        <v>1.2817010768577384E+49</v>
      </c>
      <c r="JGR25" s="369">
        <f t="shared" si="109"/>
        <v>0</v>
      </c>
      <c r="JGS25" s="369">
        <f t="shared" si="109"/>
        <v>1.3201521091634706E+49</v>
      </c>
      <c r="JGT25" s="369">
        <f t="shared" si="109"/>
        <v>0</v>
      </c>
      <c r="JGU25" s="369">
        <f t="shared" si="109"/>
        <v>1.3597566724383748E+49</v>
      </c>
      <c r="JGV25" s="369">
        <f t="shared" si="109"/>
        <v>0</v>
      </c>
      <c r="JGW25" s="369">
        <f t="shared" si="109"/>
        <v>1.4005493726115261E+49</v>
      </c>
      <c r="JGX25" s="369">
        <f t="shared" si="109"/>
        <v>0</v>
      </c>
      <c r="JGY25" s="369">
        <f t="shared" si="109"/>
        <v>1.442565853789872E+49</v>
      </c>
      <c r="JGZ25" s="369">
        <f t="shared" si="109"/>
        <v>0</v>
      </c>
      <c r="JHA25" s="369">
        <f t="shared" si="109"/>
        <v>1.4858428294035681E+49</v>
      </c>
      <c r="JHB25" s="369">
        <f t="shared" si="109"/>
        <v>0</v>
      </c>
      <c r="JHC25" s="369">
        <f t="shared" si="109"/>
        <v>1.530418114285675E+49</v>
      </c>
      <c r="JHD25" s="369">
        <f t="shared" si="109"/>
        <v>0</v>
      </c>
      <c r="JHE25" s="369">
        <f t="shared" si="109"/>
        <v>1.5763306577142454E+49</v>
      </c>
      <c r="JHF25" s="369">
        <f t="shared" si="109"/>
        <v>0</v>
      </c>
      <c r="JHG25" s="369">
        <f t="shared" si="109"/>
        <v>1.6236205774456729E+49</v>
      </c>
      <c r="JHH25" s="369">
        <f t="shared" si="109"/>
        <v>0</v>
      </c>
      <c r="JHI25" s="369">
        <f t="shared" si="109"/>
        <v>1.6723291947690431E+49</v>
      </c>
      <c r="JHJ25" s="369">
        <f t="shared" si="109"/>
        <v>0</v>
      </c>
      <c r="JHK25" s="369">
        <f t="shared" si="109"/>
        <v>1.7224990706121144E+49</v>
      </c>
      <c r="JHL25" s="369">
        <f t="shared" si="109"/>
        <v>0</v>
      </c>
      <c r="JHM25" s="369">
        <f t="shared" si="109"/>
        <v>1.7741740427304778E+49</v>
      </c>
      <c r="JHN25" s="369">
        <f t="shared" si="109"/>
        <v>0</v>
      </c>
      <c r="JHO25" s="369">
        <f t="shared" si="109"/>
        <v>1.8273992640123921E+49</v>
      </c>
      <c r="JHP25" s="369">
        <f t="shared" ref="JHP25:JKA25" si="110">JHN25*$C$25</f>
        <v>0</v>
      </c>
      <c r="JHQ25" s="369">
        <f t="shared" si="110"/>
        <v>1.8822212419327639E+49</v>
      </c>
      <c r="JHR25" s="369">
        <f t="shared" si="110"/>
        <v>0</v>
      </c>
      <c r="JHS25" s="369">
        <f t="shared" si="110"/>
        <v>1.938687879190747E+49</v>
      </c>
      <c r="JHT25" s="369">
        <f t="shared" si="110"/>
        <v>0</v>
      </c>
      <c r="JHU25" s="369">
        <f t="shared" si="110"/>
        <v>1.9968485155664695E+49</v>
      </c>
      <c r="JHV25" s="369">
        <f t="shared" si="110"/>
        <v>0</v>
      </c>
      <c r="JHW25" s="369">
        <f t="shared" si="110"/>
        <v>2.0567539710334636E+49</v>
      </c>
      <c r="JHX25" s="369">
        <f t="shared" si="110"/>
        <v>0</v>
      </c>
      <c r="JHY25" s="369">
        <f t="shared" si="110"/>
        <v>2.1184565901644677E+49</v>
      </c>
      <c r="JHZ25" s="369">
        <f t="shared" si="110"/>
        <v>0</v>
      </c>
      <c r="JIA25" s="369">
        <f t="shared" si="110"/>
        <v>2.1820102878694018E+49</v>
      </c>
      <c r="JIB25" s="369">
        <f t="shared" si="110"/>
        <v>0</v>
      </c>
      <c r="JIC25" s="369">
        <f t="shared" si="110"/>
        <v>2.247470596505484E+49</v>
      </c>
      <c r="JID25" s="369">
        <f t="shared" si="110"/>
        <v>0</v>
      </c>
      <c r="JIE25" s="369">
        <f t="shared" si="110"/>
        <v>2.3148947144006487E+49</v>
      </c>
      <c r="JIF25" s="369">
        <f t="shared" si="110"/>
        <v>0</v>
      </c>
      <c r="JIG25" s="369">
        <f t="shared" si="110"/>
        <v>2.3843415558326682E+49</v>
      </c>
      <c r="JIH25" s="369">
        <f t="shared" si="110"/>
        <v>0</v>
      </c>
      <c r="JII25" s="369">
        <f t="shared" si="110"/>
        <v>2.4558718025076484E+49</v>
      </c>
      <c r="JIJ25" s="369">
        <f t="shared" si="110"/>
        <v>0</v>
      </c>
      <c r="JIK25" s="369">
        <f t="shared" si="110"/>
        <v>2.5295479565828778E+49</v>
      </c>
      <c r="JIL25" s="369">
        <f t="shared" si="110"/>
        <v>0</v>
      </c>
      <c r="JIM25" s="369">
        <f t="shared" si="110"/>
        <v>2.605434395280364E+49</v>
      </c>
      <c r="JIN25" s="369">
        <f t="shared" si="110"/>
        <v>0</v>
      </c>
      <c r="JIO25" s="369">
        <f t="shared" si="110"/>
        <v>2.6835974271387749E+49</v>
      </c>
      <c r="JIP25" s="369">
        <f t="shared" si="110"/>
        <v>0</v>
      </c>
      <c r="JIQ25" s="369">
        <f t="shared" si="110"/>
        <v>2.764105349952938E+49</v>
      </c>
      <c r="JIR25" s="369">
        <f t="shared" si="110"/>
        <v>0</v>
      </c>
      <c r="JIS25" s="369">
        <f t="shared" si="110"/>
        <v>2.8470285104515263E+49</v>
      </c>
      <c r="JIT25" s="369">
        <f t="shared" si="110"/>
        <v>0</v>
      </c>
      <c r="JIU25" s="369">
        <f t="shared" si="110"/>
        <v>2.9324393657650724E+49</v>
      </c>
      <c r="JIV25" s="369">
        <f t="shared" si="110"/>
        <v>0</v>
      </c>
      <c r="JIW25" s="369">
        <f t="shared" si="110"/>
        <v>3.0204125467380245E+49</v>
      </c>
      <c r="JIX25" s="369">
        <f t="shared" si="110"/>
        <v>0</v>
      </c>
      <c r="JIY25" s="369">
        <f t="shared" si="110"/>
        <v>3.1110249231401652E+49</v>
      </c>
      <c r="JIZ25" s="369">
        <f t="shared" si="110"/>
        <v>0</v>
      </c>
      <c r="JJA25" s="369">
        <f t="shared" si="110"/>
        <v>3.20435567083437E+49</v>
      </c>
      <c r="JJB25" s="369">
        <f t="shared" si="110"/>
        <v>0</v>
      </c>
      <c r="JJC25" s="369">
        <f t="shared" si="110"/>
        <v>3.3004863409594011E+49</v>
      </c>
      <c r="JJD25" s="369">
        <f t="shared" si="110"/>
        <v>0</v>
      </c>
      <c r="JJE25" s="369">
        <f t="shared" si="110"/>
        <v>3.3995009311881831E+49</v>
      </c>
      <c r="JJF25" s="369">
        <f t="shared" si="110"/>
        <v>0</v>
      </c>
      <c r="JJG25" s="369">
        <f t="shared" si="110"/>
        <v>3.5014859591238289E+49</v>
      </c>
      <c r="JJH25" s="369">
        <f t="shared" si="110"/>
        <v>0</v>
      </c>
      <c r="JJI25" s="369">
        <f t="shared" si="110"/>
        <v>3.6065305378975436E+49</v>
      </c>
      <c r="JJJ25" s="369">
        <f t="shared" si="110"/>
        <v>0</v>
      </c>
      <c r="JJK25" s="369">
        <f t="shared" si="110"/>
        <v>3.7147264540344702E+49</v>
      </c>
      <c r="JJL25" s="369">
        <f t="shared" si="110"/>
        <v>0</v>
      </c>
      <c r="JJM25" s="369">
        <f t="shared" si="110"/>
        <v>3.8261682476555043E+49</v>
      </c>
      <c r="JJN25" s="369">
        <f t="shared" si="110"/>
        <v>0</v>
      </c>
      <c r="JJO25" s="369">
        <f t="shared" si="110"/>
        <v>3.9409532950851693E+49</v>
      </c>
      <c r="JJP25" s="369">
        <f t="shared" si="110"/>
        <v>0</v>
      </c>
      <c r="JJQ25" s="369">
        <f t="shared" si="110"/>
        <v>4.0591818939377243E+49</v>
      </c>
      <c r="JJR25" s="369">
        <f t="shared" si="110"/>
        <v>0</v>
      </c>
      <c r="JJS25" s="369">
        <f t="shared" si="110"/>
        <v>4.1809573507558562E+49</v>
      </c>
      <c r="JJT25" s="369">
        <f t="shared" si="110"/>
        <v>0</v>
      </c>
      <c r="JJU25" s="369">
        <f t="shared" si="110"/>
        <v>4.3063860712785319E+49</v>
      </c>
      <c r="JJV25" s="369">
        <f t="shared" si="110"/>
        <v>0</v>
      </c>
      <c r="JJW25" s="369">
        <f t="shared" si="110"/>
        <v>4.4355776534168879E+49</v>
      </c>
      <c r="JJX25" s="369">
        <f t="shared" si="110"/>
        <v>0</v>
      </c>
      <c r="JJY25" s="369">
        <f t="shared" si="110"/>
        <v>4.5686449830193947E+49</v>
      </c>
      <c r="JJZ25" s="369">
        <f t="shared" si="110"/>
        <v>0</v>
      </c>
      <c r="JKA25" s="369">
        <f t="shared" si="110"/>
        <v>4.7057043325099766E+49</v>
      </c>
      <c r="JKB25" s="369">
        <f t="shared" ref="JKB25:JMM25" si="111">JJZ25*$C$25</f>
        <v>0</v>
      </c>
      <c r="JKC25" s="369">
        <f t="shared" si="111"/>
        <v>4.8468754624852762E+49</v>
      </c>
      <c r="JKD25" s="369">
        <f t="shared" si="111"/>
        <v>0</v>
      </c>
      <c r="JKE25" s="369">
        <f t="shared" si="111"/>
        <v>4.9922817263598346E+49</v>
      </c>
      <c r="JKF25" s="369">
        <f t="shared" si="111"/>
        <v>0</v>
      </c>
      <c r="JKG25" s="369">
        <f t="shared" si="111"/>
        <v>5.1420501781506295E+49</v>
      </c>
      <c r="JKH25" s="369">
        <f t="shared" si="111"/>
        <v>0</v>
      </c>
      <c r="JKI25" s="369">
        <f t="shared" si="111"/>
        <v>5.2963116834951481E+49</v>
      </c>
      <c r="JKJ25" s="369">
        <f t="shared" si="111"/>
        <v>0</v>
      </c>
      <c r="JKK25" s="369">
        <f t="shared" si="111"/>
        <v>5.4552010340000023E+49</v>
      </c>
      <c r="JKL25" s="369">
        <f t="shared" si="111"/>
        <v>0</v>
      </c>
      <c r="JKM25" s="369">
        <f t="shared" si="111"/>
        <v>5.6188570650200021E+49</v>
      </c>
      <c r="JKN25" s="369">
        <f t="shared" si="111"/>
        <v>0</v>
      </c>
      <c r="JKO25" s="369">
        <f t="shared" si="111"/>
        <v>5.7874227769706022E+49</v>
      </c>
      <c r="JKP25" s="369">
        <f t="shared" si="111"/>
        <v>0</v>
      </c>
      <c r="JKQ25" s="369">
        <f t="shared" si="111"/>
        <v>5.9610454602797201E+49</v>
      </c>
      <c r="JKR25" s="369">
        <f t="shared" si="111"/>
        <v>0</v>
      </c>
      <c r="JKS25" s="369">
        <f t="shared" si="111"/>
        <v>6.1398768240881121E+49</v>
      </c>
      <c r="JKT25" s="369">
        <f t="shared" si="111"/>
        <v>0</v>
      </c>
      <c r="JKU25" s="369">
        <f t="shared" si="111"/>
        <v>6.324073128810756E+49</v>
      </c>
      <c r="JKV25" s="369">
        <f t="shared" si="111"/>
        <v>0</v>
      </c>
      <c r="JKW25" s="369">
        <f t="shared" si="111"/>
        <v>6.513795322675079E+49</v>
      </c>
      <c r="JKX25" s="369">
        <f t="shared" si="111"/>
        <v>0</v>
      </c>
      <c r="JKY25" s="369">
        <f t="shared" si="111"/>
        <v>6.7092091823553316E+49</v>
      </c>
      <c r="JKZ25" s="369">
        <f t="shared" si="111"/>
        <v>0</v>
      </c>
      <c r="JLA25" s="369">
        <f t="shared" si="111"/>
        <v>6.9104854578259916E+49</v>
      </c>
      <c r="JLB25" s="369">
        <f t="shared" si="111"/>
        <v>0</v>
      </c>
      <c r="JLC25" s="369">
        <f t="shared" si="111"/>
        <v>7.1178000215607711E+49</v>
      </c>
      <c r="JLD25" s="369">
        <f t="shared" si="111"/>
        <v>0</v>
      </c>
      <c r="JLE25" s="369">
        <f t="shared" si="111"/>
        <v>7.3313340222075942E+49</v>
      </c>
      <c r="JLF25" s="369">
        <f t="shared" si="111"/>
        <v>0</v>
      </c>
      <c r="JLG25" s="369">
        <f t="shared" si="111"/>
        <v>7.5512740428738222E+49</v>
      </c>
      <c r="JLH25" s="369">
        <f t="shared" si="111"/>
        <v>0</v>
      </c>
      <c r="JLI25" s="369">
        <f t="shared" si="111"/>
        <v>7.7778122641600375E+49</v>
      </c>
      <c r="JLJ25" s="369">
        <f t="shared" si="111"/>
        <v>0</v>
      </c>
      <c r="JLK25" s="369">
        <f t="shared" si="111"/>
        <v>8.0111466320848391E+49</v>
      </c>
      <c r="JLL25" s="369">
        <f t="shared" si="111"/>
        <v>0</v>
      </c>
      <c r="JLM25" s="369">
        <f t="shared" si="111"/>
        <v>8.2514810310473841E+49</v>
      </c>
      <c r="JLN25" s="369">
        <f t="shared" si="111"/>
        <v>0</v>
      </c>
      <c r="JLO25" s="369">
        <f t="shared" si="111"/>
        <v>8.4990254619788063E+49</v>
      </c>
      <c r="JLP25" s="369">
        <f t="shared" si="111"/>
        <v>0</v>
      </c>
      <c r="JLQ25" s="369">
        <f t="shared" si="111"/>
        <v>8.7539962258381704E+49</v>
      </c>
      <c r="JLR25" s="369">
        <f t="shared" si="111"/>
        <v>0</v>
      </c>
      <c r="JLS25" s="369">
        <f t="shared" si="111"/>
        <v>9.0166161126133158E+49</v>
      </c>
      <c r="JLT25" s="369">
        <f t="shared" si="111"/>
        <v>0</v>
      </c>
      <c r="JLU25" s="369">
        <f t="shared" si="111"/>
        <v>9.287114595991716E+49</v>
      </c>
      <c r="JLV25" s="369">
        <f t="shared" si="111"/>
        <v>0</v>
      </c>
      <c r="JLW25" s="369">
        <f t="shared" si="111"/>
        <v>9.5657280338714684E+49</v>
      </c>
      <c r="JLX25" s="369">
        <f t="shared" si="111"/>
        <v>0</v>
      </c>
      <c r="JLY25" s="369">
        <f t="shared" si="111"/>
        <v>9.8526998748876119E+49</v>
      </c>
      <c r="JLZ25" s="369">
        <f t="shared" si="111"/>
        <v>0</v>
      </c>
      <c r="JMA25" s="369">
        <f t="shared" si="111"/>
        <v>1.014828087113424E+50</v>
      </c>
      <c r="JMB25" s="369">
        <f t="shared" si="111"/>
        <v>0</v>
      </c>
      <c r="JMC25" s="369">
        <f t="shared" si="111"/>
        <v>1.0452729297268267E+50</v>
      </c>
      <c r="JMD25" s="369">
        <f t="shared" si="111"/>
        <v>0</v>
      </c>
      <c r="JME25" s="369">
        <f t="shared" si="111"/>
        <v>1.0766311176186314E+50</v>
      </c>
      <c r="JMF25" s="369">
        <f t="shared" si="111"/>
        <v>0</v>
      </c>
      <c r="JMG25" s="369">
        <f t="shared" si="111"/>
        <v>1.1089300511471905E+50</v>
      </c>
      <c r="JMH25" s="369">
        <f t="shared" si="111"/>
        <v>0</v>
      </c>
      <c r="JMI25" s="369">
        <f t="shared" si="111"/>
        <v>1.1421979526816062E+50</v>
      </c>
      <c r="JMJ25" s="369">
        <f t="shared" si="111"/>
        <v>0</v>
      </c>
      <c r="JMK25" s="369">
        <f t="shared" si="111"/>
        <v>1.1764638912620544E+50</v>
      </c>
      <c r="JML25" s="369">
        <f t="shared" si="111"/>
        <v>0</v>
      </c>
      <c r="JMM25" s="369">
        <f t="shared" si="111"/>
        <v>1.2117578079999161E+50</v>
      </c>
      <c r="JMN25" s="369">
        <f t="shared" ref="JMN25:JOY25" si="112">JML25*$C$25</f>
        <v>0</v>
      </c>
      <c r="JMO25" s="369">
        <f t="shared" si="112"/>
        <v>1.2481105422399136E+50</v>
      </c>
      <c r="JMP25" s="369">
        <f t="shared" si="112"/>
        <v>0</v>
      </c>
      <c r="JMQ25" s="369">
        <f t="shared" si="112"/>
        <v>1.285553858507111E+50</v>
      </c>
      <c r="JMR25" s="369">
        <f t="shared" si="112"/>
        <v>0</v>
      </c>
      <c r="JMS25" s="369">
        <f t="shared" si="112"/>
        <v>1.3241204742623244E+50</v>
      </c>
      <c r="JMT25" s="369">
        <f t="shared" si="112"/>
        <v>0</v>
      </c>
      <c r="JMU25" s="369">
        <f t="shared" si="112"/>
        <v>1.3638440884901942E+50</v>
      </c>
      <c r="JMV25" s="369">
        <f t="shared" si="112"/>
        <v>0</v>
      </c>
      <c r="JMW25" s="369">
        <f t="shared" si="112"/>
        <v>1.4047594111449001E+50</v>
      </c>
      <c r="JMX25" s="369">
        <f t="shared" si="112"/>
        <v>0</v>
      </c>
      <c r="JMY25" s="369">
        <f t="shared" si="112"/>
        <v>1.4469021934792471E+50</v>
      </c>
      <c r="JMZ25" s="369">
        <f t="shared" si="112"/>
        <v>0</v>
      </c>
      <c r="JNA25" s="369">
        <f t="shared" si="112"/>
        <v>1.4903092592836245E+50</v>
      </c>
      <c r="JNB25" s="369">
        <f t="shared" si="112"/>
        <v>0</v>
      </c>
      <c r="JNC25" s="369">
        <f t="shared" si="112"/>
        <v>1.5350185370621332E+50</v>
      </c>
      <c r="JND25" s="369">
        <f t="shared" si="112"/>
        <v>0</v>
      </c>
      <c r="JNE25" s="369">
        <f t="shared" si="112"/>
        <v>1.5810690931739973E+50</v>
      </c>
      <c r="JNF25" s="369">
        <f t="shared" si="112"/>
        <v>0</v>
      </c>
      <c r="JNG25" s="369">
        <f t="shared" si="112"/>
        <v>1.6285011659692172E+50</v>
      </c>
      <c r="JNH25" s="369">
        <f t="shared" si="112"/>
        <v>0</v>
      </c>
      <c r="JNI25" s="369">
        <f t="shared" si="112"/>
        <v>1.6773562009482937E+50</v>
      </c>
      <c r="JNJ25" s="369">
        <f t="shared" si="112"/>
        <v>0</v>
      </c>
      <c r="JNK25" s="369">
        <f t="shared" si="112"/>
        <v>1.7276768869767425E+50</v>
      </c>
      <c r="JNL25" s="369">
        <f t="shared" si="112"/>
        <v>0</v>
      </c>
      <c r="JNM25" s="369">
        <f t="shared" si="112"/>
        <v>1.7795071935860449E+50</v>
      </c>
      <c r="JNN25" s="369">
        <f t="shared" si="112"/>
        <v>0</v>
      </c>
      <c r="JNO25" s="369">
        <f t="shared" si="112"/>
        <v>1.8328924093936264E+50</v>
      </c>
      <c r="JNP25" s="369">
        <f t="shared" si="112"/>
        <v>0</v>
      </c>
      <c r="JNQ25" s="369">
        <f t="shared" si="112"/>
        <v>1.8878791816754352E+50</v>
      </c>
      <c r="JNR25" s="369">
        <f t="shared" si="112"/>
        <v>0</v>
      </c>
      <c r="JNS25" s="369">
        <f t="shared" si="112"/>
        <v>1.9445155571256984E+50</v>
      </c>
      <c r="JNT25" s="369">
        <f t="shared" si="112"/>
        <v>0</v>
      </c>
      <c r="JNU25" s="369">
        <f t="shared" si="112"/>
        <v>2.0028510238394696E+50</v>
      </c>
      <c r="JNV25" s="369">
        <f t="shared" si="112"/>
        <v>0</v>
      </c>
      <c r="JNW25" s="369">
        <f t="shared" si="112"/>
        <v>2.0629365545546536E+50</v>
      </c>
      <c r="JNX25" s="369">
        <f t="shared" si="112"/>
        <v>0</v>
      </c>
      <c r="JNY25" s="369">
        <f t="shared" si="112"/>
        <v>2.1248246511912932E+50</v>
      </c>
      <c r="JNZ25" s="369">
        <f t="shared" si="112"/>
        <v>0</v>
      </c>
      <c r="JOA25" s="369">
        <f t="shared" si="112"/>
        <v>2.1885693907270319E+50</v>
      </c>
      <c r="JOB25" s="369">
        <f t="shared" si="112"/>
        <v>0</v>
      </c>
      <c r="JOC25" s="369">
        <f t="shared" si="112"/>
        <v>2.2542264724488431E+50</v>
      </c>
      <c r="JOD25" s="369">
        <f t="shared" si="112"/>
        <v>0</v>
      </c>
      <c r="JOE25" s="369">
        <f t="shared" si="112"/>
        <v>2.3218532666223082E+50</v>
      </c>
      <c r="JOF25" s="369">
        <f t="shared" si="112"/>
        <v>0</v>
      </c>
      <c r="JOG25" s="369">
        <f t="shared" si="112"/>
        <v>2.3915088646209775E+50</v>
      </c>
      <c r="JOH25" s="369">
        <f t="shared" si="112"/>
        <v>0</v>
      </c>
      <c r="JOI25" s="369">
        <f t="shared" si="112"/>
        <v>2.4632541305596069E+50</v>
      </c>
      <c r="JOJ25" s="369">
        <f t="shared" si="112"/>
        <v>0</v>
      </c>
      <c r="JOK25" s="369">
        <f t="shared" si="112"/>
        <v>2.5371517544763952E+50</v>
      </c>
      <c r="JOL25" s="369">
        <f t="shared" si="112"/>
        <v>0</v>
      </c>
      <c r="JOM25" s="369">
        <f t="shared" si="112"/>
        <v>2.6132663071106869E+50</v>
      </c>
      <c r="JON25" s="369">
        <f t="shared" si="112"/>
        <v>0</v>
      </c>
      <c r="JOO25" s="369">
        <f t="shared" si="112"/>
        <v>2.6916642963240075E+50</v>
      </c>
      <c r="JOP25" s="369">
        <f t="shared" si="112"/>
        <v>0</v>
      </c>
      <c r="JOQ25" s="369">
        <f t="shared" si="112"/>
        <v>2.7724142252137276E+50</v>
      </c>
      <c r="JOR25" s="369">
        <f t="shared" si="112"/>
        <v>0</v>
      </c>
      <c r="JOS25" s="369">
        <f t="shared" si="112"/>
        <v>2.8555866519701396E+50</v>
      </c>
      <c r="JOT25" s="369">
        <f t="shared" si="112"/>
        <v>0</v>
      </c>
      <c r="JOU25" s="369">
        <f t="shared" si="112"/>
        <v>2.9412542515292438E+50</v>
      </c>
      <c r="JOV25" s="369">
        <f t="shared" si="112"/>
        <v>0</v>
      </c>
      <c r="JOW25" s="369">
        <f t="shared" si="112"/>
        <v>3.0294918790751214E+50</v>
      </c>
      <c r="JOX25" s="369">
        <f t="shared" si="112"/>
        <v>0</v>
      </c>
      <c r="JOY25" s="369">
        <f t="shared" si="112"/>
        <v>3.1203766354473753E+50</v>
      </c>
      <c r="JOZ25" s="369">
        <f t="shared" ref="JOZ25:JRK25" si="113">JOX25*$C$25</f>
        <v>0</v>
      </c>
      <c r="JPA25" s="369">
        <f t="shared" si="113"/>
        <v>3.2139879345107966E+50</v>
      </c>
      <c r="JPB25" s="369">
        <f t="shared" si="113"/>
        <v>0</v>
      </c>
      <c r="JPC25" s="369">
        <f t="shared" si="113"/>
        <v>3.3104075725461206E+50</v>
      </c>
      <c r="JPD25" s="369">
        <f t="shared" si="113"/>
        <v>0</v>
      </c>
      <c r="JPE25" s="369">
        <f t="shared" si="113"/>
        <v>3.4097197997225045E+50</v>
      </c>
      <c r="JPF25" s="369">
        <f t="shared" si="113"/>
        <v>0</v>
      </c>
      <c r="JPG25" s="369">
        <f t="shared" si="113"/>
        <v>3.5120113937141797E+50</v>
      </c>
      <c r="JPH25" s="369">
        <f t="shared" si="113"/>
        <v>0</v>
      </c>
      <c r="JPI25" s="369">
        <f t="shared" si="113"/>
        <v>3.6173717355256054E+50</v>
      </c>
      <c r="JPJ25" s="369">
        <f t="shared" si="113"/>
        <v>0</v>
      </c>
      <c r="JPK25" s="369">
        <f t="shared" si="113"/>
        <v>3.7258928875913737E+50</v>
      </c>
      <c r="JPL25" s="369">
        <f t="shared" si="113"/>
        <v>0</v>
      </c>
      <c r="JPM25" s="369">
        <f t="shared" si="113"/>
        <v>3.837669674219115E+50</v>
      </c>
      <c r="JPN25" s="369">
        <f t="shared" si="113"/>
        <v>0</v>
      </c>
      <c r="JPO25" s="369">
        <f t="shared" si="113"/>
        <v>3.9527997644456882E+50</v>
      </c>
      <c r="JPP25" s="369">
        <f t="shared" si="113"/>
        <v>0</v>
      </c>
      <c r="JPQ25" s="369">
        <f t="shared" si="113"/>
        <v>4.0713837573790586E+50</v>
      </c>
      <c r="JPR25" s="369">
        <f t="shared" si="113"/>
        <v>0</v>
      </c>
      <c r="JPS25" s="369">
        <f t="shared" si="113"/>
        <v>4.1935252701004305E+50</v>
      </c>
      <c r="JPT25" s="369">
        <f t="shared" si="113"/>
        <v>0</v>
      </c>
      <c r="JPU25" s="369">
        <f t="shared" si="113"/>
        <v>4.3193310282034434E+50</v>
      </c>
      <c r="JPV25" s="369">
        <f t="shared" si="113"/>
        <v>0</v>
      </c>
      <c r="JPW25" s="369">
        <f t="shared" si="113"/>
        <v>4.4489109590495467E+50</v>
      </c>
      <c r="JPX25" s="369">
        <f t="shared" si="113"/>
        <v>0</v>
      </c>
      <c r="JPY25" s="369">
        <f t="shared" si="113"/>
        <v>4.5823782878210335E+50</v>
      </c>
      <c r="JPZ25" s="369">
        <f t="shared" si="113"/>
        <v>0</v>
      </c>
      <c r="JQA25" s="369">
        <f t="shared" si="113"/>
        <v>4.7198496364556642E+50</v>
      </c>
      <c r="JQB25" s="369">
        <f t="shared" si="113"/>
        <v>0</v>
      </c>
      <c r="JQC25" s="369">
        <f t="shared" si="113"/>
        <v>4.8614451255493346E+50</v>
      </c>
      <c r="JQD25" s="369">
        <f t="shared" si="113"/>
        <v>0</v>
      </c>
      <c r="JQE25" s="369">
        <f t="shared" si="113"/>
        <v>5.0072884793158146E+50</v>
      </c>
      <c r="JQF25" s="369">
        <f t="shared" si="113"/>
        <v>0</v>
      </c>
      <c r="JQG25" s="369">
        <f t="shared" si="113"/>
        <v>5.1575071336952893E+50</v>
      </c>
      <c r="JQH25" s="369">
        <f t="shared" si="113"/>
        <v>0</v>
      </c>
      <c r="JQI25" s="369">
        <f t="shared" si="113"/>
        <v>5.3122323477061483E+50</v>
      </c>
      <c r="JQJ25" s="369">
        <f t="shared" si="113"/>
        <v>0</v>
      </c>
      <c r="JQK25" s="369">
        <f t="shared" si="113"/>
        <v>5.4715993181373333E+50</v>
      </c>
      <c r="JQL25" s="369">
        <f t="shared" si="113"/>
        <v>0</v>
      </c>
      <c r="JQM25" s="369">
        <f t="shared" si="113"/>
        <v>5.6357472976814537E+50</v>
      </c>
      <c r="JQN25" s="369">
        <f t="shared" si="113"/>
        <v>0</v>
      </c>
      <c r="JQO25" s="369">
        <f t="shared" si="113"/>
        <v>5.8048197166118973E+50</v>
      </c>
      <c r="JQP25" s="369">
        <f t="shared" si="113"/>
        <v>0</v>
      </c>
      <c r="JQQ25" s="369">
        <f t="shared" si="113"/>
        <v>5.978964308110254E+50</v>
      </c>
      <c r="JQR25" s="369">
        <f t="shared" si="113"/>
        <v>0</v>
      </c>
      <c r="JQS25" s="369">
        <f t="shared" si="113"/>
        <v>6.1583332373535617E+50</v>
      </c>
      <c r="JQT25" s="369">
        <f t="shared" si="113"/>
        <v>0</v>
      </c>
      <c r="JQU25" s="369">
        <f t="shared" si="113"/>
        <v>6.3430832344741684E+50</v>
      </c>
      <c r="JQV25" s="369">
        <f t="shared" si="113"/>
        <v>0</v>
      </c>
      <c r="JQW25" s="369">
        <f t="shared" si="113"/>
        <v>6.5333757315083936E+50</v>
      </c>
      <c r="JQX25" s="369">
        <f t="shared" si="113"/>
        <v>0</v>
      </c>
      <c r="JQY25" s="369">
        <f t="shared" si="113"/>
        <v>6.7293770034536458E+50</v>
      </c>
      <c r="JQZ25" s="369">
        <f t="shared" si="113"/>
        <v>0</v>
      </c>
      <c r="JRA25" s="369">
        <f t="shared" si="113"/>
        <v>6.9312583135572555E+50</v>
      </c>
      <c r="JRB25" s="369">
        <f t="shared" si="113"/>
        <v>0</v>
      </c>
      <c r="JRC25" s="369">
        <f t="shared" si="113"/>
        <v>7.139196062963973E+50</v>
      </c>
      <c r="JRD25" s="369">
        <f t="shared" si="113"/>
        <v>0</v>
      </c>
      <c r="JRE25" s="369">
        <f t="shared" si="113"/>
        <v>7.3533719448528927E+50</v>
      </c>
      <c r="JRF25" s="369">
        <f t="shared" si="113"/>
        <v>0</v>
      </c>
      <c r="JRG25" s="369">
        <f t="shared" si="113"/>
        <v>7.57397310319848E+50</v>
      </c>
      <c r="JRH25" s="369">
        <f t="shared" si="113"/>
        <v>0</v>
      </c>
      <c r="JRI25" s="369">
        <f t="shared" si="113"/>
        <v>7.8011922962944348E+50</v>
      </c>
      <c r="JRJ25" s="369">
        <f t="shared" si="113"/>
        <v>0</v>
      </c>
      <c r="JRK25" s="369">
        <f t="shared" si="113"/>
        <v>8.035228065183268E+50</v>
      </c>
      <c r="JRL25" s="369">
        <f t="shared" ref="JRL25:JTW25" si="114">JRJ25*$C$25</f>
        <v>0</v>
      </c>
      <c r="JRM25" s="369">
        <f t="shared" si="114"/>
        <v>8.2762849071387669E+50</v>
      </c>
      <c r="JRN25" s="369">
        <f t="shared" si="114"/>
        <v>0</v>
      </c>
      <c r="JRO25" s="369">
        <f t="shared" si="114"/>
        <v>8.5245734543529296E+50</v>
      </c>
      <c r="JRP25" s="369">
        <f t="shared" si="114"/>
        <v>0</v>
      </c>
      <c r="JRQ25" s="369">
        <f t="shared" si="114"/>
        <v>8.7803106579835181E+50</v>
      </c>
      <c r="JRR25" s="369">
        <f t="shared" si="114"/>
        <v>0</v>
      </c>
      <c r="JRS25" s="369">
        <f t="shared" si="114"/>
        <v>9.0437199777230236E+50</v>
      </c>
      <c r="JRT25" s="369">
        <f t="shared" si="114"/>
        <v>0</v>
      </c>
      <c r="JRU25" s="369">
        <f t="shared" si="114"/>
        <v>9.3150315770547148E+50</v>
      </c>
      <c r="JRV25" s="369">
        <f t="shared" si="114"/>
        <v>0</v>
      </c>
      <c r="JRW25" s="369">
        <f t="shared" si="114"/>
        <v>9.5944825243663565E+50</v>
      </c>
      <c r="JRX25" s="369">
        <f t="shared" si="114"/>
        <v>0</v>
      </c>
      <c r="JRY25" s="369">
        <f t="shared" si="114"/>
        <v>9.8823170000973467E+50</v>
      </c>
      <c r="JRZ25" s="369">
        <f t="shared" si="114"/>
        <v>0</v>
      </c>
      <c r="JSA25" s="369">
        <f t="shared" si="114"/>
        <v>1.0178786510100267E+51</v>
      </c>
      <c r="JSB25" s="369">
        <f t="shared" si="114"/>
        <v>0</v>
      </c>
      <c r="JSC25" s="369">
        <f t="shared" si="114"/>
        <v>1.0484150105403275E+51</v>
      </c>
      <c r="JSD25" s="369">
        <f t="shared" si="114"/>
        <v>0</v>
      </c>
      <c r="JSE25" s="369">
        <f t="shared" si="114"/>
        <v>1.0798674608565374E+51</v>
      </c>
      <c r="JSF25" s="369">
        <f t="shared" si="114"/>
        <v>0</v>
      </c>
      <c r="JSG25" s="369">
        <f t="shared" si="114"/>
        <v>1.1122634846822335E+51</v>
      </c>
      <c r="JSH25" s="369">
        <f t="shared" si="114"/>
        <v>0</v>
      </c>
      <c r="JSI25" s="369">
        <f t="shared" si="114"/>
        <v>1.1456313892227004E+51</v>
      </c>
      <c r="JSJ25" s="369">
        <f t="shared" si="114"/>
        <v>0</v>
      </c>
      <c r="JSK25" s="369">
        <f t="shared" si="114"/>
        <v>1.1800003308993815E+51</v>
      </c>
      <c r="JSL25" s="369">
        <f t="shared" si="114"/>
        <v>0</v>
      </c>
      <c r="JSM25" s="369">
        <f t="shared" si="114"/>
        <v>1.2154003408263629E+51</v>
      </c>
      <c r="JSN25" s="369">
        <f t="shared" si="114"/>
        <v>0</v>
      </c>
      <c r="JSO25" s="369">
        <f t="shared" si="114"/>
        <v>1.2518623510511538E+51</v>
      </c>
      <c r="JSP25" s="369">
        <f t="shared" si="114"/>
        <v>0</v>
      </c>
      <c r="JSQ25" s="369">
        <f t="shared" si="114"/>
        <v>1.2894182215826885E+51</v>
      </c>
      <c r="JSR25" s="369">
        <f t="shared" si="114"/>
        <v>0</v>
      </c>
      <c r="JSS25" s="369">
        <f t="shared" si="114"/>
        <v>1.3281007682301692E+51</v>
      </c>
      <c r="JST25" s="369">
        <f t="shared" si="114"/>
        <v>0</v>
      </c>
      <c r="JSU25" s="369">
        <f t="shared" si="114"/>
        <v>1.3679437912770743E+51</v>
      </c>
      <c r="JSV25" s="369">
        <f t="shared" si="114"/>
        <v>0</v>
      </c>
      <c r="JSW25" s="369">
        <f t="shared" si="114"/>
        <v>1.4089821050153866E+51</v>
      </c>
      <c r="JSX25" s="369">
        <f t="shared" si="114"/>
        <v>0</v>
      </c>
      <c r="JSY25" s="369">
        <f t="shared" si="114"/>
        <v>1.4512515681658483E+51</v>
      </c>
      <c r="JSZ25" s="369">
        <f t="shared" si="114"/>
        <v>0</v>
      </c>
      <c r="JTA25" s="369">
        <f t="shared" si="114"/>
        <v>1.4947891152108239E+51</v>
      </c>
      <c r="JTB25" s="369">
        <f t="shared" si="114"/>
        <v>0</v>
      </c>
      <c r="JTC25" s="369">
        <f t="shared" si="114"/>
        <v>1.5396327886671486E+51</v>
      </c>
      <c r="JTD25" s="369">
        <f t="shared" si="114"/>
        <v>0</v>
      </c>
      <c r="JTE25" s="369">
        <f t="shared" si="114"/>
        <v>1.5858217723271631E+51</v>
      </c>
      <c r="JTF25" s="369">
        <f t="shared" si="114"/>
        <v>0</v>
      </c>
      <c r="JTG25" s="369">
        <f t="shared" si="114"/>
        <v>1.6333964254969782E+51</v>
      </c>
      <c r="JTH25" s="369">
        <f t="shared" si="114"/>
        <v>0</v>
      </c>
      <c r="JTI25" s="369">
        <f t="shared" si="114"/>
        <v>1.6823983182618874E+51</v>
      </c>
      <c r="JTJ25" s="369">
        <f t="shared" si="114"/>
        <v>0</v>
      </c>
      <c r="JTK25" s="369">
        <f t="shared" si="114"/>
        <v>1.7328702678097441E+51</v>
      </c>
      <c r="JTL25" s="369">
        <f t="shared" si="114"/>
        <v>0</v>
      </c>
      <c r="JTM25" s="369">
        <f t="shared" si="114"/>
        <v>1.7848563758440363E+51</v>
      </c>
      <c r="JTN25" s="369">
        <f t="shared" si="114"/>
        <v>0</v>
      </c>
      <c r="JTO25" s="369">
        <f t="shared" si="114"/>
        <v>1.8384020671193573E+51</v>
      </c>
      <c r="JTP25" s="369">
        <f t="shared" si="114"/>
        <v>0</v>
      </c>
      <c r="JTQ25" s="369">
        <f t="shared" si="114"/>
        <v>1.8935541291329382E+51</v>
      </c>
      <c r="JTR25" s="369">
        <f t="shared" si="114"/>
        <v>0</v>
      </c>
      <c r="JTS25" s="369">
        <f t="shared" si="114"/>
        <v>1.9503607530069265E+51</v>
      </c>
      <c r="JTT25" s="369">
        <f t="shared" si="114"/>
        <v>0</v>
      </c>
      <c r="JTU25" s="369">
        <f t="shared" si="114"/>
        <v>2.0088715755971343E+51</v>
      </c>
      <c r="JTV25" s="369">
        <f t="shared" si="114"/>
        <v>0</v>
      </c>
      <c r="JTW25" s="369">
        <f t="shared" si="114"/>
        <v>2.0691377228650484E+51</v>
      </c>
      <c r="JTX25" s="369">
        <f t="shared" ref="JTX25:JWI25" si="115">JTV25*$C$25</f>
        <v>0</v>
      </c>
      <c r="JTY25" s="369">
        <f t="shared" si="115"/>
        <v>2.1312118545509999E+51</v>
      </c>
      <c r="JTZ25" s="369">
        <f t="shared" si="115"/>
        <v>0</v>
      </c>
      <c r="JUA25" s="369">
        <f t="shared" si="115"/>
        <v>2.19514821018753E+51</v>
      </c>
      <c r="JUB25" s="369">
        <f t="shared" si="115"/>
        <v>0</v>
      </c>
      <c r="JUC25" s="369">
        <f t="shared" si="115"/>
        <v>2.2610026564931559E+51</v>
      </c>
      <c r="JUD25" s="369">
        <f t="shared" si="115"/>
        <v>0</v>
      </c>
      <c r="JUE25" s="369">
        <f t="shared" si="115"/>
        <v>2.3288327361879506E+51</v>
      </c>
      <c r="JUF25" s="369">
        <f t="shared" si="115"/>
        <v>0</v>
      </c>
      <c r="JUG25" s="369">
        <f t="shared" si="115"/>
        <v>2.398697718273589E+51</v>
      </c>
      <c r="JUH25" s="369">
        <f t="shared" si="115"/>
        <v>0</v>
      </c>
      <c r="JUI25" s="369">
        <f t="shared" si="115"/>
        <v>2.4706586498217966E+51</v>
      </c>
      <c r="JUJ25" s="369">
        <f t="shared" si="115"/>
        <v>0</v>
      </c>
      <c r="JUK25" s="369">
        <f t="shared" si="115"/>
        <v>2.5447784093164505E+51</v>
      </c>
      <c r="JUL25" s="369">
        <f t="shared" si="115"/>
        <v>0</v>
      </c>
      <c r="JUM25" s="369">
        <f t="shared" si="115"/>
        <v>2.6211217615959441E+51</v>
      </c>
      <c r="JUN25" s="369">
        <f t="shared" si="115"/>
        <v>0</v>
      </c>
      <c r="JUO25" s="369">
        <f t="shared" si="115"/>
        <v>2.6997554144438225E+51</v>
      </c>
      <c r="JUP25" s="369">
        <f t="shared" si="115"/>
        <v>0</v>
      </c>
      <c r="JUQ25" s="369">
        <f t="shared" si="115"/>
        <v>2.7807480768771372E+51</v>
      </c>
      <c r="JUR25" s="369">
        <f t="shared" si="115"/>
        <v>0</v>
      </c>
      <c r="JUS25" s="369">
        <f t="shared" si="115"/>
        <v>2.8641705191834515E+51</v>
      </c>
      <c r="JUT25" s="369">
        <f t="shared" si="115"/>
        <v>0</v>
      </c>
      <c r="JUU25" s="369">
        <f t="shared" si="115"/>
        <v>2.9500956347589552E+51</v>
      </c>
      <c r="JUV25" s="369">
        <f t="shared" si="115"/>
        <v>0</v>
      </c>
      <c r="JUW25" s="369">
        <f t="shared" si="115"/>
        <v>3.0385985038017236E+51</v>
      </c>
      <c r="JUX25" s="369">
        <f t="shared" si="115"/>
        <v>0</v>
      </c>
      <c r="JUY25" s="369">
        <f t="shared" si="115"/>
        <v>3.1297564589157756E+51</v>
      </c>
      <c r="JUZ25" s="369">
        <f t="shared" si="115"/>
        <v>0</v>
      </c>
      <c r="JVA25" s="369">
        <f t="shared" si="115"/>
        <v>3.2236491526832486E+51</v>
      </c>
      <c r="JVB25" s="369">
        <f t="shared" si="115"/>
        <v>0</v>
      </c>
      <c r="JVC25" s="369">
        <f t="shared" si="115"/>
        <v>3.3203586272637461E+51</v>
      </c>
      <c r="JVD25" s="369">
        <f t="shared" si="115"/>
        <v>0</v>
      </c>
      <c r="JVE25" s="369">
        <f t="shared" si="115"/>
        <v>3.4199693860816584E+51</v>
      </c>
      <c r="JVF25" s="369">
        <f t="shared" si="115"/>
        <v>0</v>
      </c>
      <c r="JVG25" s="369">
        <f t="shared" si="115"/>
        <v>3.5225684676641085E+51</v>
      </c>
      <c r="JVH25" s="369">
        <f t="shared" si="115"/>
        <v>0</v>
      </c>
      <c r="JVI25" s="369">
        <f t="shared" si="115"/>
        <v>3.6282455216940317E+51</v>
      </c>
      <c r="JVJ25" s="369">
        <f t="shared" si="115"/>
        <v>0</v>
      </c>
      <c r="JVK25" s="369">
        <f t="shared" si="115"/>
        <v>3.7370928873448528E+51</v>
      </c>
      <c r="JVL25" s="369">
        <f t="shared" si="115"/>
        <v>0</v>
      </c>
      <c r="JVM25" s="369">
        <f t="shared" si="115"/>
        <v>3.8492056739651985E+51</v>
      </c>
      <c r="JVN25" s="369">
        <f t="shared" si="115"/>
        <v>0</v>
      </c>
      <c r="JVO25" s="369">
        <f t="shared" si="115"/>
        <v>3.9646818441841546E+51</v>
      </c>
      <c r="JVP25" s="369">
        <f t="shared" si="115"/>
        <v>0</v>
      </c>
      <c r="JVQ25" s="369">
        <f t="shared" si="115"/>
        <v>4.0836222995096795E+51</v>
      </c>
      <c r="JVR25" s="369">
        <f t="shared" si="115"/>
        <v>0</v>
      </c>
      <c r="JVS25" s="369">
        <f t="shared" si="115"/>
        <v>4.2061309684949699E+51</v>
      </c>
      <c r="JVT25" s="369">
        <f t="shared" si="115"/>
        <v>0</v>
      </c>
      <c r="JVU25" s="369">
        <f t="shared" si="115"/>
        <v>4.3323148975498194E+51</v>
      </c>
      <c r="JVV25" s="369">
        <f t="shared" si="115"/>
        <v>0</v>
      </c>
      <c r="JVW25" s="369">
        <f t="shared" si="115"/>
        <v>4.4622843444763139E+51</v>
      </c>
      <c r="JVX25" s="369">
        <f t="shared" si="115"/>
        <v>0</v>
      </c>
      <c r="JVY25" s="369">
        <f t="shared" si="115"/>
        <v>4.5961528748106032E+51</v>
      </c>
      <c r="JVZ25" s="369">
        <f t="shared" si="115"/>
        <v>0</v>
      </c>
      <c r="JWA25" s="369">
        <f t="shared" si="115"/>
        <v>4.7340374610549217E+51</v>
      </c>
      <c r="JWB25" s="369">
        <f t="shared" si="115"/>
        <v>0</v>
      </c>
      <c r="JWC25" s="369">
        <f t="shared" si="115"/>
        <v>4.8760585848865693E+51</v>
      </c>
      <c r="JWD25" s="369">
        <f t="shared" si="115"/>
        <v>0</v>
      </c>
      <c r="JWE25" s="369">
        <f t="shared" si="115"/>
        <v>5.0223403424331665E+51</v>
      </c>
      <c r="JWF25" s="369">
        <f t="shared" si="115"/>
        <v>0</v>
      </c>
      <c r="JWG25" s="369">
        <f t="shared" si="115"/>
        <v>5.1730105527061614E+51</v>
      </c>
      <c r="JWH25" s="369">
        <f t="shared" si="115"/>
        <v>0</v>
      </c>
      <c r="JWI25" s="369">
        <f t="shared" si="115"/>
        <v>5.3282008692873465E+51</v>
      </c>
      <c r="JWJ25" s="369">
        <f t="shared" ref="JWJ25:JYU25" si="116">JWH25*$C$25</f>
        <v>0</v>
      </c>
      <c r="JWK25" s="369">
        <f t="shared" si="116"/>
        <v>5.4880468953659667E+51</v>
      </c>
      <c r="JWL25" s="369">
        <f t="shared" si="116"/>
        <v>0</v>
      </c>
      <c r="JWM25" s="369">
        <f t="shared" si="116"/>
        <v>5.6526883022269459E+51</v>
      </c>
      <c r="JWN25" s="369">
        <f t="shared" si="116"/>
        <v>0</v>
      </c>
      <c r="JWO25" s="369">
        <f t="shared" si="116"/>
        <v>5.8222689512937544E+51</v>
      </c>
      <c r="JWP25" s="369">
        <f t="shared" si="116"/>
        <v>0</v>
      </c>
      <c r="JWQ25" s="369">
        <f t="shared" si="116"/>
        <v>5.9969370198325668E+51</v>
      </c>
      <c r="JWR25" s="369">
        <f t="shared" si="116"/>
        <v>0</v>
      </c>
      <c r="JWS25" s="369">
        <f t="shared" si="116"/>
        <v>6.1768451304275433E+51</v>
      </c>
      <c r="JWT25" s="369">
        <f t="shared" si="116"/>
        <v>0</v>
      </c>
      <c r="JWU25" s="369">
        <f t="shared" si="116"/>
        <v>6.3621504843403692E+51</v>
      </c>
      <c r="JWV25" s="369">
        <f t="shared" si="116"/>
        <v>0</v>
      </c>
      <c r="JWW25" s="369">
        <f t="shared" si="116"/>
        <v>6.5530149988705803E+51</v>
      </c>
      <c r="JWX25" s="369">
        <f t="shared" si="116"/>
        <v>0</v>
      </c>
      <c r="JWY25" s="369">
        <f t="shared" si="116"/>
        <v>6.7496054488366979E+51</v>
      </c>
      <c r="JWZ25" s="369">
        <f t="shared" si="116"/>
        <v>0</v>
      </c>
      <c r="JXA25" s="369">
        <f t="shared" si="116"/>
        <v>6.952093612301799E+51</v>
      </c>
      <c r="JXB25" s="369">
        <f t="shared" si="116"/>
        <v>0</v>
      </c>
      <c r="JXC25" s="369">
        <f t="shared" si="116"/>
        <v>7.1606564206708534E+51</v>
      </c>
      <c r="JXD25" s="369">
        <f t="shared" si="116"/>
        <v>0</v>
      </c>
      <c r="JXE25" s="369">
        <f t="shared" si="116"/>
        <v>7.3754761132909787E+51</v>
      </c>
      <c r="JXF25" s="369">
        <f t="shared" si="116"/>
        <v>0</v>
      </c>
      <c r="JXG25" s="369">
        <f t="shared" si="116"/>
        <v>7.5967403966897084E+51</v>
      </c>
      <c r="JXH25" s="369">
        <f t="shared" si="116"/>
        <v>0</v>
      </c>
      <c r="JXI25" s="369">
        <f t="shared" si="116"/>
        <v>7.8246426085904002E+51</v>
      </c>
      <c r="JXJ25" s="369">
        <f t="shared" si="116"/>
        <v>0</v>
      </c>
      <c r="JXK25" s="369">
        <f t="shared" si="116"/>
        <v>8.0593818868481128E+51</v>
      </c>
      <c r="JXL25" s="369">
        <f t="shared" si="116"/>
        <v>0</v>
      </c>
      <c r="JXM25" s="369">
        <f t="shared" si="116"/>
        <v>8.3011633434535563E+51</v>
      </c>
      <c r="JXN25" s="369">
        <f t="shared" si="116"/>
        <v>0</v>
      </c>
      <c r="JXO25" s="369">
        <f t="shared" si="116"/>
        <v>8.550198243757163E+51</v>
      </c>
      <c r="JXP25" s="369">
        <f t="shared" si="116"/>
        <v>0</v>
      </c>
      <c r="JXQ25" s="369">
        <f t="shared" si="116"/>
        <v>8.8067041910698778E+51</v>
      </c>
      <c r="JXR25" s="369">
        <f t="shared" si="116"/>
        <v>0</v>
      </c>
      <c r="JXS25" s="369">
        <f t="shared" si="116"/>
        <v>9.0709053168019747E+51</v>
      </c>
      <c r="JXT25" s="369">
        <f t="shared" si="116"/>
        <v>0</v>
      </c>
      <c r="JXU25" s="369">
        <f t="shared" si="116"/>
        <v>9.3430324763060342E+51</v>
      </c>
      <c r="JXV25" s="369">
        <f t="shared" si="116"/>
        <v>0</v>
      </c>
      <c r="JXW25" s="369">
        <f t="shared" si="116"/>
        <v>9.6233234505952156E+51</v>
      </c>
      <c r="JXX25" s="369">
        <f t="shared" si="116"/>
        <v>0</v>
      </c>
      <c r="JXY25" s="369">
        <f t="shared" si="116"/>
        <v>9.9120231541130719E+51</v>
      </c>
      <c r="JXZ25" s="369">
        <f t="shared" si="116"/>
        <v>0</v>
      </c>
      <c r="JYA25" s="369">
        <f t="shared" si="116"/>
        <v>1.0209383848736464E+52</v>
      </c>
      <c r="JYB25" s="369">
        <f t="shared" si="116"/>
        <v>0</v>
      </c>
      <c r="JYC25" s="369">
        <f t="shared" si="116"/>
        <v>1.0515665364198559E+52</v>
      </c>
      <c r="JYD25" s="369">
        <f t="shared" si="116"/>
        <v>0</v>
      </c>
      <c r="JYE25" s="369">
        <f t="shared" si="116"/>
        <v>1.0831135325124516E+52</v>
      </c>
      <c r="JYF25" s="369">
        <f t="shared" si="116"/>
        <v>0</v>
      </c>
      <c r="JYG25" s="369">
        <f t="shared" si="116"/>
        <v>1.1156069384878253E+52</v>
      </c>
      <c r="JYH25" s="369">
        <f t="shared" si="116"/>
        <v>0</v>
      </c>
      <c r="JYI25" s="369">
        <f t="shared" si="116"/>
        <v>1.1490751466424601E+52</v>
      </c>
      <c r="JYJ25" s="369">
        <f t="shared" si="116"/>
        <v>0</v>
      </c>
      <c r="JYK25" s="369">
        <f t="shared" si="116"/>
        <v>1.1835474010417339E+52</v>
      </c>
      <c r="JYL25" s="369">
        <f t="shared" si="116"/>
        <v>0</v>
      </c>
      <c r="JYM25" s="369">
        <f t="shared" si="116"/>
        <v>1.2190538230729861E+52</v>
      </c>
      <c r="JYN25" s="369">
        <f t="shared" si="116"/>
        <v>0</v>
      </c>
      <c r="JYO25" s="369">
        <f t="shared" si="116"/>
        <v>1.2556254377651756E+52</v>
      </c>
      <c r="JYP25" s="369">
        <f t="shared" si="116"/>
        <v>0</v>
      </c>
      <c r="JYQ25" s="369">
        <f t="shared" si="116"/>
        <v>1.2932942008981309E+52</v>
      </c>
      <c r="JYR25" s="369">
        <f t="shared" si="116"/>
        <v>0</v>
      </c>
      <c r="JYS25" s="369">
        <f t="shared" si="116"/>
        <v>1.3320930269250749E+52</v>
      </c>
      <c r="JYT25" s="369">
        <f t="shared" si="116"/>
        <v>0</v>
      </c>
      <c r="JYU25" s="369">
        <f t="shared" si="116"/>
        <v>1.3720558177328272E+52</v>
      </c>
      <c r="JYV25" s="369">
        <f t="shared" ref="JYV25:KBG25" si="117">JYT25*$C$25</f>
        <v>0</v>
      </c>
      <c r="JYW25" s="369">
        <f t="shared" si="117"/>
        <v>1.413217492264812E+52</v>
      </c>
      <c r="JYX25" s="369">
        <f t="shared" si="117"/>
        <v>0</v>
      </c>
      <c r="JYY25" s="369">
        <f t="shared" si="117"/>
        <v>1.4556140170327564E+52</v>
      </c>
      <c r="JYZ25" s="369">
        <f t="shared" si="117"/>
        <v>0</v>
      </c>
      <c r="JZA25" s="369">
        <f t="shared" si="117"/>
        <v>1.4992824375437391E+52</v>
      </c>
      <c r="JZB25" s="369">
        <f t="shared" si="117"/>
        <v>0</v>
      </c>
      <c r="JZC25" s="369">
        <f t="shared" si="117"/>
        <v>1.5442609106700514E+52</v>
      </c>
      <c r="JZD25" s="369">
        <f t="shared" si="117"/>
        <v>0</v>
      </c>
      <c r="JZE25" s="369">
        <f t="shared" si="117"/>
        <v>1.5905887379901531E+52</v>
      </c>
      <c r="JZF25" s="369">
        <f t="shared" si="117"/>
        <v>0</v>
      </c>
      <c r="JZG25" s="369">
        <f t="shared" si="117"/>
        <v>1.6383064001298577E+52</v>
      </c>
      <c r="JZH25" s="369">
        <f t="shared" si="117"/>
        <v>0</v>
      </c>
      <c r="JZI25" s="369">
        <f t="shared" si="117"/>
        <v>1.6874555921337535E+52</v>
      </c>
      <c r="JZJ25" s="369">
        <f t="shared" si="117"/>
        <v>0</v>
      </c>
      <c r="JZK25" s="369">
        <f t="shared" si="117"/>
        <v>1.7380792598977662E+52</v>
      </c>
      <c r="JZL25" s="369">
        <f t="shared" si="117"/>
        <v>0</v>
      </c>
      <c r="JZM25" s="369">
        <f t="shared" si="117"/>
        <v>1.7902216376946992E+52</v>
      </c>
      <c r="JZN25" s="369">
        <f t="shared" si="117"/>
        <v>0</v>
      </c>
      <c r="JZO25" s="369">
        <f t="shared" si="117"/>
        <v>1.8439282868255403E+52</v>
      </c>
      <c r="JZP25" s="369">
        <f t="shared" si="117"/>
        <v>0</v>
      </c>
      <c r="JZQ25" s="369">
        <f t="shared" si="117"/>
        <v>1.8992461354303066E+52</v>
      </c>
      <c r="JZR25" s="369">
        <f t="shared" si="117"/>
        <v>0</v>
      </c>
      <c r="JZS25" s="369">
        <f t="shared" si="117"/>
        <v>1.9562235194932157E+52</v>
      </c>
      <c r="JZT25" s="369">
        <f t="shared" si="117"/>
        <v>0</v>
      </c>
      <c r="JZU25" s="369">
        <f t="shared" si="117"/>
        <v>2.0149102250780122E+52</v>
      </c>
      <c r="JZV25" s="369">
        <f t="shared" si="117"/>
        <v>0</v>
      </c>
      <c r="JZW25" s="369">
        <f t="shared" si="117"/>
        <v>2.0753575318303527E+52</v>
      </c>
      <c r="JZX25" s="369">
        <f t="shared" si="117"/>
        <v>0</v>
      </c>
      <c r="JZY25" s="369">
        <f t="shared" si="117"/>
        <v>2.1376182577852632E+52</v>
      </c>
      <c r="JZZ25" s="369">
        <f t="shared" si="117"/>
        <v>0</v>
      </c>
      <c r="KAA25" s="369">
        <f t="shared" si="117"/>
        <v>2.2017468055188211E+52</v>
      </c>
      <c r="KAB25" s="369">
        <f t="shared" si="117"/>
        <v>0</v>
      </c>
      <c r="KAC25" s="369">
        <f t="shared" si="117"/>
        <v>2.2677992096843858E+52</v>
      </c>
      <c r="KAD25" s="369">
        <f t="shared" si="117"/>
        <v>0</v>
      </c>
      <c r="KAE25" s="369">
        <f t="shared" si="117"/>
        <v>2.3358331859749175E+52</v>
      </c>
      <c r="KAF25" s="369">
        <f t="shared" si="117"/>
        <v>0</v>
      </c>
      <c r="KAG25" s="369">
        <f t="shared" si="117"/>
        <v>2.4059081815541653E+52</v>
      </c>
      <c r="KAH25" s="369">
        <f t="shared" si="117"/>
        <v>0</v>
      </c>
      <c r="KAI25" s="369">
        <f t="shared" si="117"/>
        <v>2.4780854270007902E+52</v>
      </c>
      <c r="KAJ25" s="369">
        <f t="shared" si="117"/>
        <v>0</v>
      </c>
      <c r="KAK25" s="369">
        <f t="shared" si="117"/>
        <v>2.5524279898108137E+52</v>
      </c>
      <c r="KAL25" s="369">
        <f t="shared" si="117"/>
        <v>0</v>
      </c>
      <c r="KAM25" s="369">
        <f t="shared" si="117"/>
        <v>2.629000829505138E+52</v>
      </c>
      <c r="KAN25" s="369">
        <f t="shared" si="117"/>
        <v>0</v>
      </c>
      <c r="KAO25" s="369">
        <f t="shared" si="117"/>
        <v>2.707870854390292E+52</v>
      </c>
      <c r="KAP25" s="369">
        <f t="shared" si="117"/>
        <v>0</v>
      </c>
      <c r="KAQ25" s="369">
        <f t="shared" si="117"/>
        <v>2.7891069800220007E+52</v>
      </c>
      <c r="KAR25" s="369">
        <f t="shared" si="117"/>
        <v>0</v>
      </c>
      <c r="KAS25" s="369">
        <f t="shared" si="117"/>
        <v>2.8727801894226608E+52</v>
      </c>
      <c r="KAT25" s="369">
        <f t="shared" si="117"/>
        <v>0</v>
      </c>
      <c r="KAU25" s="369">
        <f t="shared" si="117"/>
        <v>2.9589635951053406E+52</v>
      </c>
      <c r="KAV25" s="369">
        <f t="shared" si="117"/>
        <v>0</v>
      </c>
      <c r="KAW25" s="369">
        <f t="shared" si="117"/>
        <v>3.0477325029585011E+52</v>
      </c>
      <c r="KAX25" s="369">
        <f t="shared" si="117"/>
        <v>0</v>
      </c>
      <c r="KAY25" s="369">
        <f t="shared" si="117"/>
        <v>3.1391644780472562E+52</v>
      </c>
      <c r="KAZ25" s="369">
        <f t="shared" si="117"/>
        <v>0</v>
      </c>
      <c r="KBA25" s="369">
        <f t="shared" si="117"/>
        <v>3.2333394123886738E+52</v>
      </c>
      <c r="KBB25" s="369">
        <f t="shared" si="117"/>
        <v>0</v>
      </c>
      <c r="KBC25" s="369">
        <f t="shared" si="117"/>
        <v>3.3303395947603339E+52</v>
      </c>
      <c r="KBD25" s="369">
        <f t="shared" si="117"/>
        <v>0</v>
      </c>
      <c r="KBE25" s="369">
        <f t="shared" si="117"/>
        <v>3.430249782603144E+52</v>
      </c>
      <c r="KBF25" s="369">
        <f t="shared" si="117"/>
        <v>0</v>
      </c>
      <c r="KBG25" s="369">
        <f t="shared" si="117"/>
        <v>3.5331572760812383E+52</v>
      </c>
      <c r="KBH25" s="369">
        <f t="shared" ref="KBH25:KDS25" si="118">KBF25*$C$25</f>
        <v>0</v>
      </c>
      <c r="KBI25" s="369">
        <f t="shared" si="118"/>
        <v>3.6391519943636757E+52</v>
      </c>
      <c r="KBJ25" s="369">
        <f t="shared" si="118"/>
        <v>0</v>
      </c>
      <c r="KBK25" s="369">
        <f t="shared" si="118"/>
        <v>3.7483265541945861E+52</v>
      </c>
      <c r="KBL25" s="369">
        <f t="shared" si="118"/>
        <v>0</v>
      </c>
      <c r="KBM25" s="369">
        <f t="shared" si="118"/>
        <v>3.8607763508204239E+52</v>
      </c>
      <c r="KBN25" s="369">
        <f t="shared" si="118"/>
        <v>0</v>
      </c>
      <c r="KBO25" s="369">
        <f t="shared" si="118"/>
        <v>3.976599641345037E+52</v>
      </c>
      <c r="KBP25" s="369">
        <f t="shared" si="118"/>
        <v>0</v>
      </c>
      <c r="KBQ25" s="369">
        <f t="shared" si="118"/>
        <v>4.095897630585388E+52</v>
      </c>
      <c r="KBR25" s="369">
        <f t="shared" si="118"/>
        <v>0</v>
      </c>
      <c r="KBS25" s="369">
        <f t="shared" si="118"/>
        <v>4.2187745595029498E+52</v>
      </c>
      <c r="KBT25" s="369">
        <f t="shared" si="118"/>
        <v>0</v>
      </c>
      <c r="KBU25" s="369">
        <f t="shared" si="118"/>
        <v>4.3453377962880382E+52</v>
      </c>
      <c r="KBV25" s="369">
        <f t="shared" si="118"/>
        <v>0</v>
      </c>
      <c r="KBW25" s="369">
        <f t="shared" si="118"/>
        <v>4.4756979301766796E+52</v>
      </c>
      <c r="KBX25" s="369">
        <f t="shared" si="118"/>
        <v>0</v>
      </c>
      <c r="KBY25" s="369">
        <f t="shared" si="118"/>
        <v>4.6099688680819799E+52</v>
      </c>
      <c r="KBZ25" s="369">
        <f t="shared" si="118"/>
        <v>0</v>
      </c>
      <c r="KCA25" s="369">
        <f t="shared" si="118"/>
        <v>4.7482679341244392E+52</v>
      </c>
      <c r="KCB25" s="369">
        <f t="shared" si="118"/>
        <v>0</v>
      </c>
      <c r="KCC25" s="369">
        <f t="shared" si="118"/>
        <v>4.8907159721481725E+52</v>
      </c>
      <c r="KCD25" s="369">
        <f t="shared" si="118"/>
        <v>0</v>
      </c>
      <c r="KCE25" s="369">
        <f t="shared" si="118"/>
        <v>5.0374374513126174E+52</v>
      </c>
      <c r="KCF25" s="369">
        <f t="shared" si="118"/>
        <v>0</v>
      </c>
      <c r="KCG25" s="369">
        <f t="shared" si="118"/>
        <v>5.1885605748519965E+52</v>
      </c>
      <c r="KCH25" s="369">
        <f t="shared" si="118"/>
        <v>0</v>
      </c>
      <c r="KCI25" s="369">
        <f t="shared" si="118"/>
        <v>5.3442173920975561E+52</v>
      </c>
      <c r="KCJ25" s="369">
        <f t="shared" si="118"/>
        <v>0</v>
      </c>
      <c r="KCK25" s="369">
        <f t="shared" si="118"/>
        <v>5.5045439138604833E+52</v>
      </c>
      <c r="KCL25" s="369">
        <f t="shared" si="118"/>
        <v>0</v>
      </c>
      <c r="KCM25" s="369">
        <f t="shared" si="118"/>
        <v>5.6696802312762979E+52</v>
      </c>
      <c r="KCN25" s="369">
        <f t="shared" si="118"/>
        <v>0</v>
      </c>
      <c r="KCO25" s="369">
        <f t="shared" si="118"/>
        <v>5.8397706382145867E+52</v>
      </c>
      <c r="KCP25" s="369">
        <f t="shared" si="118"/>
        <v>0</v>
      </c>
      <c r="KCQ25" s="369">
        <f t="shared" si="118"/>
        <v>6.0149637573610247E+52</v>
      </c>
      <c r="KCR25" s="369">
        <f t="shared" si="118"/>
        <v>0</v>
      </c>
      <c r="KCS25" s="369">
        <f t="shared" si="118"/>
        <v>6.195412670081856E+52</v>
      </c>
      <c r="KCT25" s="369">
        <f t="shared" si="118"/>
        <v>0</v>
      </c>
      <c r="KCU25" s="369">
        <f t="shared" si="118"/>
        <v>6.3812750501843116E+52</v>
      </c>
      <c r="KCV25" s="369">
        <f t="shared" si="118"/>
        <v>0</v>
      </c>
      <c r="KCW25" s="369">
        <f t="shared" si="118"/>
        <v>6.5727133016898411E+52</v>
      </c>
      <c r="KCX25" s="369">
        <f t="shared" si="118"/>
        <v>0</v>
      </c>
      <c r="KCY25" s="369">
        <f t="shared" si="118"/>
        <v>6.7698947007405364E+52</v>
      </c>
      <c r="KCZ25" s="369">
        <f t="shared" si="118"/>
        <v>0</v>
      </c>
      <c r="KDA25" s="369">
        <f t="shared" si="118"/>
        <v>6.9729915417627528E+52</v>
      </c>
      <c r="KDB25" s="369">
        <f t="shared" si="118"/>
        <v>0</v>
      </c>
      <c r="KDC25" s="369">
        <f t="shared" si="118"/>
        <v>7.1821812880156353E+52</v>
      </c>
      <c r="KDD25" s="369">
        <f t="shared" si="118"/>
        <v>0</v>
      </c>
      <c r="KDE25" s="369">
        <f t="shared" si="118"/>
        <v>7.3976467266561043E+52</v>
      </c>
      <c r="KDF25" s="369">
        <f t="shared" si="118"/>
        <v>0</v>
      </c>
      <c r="KDG25" s="369">
        <f t="shared" si="118"/>
        <v>7.6195761284557878E+52</v>
      </c>
      <c r="KDH25" s="369">
        <f t="shared" si="118"/>
        <v>0</v>
      </c>
      <c r="KDI25" s="369">
        <f t="shared" si="118"/>
        <v>7.8481634123094611E+52</v>
      </c>
      <c r="KDJ25" s="369">
        <f t="shared" si="118"/>
        <v>0</v>
      </c>
      <c r="KDK25" s="369">
        <f t="shared" si="118"/>
        <v>8.0836083146787455E+52</v>
      </c>
      <c r="KDL25" s="369">
        <f t="shared" si="118"/>
        <v>0</v>
      </c>
      <c r="KDM25" s="369">
        <f t="shared" si="118"/>
        <v>8.3261165641191084E+52</v>
      </c>
      <c r="KDN25" s="369">
        <f t="shared" si="118"/>
        <v>0</v>
      </c>
      <c r="KDO25" s="369">
        <f t="shared" si="118"/>
        <v>8.5759000610426813E+52</v>
      </c>
      <c r="KDP25" s="369">
        <f t="shared" si="118"/>
        <v>0</v>
      </c>
      <c r="KDQ25" s="369">
        <f t="shared" si="118"/>
        <v>8.8331770628739624E+52</v>
      </c>
      <c r="KDR25" s="369">
        <f t="shared" si="118"/>
        <v>0</v>
      </c>
      <c r="KDS25" s="369">
        <f t="shared" si="118"/>
        <v>9.098172374760182E+52</v>
      </c>
      <c r="KDT25" s="369">
        <f t="shared" ref="KDT25:KGE25" si="119">KDR25*$C$25</f>
        <v>0</v>
      </c>
      <c r="KDU25" s="369">
        <f t="shared" si="119"/>
        <v>9.3711175460029877E+52</v>
      </c>
      <c r="KDV25" s="369">
        <f t="shared" si="119"/>
        <v>0</v>
      </c>
      <c r="KDW25" s="369">
        <f t="shared" si="119"/>
        <v>9.6522510723830783E+52</v>
      </c>
      <c r="KDX25" s="369">
        <f t="shared" si="119"/>
        <v>0</v>
      </c>
      <c r="KDY25" s="369">
        <f t="shared" si="119"/>
        <v>9.9418186045545704E+52</v>
      </c>
      <c r="KDZ25" s="369">
        <f t="shared" si="119"/>
        <v>0</v>
      </c>
      <c r="KEA25" s="369">
        <f t="shared" si="119"/>
        <v>1.0240073162691208E+53</v>
      </c>
      <c r="KEB25" s="369">
        <f t="shared" si="119"/>
        <v>0</v>
      </c>
      <c r="KEC25" s="369">
        <f t="shared" si="119"/>
        <v>1.0547275357571944E+53</v>
      </c>
      <c r="KED25" s="369">
        <f t="shared" si="119"/>
        <v>0</v>
      </c>
      <c r="KEE25" s="369">
        <f t="shared" si="119"/>
        <v>1.0863693618299102E+53</v>
      </c>
      <c r="KEF25" s="369">
        <f t="shared" si="119"/>
        <v>0</v>
      </c>
      <c r="KEG25" s="369">
        <f t="shared" si="119"/>
        <v>1.1189604426848075E+53</v>
      </c>
      <c r="KEH25" s="369">
        <f t="shared" si="119"/>
        <v>0</v>
      </c>
      <c r="KEI25" s="369">
        <f t="shared" si="119"/>
        <v>1.1525292559653518E+53</v>
      </c>
      <c r="KEJ25" s="369">
        <f t="shared" si="119"/>
        <v>0</v>
      </c>
      <c r="KEK25" s="369">
        <f t="shared" si="119"/>
        <v>1.1871051336443123E+53</v>
      </c>
      <c r="KEL25" s="369">
        <f t="shared" si="119"/>
        <v>0</v>
      </c>
      <c r="KEM25" s="369">
        <f t="shared" si="119"/>
        <v>1.2227182876536417E+53</v>
      </c>
      <c r="KEN25" s="369">
        <f t="shared" si="119"/>
        <v>0</v>
      </c>
      <c r="KEO25" s="369">
        <f t="shared" si="119"/>
        <v>1.259399836283251E+53</v>
      </c>
      <c r="KEP25" s="369">
        <f t="shared" si="119"/>
        <v>0</v>
      </c>
      <c r="KEQ25" s="369">
        <f t="shared" si="119"/>
        <v>1.2971818313717485E+53</v>
      </c>
      <c r="KER25" s="369">
        <f t="shared" si="119"/>
        <v>0</v>
      </c>
      <c r="KES25" s="369">
        <f t="shared" si="119"/>
        <v>1.3360972863129009E+53</v>
      </c>
      <c r="KET25" s="369">
        <f t="shared" si="119"/>
        <v>0</v>
      </c>
      <c r="KEU25" s="369">
        <f t="shared" si="119"/>
        <v>1.3761802049022881E+53</v>
      </c>
      <c r="KEV25" s="369">
        <f t="shared" si="119"/>
        <v>0</v>
      </c>
      <c r="KEW25" s="369">
        <f t="shared" si="119"/>
        <v>1.4174656110493568E+53</v>
      </c>
      <c r="KEX25" s="369">
        <f t="shared" si="119"/>
        <v>0</v>
      </c>
      <c r="KEY25" s="369">
        <f t="shared" si="119"/>
        <v>1.4599895793808376E+53</v>
      </c>
      <c r="KEZ25" s="369">
        <f t="shared" si="119"/>
        <v>0</v>
      </c>
      <c r="KFA25" s="369">
        <f t="shared" si="119"/>
        <v>1.5037892667622627E+53</v>
      </c>
      <c r="KFB25" s="369">
        <f t="shared" si="119"/>
        <v>0</v>
      </c>
      <c r="KFC25" s="369">
        <f t="shared" si="119"/>
        <v>1.5489029447651307E+53</v>
      </c>
      <c r="KFD25" s="369">
        <f t="shared" si="119"/>
        <v>0</v>
      </c>
      <c r="KFE25" s="369">
        <f t="shared" si="119"/>
        <v>1.5953700331080846E+53</v>
      </c>
      <c r="KFF25" s="369">
        <f t="shared" si="119"/>
        <v>0</v>
      </c>
      <c r="KFG25" s="369">
        <f t="shared" si="119"/>
        <v>1.6432311341013273E+53</v>
      </c>
      <c r="KFH25" s="369">
        <f t="shared" si="119"/>
        <v>0</v>
      </c>
      <c r="KFI25" s="369">
        <f t="shared" si="119"/>
        <v>1.6925280681243673E+53</v>
      </c>
      <c r="KFJ25" s="369">
        <f t="shared" si="119"/>
        <v>0</v>
      </c>
      <c r="KFK25" s="369">
        <f t="shared" si="119"/>
        <v>1.7433039101680984E+53</v>
      </c>
      <c r="KFL25" s="369">
        <f t="shared" si="119"/>
        <v>0</v>
      </c>
      <c r="KFM25" s="369">
        <f t="shared" si="119"/>
        <v>1.7956030274731415E+53</v>
      </c>
      <c r="KFN25" s="369">
        <f t="shared" si="119"/>
        <v>0</v>
      </c>
      <c r="KFO25" s="369">
        <f t="shared" si="119"/>
        <v>1.8494711182973357E+53</v>
      </c>
      <c r="KFP25" s="369">
        <f t="shared" si="119"/>
        <v>0</v>
      </c>
      <c r="KFQ25" s="369">
        <f t="shared" si="119"/>
        <v>1.9049552518462559E+53</v>
      </c>
      <c r="KFR25" s="369">
        <f t="shared" si="119"/>
        <v>0</v>
      </c>
      <c r="KFS25" s="369">
        <f t="shared" si="119"/>
        <v>1.9621039094016436E+53</v>
      </c>
      <c r="KFT25" s="369">
        <f t="shared" si="119"/>
        <v>0</v>
      </c>
      <c r="KFU25" s="369">
        <f t="shared" si="119"/>
        <v>2.0209670266836932E+53</v>
      </c>
      <c r="KFV25" s="369">
        <f t="shared" si="119"/>
        <v>0</v>
      </c>
      <c r="KFW25" s="369">
        <f t="shared" si="119"/>
        <v>2.0815960374842041E+53</v>
      </c>
      <c r="KFX25" s="369">
        <f t="shared" si="119"/>
        <v>0</v>
      </c>
      <c r="KFY25" s="369">
        <f t="shared" si="119"/>
        <v>2.1440439186087304E+53</v>
      </c>
      <c r="KFZ25" s="369">
        <f t="shared" si="119"/>
        <v>0</v>
      </c>
      <c r="KGA25" s="369">
        <f t="shared" si="119"/>
        <v>2.2083652361669925E+53</v>
      </c>
      <c r="KGB25" s="369">
        <f t="shared" si="119"/>
        <v>0</v>
      </c>
      <c r="KGC25" s="369">
        <f t="shared" si="119"/>
        <v>2.2746161932520025E+53</v>
      </c>
      <c r="KGD25" s="369">
        <f t="shared" si="119"/>
        <v>0</v>
      </c>
      <c r="KGE25" s="369">
        <f t="shared" si="119"/>
        <v>2.3428546790495627E+53</v>
      </c>
      <c r="KGF25" s="369">
        <f t="shared" ref="KGF25:KIQ25" si="120">KGD25*$C$25</f>
        <v>0</v>
      </c>
      <c r="KGG25" s="369">
        <f t="shared" si="120"/>
        <v>2.4131403194210498E+53</v>
      </c>
      <c r="KGH25" s="369">
        <f t="shared" si="120"/>
        <v>0</v>
      </c>
      <c r="KGI25" s="369">
        <f t="shared" si="120"/>
        <v>2.4855345290036813E+53</v>
      </c>
      <c r="KGJ25" s="369">
        <f t="shared" si="120"/>
        <v>0</v>
      </c>
      <c r="KGK25" s="369">
        <f t="shared" si="120"/>
        <v>2.5601005648737919E+53</v>
      </c>
      <c r="KGL25" s="369">
        <f t="shared" si="120"/>
        <v>0</v>
      </c>
      <c r="KGM25" s="369">
        <f t="shared" si="120"/>
        <v>2.6369035818200059E+53</v>
      </c>
      <c r="KGN25" s="369">
        <f t="shared" si="120"/>
        <v>0</v>
      </c>
      <c r="KGO25" s="369">
        <f t="shared" si="120"/>
        <v>2.7160106892746063E+53</v>
      </c>
      <c r="KGP25" s="369">
        <f t="shared" si="120"/>
        <v>0</v>
      </c>
      <c r="KGQ25" s="369">
        <f t="shared" si="120"/>
        <v>2.7974910099528446E+53</v>
      </c>
      <c r="KGR25" s="369">
        <f t="shared" si="120"/>
        <v>0</v>
      </c>
      <c r="KGS25" s="369">
        <f t="shared" si="120"/>
        <v>2.8814157402514298E+53</v>
      </c>
      <c r="KGT25" s="369">
        <f t="shared" si="120"/>
        <v>0</v>
      </c>
      <c r="KGU25" s="369">
        <f t="shared" si="120"/>
        <v>2.9678582124589729E+53</v>
      </c>
      <c r="KGV25" s="369">
        <f t="shared" si="120"/>
        <v>0</v>
      </c>
      <c r="KGW25" s="369">
        <f t="shared" si="120"/>
        <v>3.056893958832742E+53</v>
      </c>
      <c r="KGX25" s="369">
        <f t="shared" si="120"/>
        <v>0</v>
      </c>
      <c r="KGY25" s="369">
        <f t="shared" si="120"/>
        <v>3.1486007775977242E+53</v>
      </c>
      <c r="KGZ25" s="369">
        <f t="shared" si="120"/>
        <v>0</v>
      </c>
      <c r="KHA25" s="369">
        <f t="shared" si="120"/>
        <v>3.2430588009256559E+53</v>
      </c>
      <c r="KHB25" s="369">
        <f t="shared" si="120"/>
        <v>0</v>
      </c>
      <c r="KHC25" s="369">
        <f t="shared" si="120"/>
        <v>3.3403505649534257E+53</v>
      </c>
      <c r="KHD25" s="369">
        <f t="shared" si="120"/>
        <v>0</v>
      </c>
      <c r="KHE25" s="369">
        <f t="shared" si="120"/>
        <v>3.4405610819020288E+53</v>
      </c>
      <c r="KHF25" s="369">
        <f t="shared" si="120"/>
        <v>0</v>
      </c>
      <c r="KHG25" s="369">
        <f t="shared" si="120"/>
        <v>3.5437779143590896E+53</v>
      </c>
      <c r="KHH25" s="369">
        <f t="shared" si="120"/>
        <v>0</v>
      </c>
      <c r="KHI25" s="369">
        <f t="shared" si="120"/>
        <v>3.6500912517898623E+53</v>
      </c>
      <c r="KHJ25" s="369">
        <f t="shared" si="120"/>
        <v>0</v>
      </c>
      <c r="KHK25" s="369">
        <f t="shared" si="120"/>
        <v>3.7595939893435582E+53</v>
      </c>
      <c r="KHL25" s="369">
        <f t="shared" si="120"/>
        <v>0</v>
      </c>
      <c r="KHM25" s="369">
        <f t="shared" si="120"/>
        <v>3.8723818090238654E+53</v>
      </c>
      <c r="KHN25" s="369">
        <f t="shared" si="120"/>
        <v>0</v>
      </c>
      <c r="KHO25" s="369">
        <f t="shared" si="120"/>
        <v>3.9885532632945811E+53</v>
      </c>
      <c r="KHP25" s="369">
        <f t="shared" si="120"/>
        <v>0</v>
      </c>
      <c r="KHQ25" s="369">
        <f t="shared" si="120"/>
        <v>4.1082098611934191E+53</v>
      </c>
      <c r="KHR25" s="369">
        <f t="shared" si="120"/>
        <v>0</v>
      </c>
      <c r="KHS25" s="369">
        <f t="shared" si="120"/>
        <v>4.2314561570292213E+53</v>
      </c>
      <c r="KHT25" s="369">
        <f t="shared" si="120"/>
        <v>0</v>
      </c>
      <c r="KHU25" s="369">
        <f t="shared" si="120"/>
        <v>4.3583998417400979E+53</v>
      </c>
      <c r="KHV25" s="369">
        <f t="shared" si="120"/>
        <v>0</v>
      </c>
      <c r="KHW25" s="369">
        <f t="shared" si="120"/>
        <v>4.4891518369923007E+53</v>
      </c>
      <c r="KHX25" s="369">
        <f t="shared" si="120"/>
        <v>0</v>
      </c>
      <c r="KHY25" s="369">
        <f t="shared" si="120"/>
        <v>4.6238263921020695E+53</v>
      </c>
      <c r="KHZ25" s="369">
        <f t="shared" si="120"/>
        <v>0</v>
      </c>
      <c r="KIA25" s="369">
        <f t="shared" si="120"/>
        <v>4.762541183865132E+53</v>
      </c>
      <c r="KIB25" s="369">
        <f t="shared" si="120"/>
        <v>0</v>
      </c>
      <c r="KIC25" s="369">
        <f t="shared" si="120"/>
        <v>4.9054174193810864E+53</v>
      </c>
      <c r="KID25" s="369">
        <f t="shared" si="120"/>
        <v>0</v>
      </c>
      <c r="KIE25" s="369">
        <f t="shared" si="120"/>
        <v>5.0525799419625187E+53</v>
      </c>
      <c r="KIF25" s="369">
        <f t="shared" si="120"/>
        <v>0</v>
      </c>
      <c r="KIG25" s="369">
        <f t="shared" si="120"/>
        <v>5.204157340221394E+53</v>
      </c>
      <c r="KIH25" s="369">
        <f t="shared" si="120"/>
        <v>0</v>
      </c>
      <c r="KII25" s="369">
        <f t="shared" si="120"/>
        <v>5.3602820604280361E+53</v>
      </c>
      <c r="KIJ25" s="369">
        <f t="shared" si="120"/>
        <v>0</v>
      </c>
      <c r="KIK25" s="369">
        <f t="shared" si="120"/>
        <v>5.521090522240877E+53</v>
      </c>
      <c r="KIL25" s="369">
        <f t="shared" si="120"/>
        <v>0</v>
      </c>
      <c r="KIM25" s="369">
        <f t="shared" si="120"/>
        <v>5.6867232379081035E+53</v>
      </c>
      <c r="KIN25" s="369">
        <f t="shared" si="120"/>
        <v>0</v>
      </c>
      <c r="KIO25" s="369">
        <f t="shared" si="120"/>
        <v>5.8573249350453466E+53</v>
      </c>
      <c r="KIP25" s="369">
        <f t="shared" si="120"/>
        <v>0</v>
      </c>
      <c r="KIQ25" s="369">
        <f t="shared" si="120"/>
        <v>6.0330446830967071E+53</v>
      </c>
      <c r="KIR25" s="369">
        <f t="shared" ref="KIR25:KLC25" si="121">KIP25*$C$25</f>
        <v>0</v>
      </c>
      <c r="KIS25" s="369">
        <f t="shared" si="121"/>
        <v>6.2140360235896087E+53</v>
      </c>
      <c r="KIT25" s="369">
        <f t="shared" si="121"/>
        <v>0</v>
      </c>
      <c r="KIU25" s="369">
        <f t="shared" si="121"/>
        <v>6.4004571042972968E+53</v>
      </c>
      <c r="KIV25" s="369">
        <f t="shared" si="121"/>
        <v>0</v>
      </c>
      <c r="KIW25" s="369">
        <f t="shared" si="121"/>
        <v>6.5924708174262161E+53</v>
      </c>
      <c r="KIX25" s="369">
        <f t="shared" si="121"/>
        <v>0</v>
      </c>
      <c r="KIY25" s="369">
        <f t="shared" si="121"/>
        <v>6.7902449419490025E+53</v>
      </c>
      <c r="KIZ25" s="369">
        <f t="shared" si="121"/>
        <v>0</v>
      </c>
      <c r="KJA25" s="369">
        <f t="shared" si="121"/>
        <v>6.9939522902074726E+53</v>
      </c>
      <c r="KJB25" s="369">
        <f t="shared" si="121"/>
        <v>0</v>
      </c>
      <c r="KJC25" s="369">
        <f t="shared" si="121"/>
        <v>7.2037708589136972E+53</v>
      </c>
      <c r="KJD25" s="369">
        <f t="shared" si="121"/>
        <v>0</v>
      </c>
      <c r="KJE25" s="369">
        <f t="shared" si="121"/>
        <v>7.4198839846811081E+53</v>
      </c>
      <c r="KJF25" s="369">
        <f t="shared" si="121"/>
        <v>0</v>
      </c>
      <c r="KJG25" s="369">
        <f t="shared" si="121"/>
        <v>7.6424805042215411E+53</v>
      </c>
      <c r="KJH25" s="369">
        <f t="shared" si="121"/>
        <v>0</v>
      </c>
      <c r="KJI25" s="369">
        <f t="shared" si="121"/>
        <v>7.8717549193481876E+53</v>
      </c>
      <c r="KJJ25" s="369">
        <f t="shared" si="121"/>
        <v>0</v>
      </c>
      <c r="KJK25" s="369">
        <f t="shared" si="121"/>
        <v>8.107907566928633E+53</v>
      </c>
      <c r="KJL25" s="369">
        <f t="shared" si="121"/>
        <v>0</v>
      </c>
      <c r="KJM25" s="369">
        <f t="shared" si="121"/>
        <v>8.3511447939364915E+53</v>
      </c>
      <c r="KJN25" s="369">
        <f t="shared" si="121"/>
        <v>0</v>
      </c>
      <c r="KJO25" s="369">
        <f t="shared" si="121"/>
        <v>8.601679137754587E+53</v>
      </c>
      <c r="KJP25" s="369">
        <f t="shared" si="121"/>
        <v>0</v>
      </c>
      <c r="KJQ25" s="369">
        <f t="shared" si="121"/>
        <v>8.8597295118872252E+53</v>
      </c>
      <c r="KJR25" s="369">
        <f t="shared" si="121"/>
        <v>0</v>
      </c>
      <c r="KJS25" s="369">
        <f t="shared" si="121"/>
        <v>9.1255213972438419E+53</v>
      </c>
      <c r="KJT25" s="369">
        <f t="shared" si="121"/>
        <v>0</v>
      </c>
      <c r="KJU25" s="369">
        <f t="shared" si="121"/>
        <v>9.3992870391611578E+53</v>
      </c>
      <c r="KJV25" s="369">
        <f t="shared" si="121"/>
        <v>0</v>
      </c>
      <c r="KJW25" s="369">
        <f t="shared" si="121"/>
        <v>9.681265650335992E+53</v>
      </c>
      <c r="KJX25" s="369">
        <f t="shared" si="121"/>
        <v>0</v>
      </c>
      <c r="KJY25" s="369">
        <f t="shared" si="121"/>
        <v>9.9717036198460713E+53</v>
      </c>
      <c r="KJZ25" s="369">
        <f t="shared" si="121"/>
        <v>0</v>
      </c>
      <c r="KKA25" s="369">
        <f t="shared" si="121"/>
        <v>1.0270854728441453E+54</v>
      </c>
      <c r="KKB25" s="369">
        <f t="shared" si="121"/>
        <v>0</v>
      </c>
      <c r="KKC25" s="369">
        <f t="shared" si="121"/>
        <v>1.0578980370294697E+54</v>
      </c>
      <c r="KKD25" s="369">
        <f t="shared" si="121"/>
        <v>0</v>
      </c>
      <c r="KKE25" s="369">
        <f t="shared" si="121"/>
        <v>1.0896349781403538E+54</v>
      </c>
      <c r="KKF25" s="369">
        <f t="shared" si="121"/>
        <v>0</v>
      </c>
      <c r="KKG25" s="369">
        <f t="shared" si="121"/>
        <v>1.1223240274845644E+54</v>
      </c>
      <c r="KKH25" s="369">
        <f t="shared" si="121"/>
        <v>0</v>
      </c>
      <c r="KKI25" s="369">
        <f t="shared" si="121"/>
        <v>1.1559937483091014E+54</v>
      </c>
      <c r="KKJ25" s="369">
        <f t="shared" si="121"/>
        <v>0</v>
      </c>
      <c r="KKK25" s="369">
        <f t="shared" si="121"/>
        <v>1.1906735607583746E+54</v>
      </c>
      <c r="KKL25" s="369">
        <f t="shared" si="121"/>
        <v>0</v>
      </c>
      <c r="KKM25" s="369">
        <f t="shared" si="121"/>
        <v>1.2263937675811258E+54</v>
      </c>
      <c r="KKN25" s="369">
        <f t="shared" si="121"/>
        <v>0</v>
      </c>
      <c r="KKO25" s="369">
        <f t="shared" si="121"/>
        <v>1.2631855806085595E+54</v>
      </c>
      <c r="KKP25" s="369">
        <f t="shared" si="121"/>
        <v>0</v>
      </c>
      <c r="KKQ25" s="369">
        <f t="shared" si="121"/>
        <v>1.3010811480268163E+54</v>
      </c>
      <c r="KKR25" s="369">
        <f t="shared" si="121"/>
        <v>0</v>
      </c>
      <c r="KKS25" s="369">
        <f t="shared" si="121"/>
        <v>1.3401135824676208E+54</v>
      </c>
      <c r="KKT25" s="369">
        <f t="shared" si="121"/>
        <v>0</v>
      </c>
      <c r="KKU25" s="369">
        <f t="shared" si="121"/>
        <v>1.3803169899416495E+54</v>
      </c>
      <c r="KKV25" s="369">
        <f t="shared" si="121"/>
        <v>0</v>
      </c>
      <c r="KKW25" s="369">
        <f t="shared" si="121"/>
        <v>1.421726499639899E+54</v>
      </c>
      <c r="KKX25" s="369">
        <f t="shared" si="121"/>
        <v>0</v>
      </c>
      <c r="KKY25" s="369">
        <f t="shared" si="121"/>
        <v>1.4643782946290959E+54</v>
      </c>
      <c r="KKZ25" s="369">
        <f t="shared" si="121"/>
        <v>0</v>
      </c>
      <c r="KLA25" s="369">
        <f t="shared" si="121"/>
        <v>1.5083096434679689E+54</v>
      </c>
      <c r="KLB25" s="369">
        <f t="shared" si="121"/>
        <v>0</v>
      </c>
      <c r="KLC25" s="369">
        <f t="shared" si="121"/>
        <v>1.5535589327720079E+54</v>
      </c>
      <c r="KLD25" s="369">
        <f t="shared" ref="KLD25:KNO25" si="122">KLB25*$C$25</f>
        <v>0</v>
      </c>
      <c r="KLE25" s="369">
        <f t="shared" si="122"/>
        <v>1.6001657007551682E+54</v>
      </c>
      <c r="KLF25" s="369">
        <f t="shared" si="122"/>
        <v>0</v>
      </c>
      <c r="KLG25" s="369">
        <f t="shared" si="122"/>
        <v>1.6481706717778234E+54</v>
      </c>
      <c r="KLH25" s="369">
        <f t="shared" si="122"/>
        <v>0</v>
      </c>
      <c r="KLI25" s="369">
        <f t="shared" si="122"/>
        <v>1.6976157919311583E+54</v>
      </c>
      <c r="KLJ25" s="369">
        <f t="shared" si="122"/>
        <v>0</v>
      </c>
      <c r="KLK25" s="369">
        <f t="shared" si="122"/>
        <v>1.7485442656890932E+54</v>
      </c>
      <c r="KLL25" s="369">
        <f t="shared" si="122"/>
        <v>0</v>
      </c>
      <c r="KLM25" s="369">
        <f t="shared" si="122"/>
        <v>1.8010005936597661E+54</v>
      </c>
      <c r="KLN25" s="369">
        <f t="shared" si="122"/>
        <v>0</v>
      </c>
      <c r="KLO25" s="369">
        <f t="shared" si="122"/>
        <v>1.8550306114695591E+54</v>
      </c>
      <c r="KLP25" s="369">
        <f t="shared" si="122"/>
        <v>0</v>
      </c>
      <c r="KLQ25" s="369">
        <f t="shared" si="122"/>
        <v>1.9106815298136458E+54</v>
      </c>
      <c r="KLR25" s="369">
        <f t="shared" si="122"/>
        <v>0</v>
      </c>
      <c r="KLS25" s="369">
        <f t="shared" si="122"/>
        <v>1.9680019757080552E+54</v>
      </c>
      <c r="KLT25" s="369">
        <f t="shared" si="122"/>
        <v>0</v>
      </c>
      <c r="KLU25" s="369">
        <f t="shared" si="122"/>
        <v>2.0270420349792969E+54</v>
      </c>
      <c r="KLV25" s="369">
        <f t="shared" si="122"/>
        <v>0</v>
      </c>
      <c r="KLW25" s="369">
        <f t="shared" si="122"/>
        <v>2.0878532960286759E+54</v>
      </c>
      <c r="KLX25" s="369">
        <f t="shared" si="122"/>
        <v>0</v>
      </c>
      <c r="KLY25" s="369">
        <f t="shared" si="122"/>
        <v>2.1504888949095361E+54</v>
      </c>
      <c r="KLZ25" s="369">
        <f t="shared" si="122"/>
        <v>0</v>
      </c>
      <c r="KMA25" s="369">
        <f t="shared" si="122"/>
        <v>2.2150035617568223E+54</v>
      </c>
      <c r="KMB25" s="369">
        <f t="shared" si="122"/>
        <v>0</v>
      </c>
      <c r="KMC25" s="369">
        <f t="shared" si="122"/>
        <v>2.2814536686095268E+54</v>
      </c>
      <c r="KMD25" s="369">
        <f t="shared" si="122"/>
        <v>0</v>
      </c>
      <c r="KME25" s="369">
        <f t="shared" si="122"/>
        <v>2.3498972786678126E+54</v>
      </c>
      <c r="KMF25" s="369">
        <f t="shared" si="122"/>
        <v>0</v>
      </c>
      <c r="KMG25" s="369">
        <f t="shared" si="122"/>
        <v>2.420394197027847E+54</v>
      </c>
      <c r="KMH25" s="369">
        <f t="shared" si="122"/>
        <v>0</v>
      </c>
      <c r="KMI25" s="369">
        <f t="shared" si="122"/>
        <v>2.4930060229386823E+54</v>
      </c>
      <c r="KMJ25" s="369">
        <f t="shared" si="122"/>
        <v>0</v>
      </c>
      <c r="KMK25" s="369">
        <f t="shared" si="122"/>
        <v>2.5677962036268428E+54</v>
      </c>
      <c r="KML25" s="369">
        <f t="shared" si="122"/>
        <v>0</v>
      </c>
      <c r="KMM25" s="369">
        <f t="shared" si="122"/>
        <v>2.644830089735648E+54</v>
      </c>
      <c r="KMN25" s="369">
        <f t="shared" si="122"/>
        <v>0</v>
      </c>
      <c r="KMO25" s="369">
        <f t="shared" si="122"/>
        <v>2.7241749924277177E+54</v>
      </c>
      <c r="KMP25" s="369">
        <f t="shared" si="122"/>
        <v>0</v>
      </c>
      <c r="KMQ25" s="369">
        <f t="shared" si="122"/>
        <v>2.8059002422005493E+54</v>
      </c>
      <c r="KMR25" s="369">
        <f t="shared" si="122"/>
        <v>0</v>
      </c>
      <c r="KMS25" s="369">
        <f t="shared" si="122"/>
        <v>2.8900772494665659E+54</v>
      </c>
      <c r="KMT25" s="369">
        <f t="shared" si="122"/>
        <v>0</v>
      </c>
      <c r="KMU25" s="369">
        <f t="shared" si="122"/>
        <v>2.9767795669505628E+54</v>
      </c>
      <c r="KMV25" s="369">
        <f t="shared" si="122"/>
        <v>0</v>
      </c>
      <c r="KMW25" s="369">
        <f t="shared" si="122"/>
        <v>3.06608295395908E+54</v>
      </c>
      <c r="KMX25" s="369">
        <f t="shared" si="122"/>
        <v>0</v>
      </c>
      <c r="KMY25" s="369">
        <f t="shared" si="122"/>
        <v>3.1580654425778525E+54</v>
      </c>
      <c r="KMZ25" s="369">
        <f t="shared" si="122"/>
        <v>0</v>
      </c>
      <c r="KNA25" s="369">
        <f t="shared" si="122"/>
        <v>3.2528074058551882E+54</v>
      </c>
      <c r="KNB25" s="369">
        <f t="shared" si="122"/>
        <v>0</v>
      </c>
      <c r="KNC25" s="369">
        <f t="shared" si="122"/>
        <v>3.3503916280308441E+54</v>
      </c>
      <c r="KND25" s="369">
        <f t="shared" si="122"/>
        <v>0</v>
      </c>
      <c r="KNE25" s="369">
        <f t="shared" si="122"/>
        <v>3.4509033768717698E+54</v>
      </c>
      <c r="KNF25" s="369">
        <f t="shared" si="122"/>
        <v>0</v>
      </c>
      <c r="KNG25" s="369">
        <f t="shared" si="122"/>
        <v>3.5544304781779229E+54</v>
      </c>
      <c r="KNH25" s="369">
        <f t="shared" si="122"/>
        <v>0</v>
      </c>
      <c r="KNI25" s="369">
        <f t="shared" si="122"/>
        <v>3.6610633925232608E+54</v>
      </c>
      <c r="KNJ25" s="369">
        <f t="shared" si="122"/>
        <v>0</v>
      </c>
      <c r="KNK25" s="369">
        <f t="shared" si="122"/>
        <v>3.770895294298959E+54</v>
      </c>
      <c r="KNL25" s="369">
        <f t="shared" si="122"/>
        <v>0</v>
      </c>
      <c r="KNM25" s="369">
        <f t="shared" si="122"/>
        <v>3.8840221531279278E+54</v>
      </c>
      <c r="KNN25" s="369">
        <f t="shared" si="122"/>
        <v>0</v>
      </c>
      <c r="KNO25" s="369">
        <f t="shared" si="122"/>
        <v>4.0005428177217658E+54</v>
      </c>
      <c r="KNP25" s="369">
        <f t="shared" ref="KNP25:KQA25" si="123">KNN25*$C$25</f>
        <v>0</v>
      </c>
      <c r="KNQ25" s="369">
        <f t="shared" si="123"/>
        <v>4.1205591022534188E+54</v>
      </c>
      <c r="KNR25" s="369">
        <f t="shared" si="123"/>
        <v>0</v>
      </c>
      <c r="KNS25" s="369">
        <f t="shared" si="123"/>
        <v>4.2441758753210218E+54</v>
      </c>
      <c r="KNT25" s="369">
        <f t="shared" si="123"/>
        <v>0</v>
      </c>
      <c r="KNU25" s="369">
        <f t="shared" si="123"/>
        <v>4.3715011515806527E+54</v>
      </c>
      <c r="KNV25" s="369">
        <f t="shared" si="123"/>
        <v>0</v>
      </c>
      <c r="KNW25" s="369">
        <f t="shared" si="123"/>
        <v>4.5026461861280724E+54</v>
      </c>
      <c r="KNX25" s="369">
        <f t="shared" si="123"/>
        <v>0</v>
      </c>
      <c r="KNY25" s="369">
        <f t="shared" si="123"/>
        <v>4.6377255717119146E+54</v>
      </c>
      <c r="KNZ25" s="369">
        <f t="shared" si="123"/>
        <v>0</v>
      </c>
      <c r="KOA25" s="369">
        <f t="shared" si="123"/>
        <v>4.7768573388632719E+54</v>
      </c>
      <c r="KOB25" s="369">
        <f t="shared" si="123"/>
        <v>0</v>
      </c>
      <c r="KOC25" s="369">
        <f t="shared" si="123"/>
        <v>4.92016305902917E+54</v>
      </c>
      <c r="KOD25" s="369">
        <f t="shared" si="123"/>
        <v>0</v>
      </c>
      <c r="KOE25" s="369">
        <f t="shared" si="123"/>
        <v>5.0677679508000454E+54</v>
      </c>
      <c r="KOF25" s="369">
        <f t="shared" si="123"/>
        <v>0</v>
      </c>
      <c r="KOG25" s="369">
        <f t="shared" si="123"/>
        <v>5.2198009893240471E+54</v>
      </c>
      <c r="KOH25" s="369">
        <f t="shared" si="123"/>
        <v>0</v>
      </c>
      <c r="KOI25" s="369">
        <f t="shared" si="123"/>
        <v>5.3763950190037687E+54</v>
      </c>
      <c r="KOJ25" s="369">
        <f t="shared" si="123"/>
        <v>0</v>
      </c>
      <c r="KOK25" s="369">
        <f t="shared" si="123"/>
        <v>5.5376868695738821E+54</v>
      </c>
      <c r="KOL25" s="369">
        <f t="shared" si="123"/>
        <v>0</v>
      </c>
      <c r="KOM25" s="369">
        <f t="shared" si="123"/>
        <v>5.7038174756610984E+54</v>
      </c>
      <c r="KON25" s="369">
        <f t="shared" si="123"/>
        <v>0</v>
      </c>
      <c r="KOO25" s="369">
        <f t="shared" si="123"/>
        <v>5.8749319999309315E+54</v>
      </c>
      <c r="KOP25" s="369">
        <f t="shared" si="123"/>
        <v>0</v>
      </c>
      <c r="KOQ25" s="369">
        <f t="shared" si="123"/>
        <v>6.0511799599288595E+54</v>
      </c>
      <c r="KOR25" s="369">
        <f t="shared" si="123"/>
        <v>0</v>
      </c>
      <c r="KOS25" s="369">
        <f t="shared" si="123"/>
        <v>6.2327153587267253E+54</v>
      </c>
      <c r="KOT25" s="369">
        <f t="shared" si="123"/>
        <v>0</v>
      </c>
      <c r="KOU25" s="369">
        <f t="shared" si="123"/>
        <v>6.4196968194885268E+54</v>
      </c>
      <c r="KOV25" s="369">
        <f t="shared" si="123"/>
        <v>0</v>
      </c>
      <c r="KOW25" s="369">
        <f t="shared" si="123"/>
        <v>6.612287724073183E+54</v>
      </c>
      <c r="KOX25" s="369">
        <f t="shared" si="123"/>
        <v>0</v>
      </c>
      <c r="KOY25" s="369">
        <f t="shared" si="123"/>
        <v>6.8106563557953781E+54</v>
      </c>
      <c r="KOZ25" s="369">
        <f t="shared" si="123"/>
        <v>0</v>
      </c>
      <c r="KPA25" s="369">
        <f t="shared" si="123"/>
        <v>7.0149760464692398E+54</v>
      </c>
      <c r="KPB25" s="369">
        <f t="shared" si="123"/>
        <v>0</v>
      </c>
      <c r="KPC25" s="369">
        <f t="shared" si="123"/>
        <v>7.2254253278633166E+54</v>
      </c>
      <c r="KPD25" s="369">
        <f t="shared" si="123"/>
        <v>0</v>
      </c>
      <c r="KPE25" s="369">
        <f t="shared" si="123"/>
        <v>7.4421880876992167E+54</v>
      </c>
      <c r="KPF25" s="369">
        <f t="shared" si="123"/>
        <v>0</v>
      </c>
      <c r="KPG25" s="369">
        <f t="shared" si="123"/>
        <v>7.6654537303301934E+54</v>
      </c>
      <c r="KPH25" s="369">
        <f t="shared" si="123"/>
        <v>0</v>
      </c>
      <c r="KPI25" s="369">
        <f t="shared" si="123"/>
        <v>7.8954173422400999E+54</v>
      </c>
      <c r="KPJ25" s="369">
        <f t="shared" si="123"/>
        <v>0</v>
      </c>
      <c r="KPK25" s="369">
        <f t="shared" si="123"/>
        <v>8.1322798625073033E+54</v>
      </c>
      <c r="KPL25" s="369">
        <f t="shared" si="123"/>
        <v>0</v>
      </c>
      <c r="KPM25" s="369">
        <f t="shared" si="123"/>
        <v>8.3762482583825228E+54</v>
      </c>
      <c r="KPN25" s="369">
        <f t="shared" si="123"/>
        <v>0</v>
      </c>
      <c r="KPO25" s="369">
        <f t="shared" si="123"/>
        <v>8.6275357061339992E+54</v>
      </c>
      <c r="KPP25" s="369">
        <f t="shared" si="123"/>
        <v>0</v>
      </c>
      <c r="KPQ25" s="369">
        <f t="shared" si="123"/>
        <v>8.8863617773180189E+54</v>
      </c>
      <c r="KPR25" s="369">
        <f t="shared" si="123"/>
        <v>0</v>
      </c>
      <c r="KPS25" s="369">
        <f t="shared" si="123"/>
        <v>9.1529526306375592E+54</v>
      </c>
      <c r="KPT25" s="369">
        <f t="shared" si="123"/>
        <v>0</v>
      </c>
      <c r="KPU25" s="369">
        <f t="shared" si="123"/>
        <v>9.4275412095566862E+54</v>
      </c>
      <c r="KPV25" s="369">
        <f t="shared" si="123"/>
        <v>0</v>
      </c>
      <c r="KPW25" s="369">
        <f t="shared" si="123"/>
        <v>9.7103674458433864E+54</v>
      </c>
      <c r="KPX25" s="369">
        <f t="shared" si="123"/>
        <v>0</v>
      </c>
      <c r="KPY25" s="369">
        <f t="shared" si="123"/>
        <v>1.0001678469218688E+55</v>
      </c>
      <c r="KPZ25" s="369">
        <f t="shared" si="123"/>
        <v>0</v>
      </c>
      <c r="KQA25" s="369">
        <f t="shared" si="123"/>
        <v>1.0301728823295249E+55</v>
      </c>
      <c r="KQB25" s="369">
        <f t="shared" ref="KQB25:KSM25" si="124">KPZ25*$C$25</f>
        <v>0</v>
      </c>
      <c r="KQC25" s="369">
        <f t="shared" si="124"/>
        <v>1.0610780687994107E+55</v>
      </c>
      <c r="KQD25" s="369">
        <f t="shared" si="124"/>
        <v>0</v>
      </c>
      <c r="KQE25" s="369">
        <f t="shared" si="124"/>
        <v>1.092910410863393E+55</v>
      </c>
      <c r="KQF25" s="369">
        <f t="shared" si="124"/>
        <v>0</v>
      </c>
      <c r="KQG25" s="369">
        <f t="shared" si="124"/>
        <v>1.1256977231892948E+55</v>
      </c>
      <c r="KQH25" s="369">
        <f t="shared" si="124"/>
        <v>0</v>
      </c>
      <c r="KQI25" s="369">
        <f t="shared" si="124"/>
        <v>1.1594686548849737E+55</v>
      </c>
      <c r="KQJ25" s="369">
        <f t="shared" si="124"/>
        <v>0</v>
      </c>
      <c r="KQK25" s="369">
        <f t="shared" si="124"/>
        <v>1.1942527145315229E+55</v>
      </c>
      <c r="KQL25" s="369">
        <f t="shared" si="124"/>
        <v>0</v>
      </c>
      <c r="KQM25" s="369">
        <f t="shared" si="124"/>
        <v>1.2300802959674685E+55</v>
      </c>
      <c r="KQN25" s="369">
        <f t="shared" si="124"/>
        <v>0</v>
      </c>
      <c r="KQO25" s="369">
        <f t="shared" si="124"/>
        <v>1.2669827048464928E+55</v>
      </c>
      <c r="KQP25" s="369">
        <f t="shared" si="124"/>
        <v>0</v>
      </c>
      <c r="KQQ25" s="369">
        <f t="shared" si="124"/>
        <v>1.3049921859918876E+55</v>
      </c>
      <c r="KQR25" s="369">
        <f t="shared" si="124"/>
        <v>0</v>
      </c>
      <c r="KQS25" s="369">
        <f t="shared" si="124"/>
        <v>1.3441419515716443E+55</v>
      </c>
      <c r="KQT25" s="369">
        <f t="shared" si="124"/>
        <v>0</v>
      </c>
      <c r="KQU25" s="369">
        <f t="shared" si="124"/>
        <v>1.3844662101187936E+55</v>
      </c>
      <c r="KQV25" s="369">
        <f t="shared" si="124"/>
        <v>0</v>
      </c>
      <c r="KQW25" s="369">
        <f t="shared" si="124"/>
        <v>1.4260001964223575E+55</v>
      </c>
      <c r="KQX25" s="369">
        <f t="shared" si="124"/>
        <v>0</v>
      </c>
      <c r="KQY25" s="369">
        <f t="shared" si="124"/>
        <v>1.4687802023150282E+55</v>
      </c>
      <c r="KQZ25" s="369">
        <f t="shared" si="124"/>
        <v>0</v>
      </c>
      <c r="KRA25" s="369">
        <f t="shared" si="124"/>
        <v>1.5128436083844792E+55</v>
      </c>
      <c r="KRB25" s="369">
        <f t="shared" si="124"/>
        <v>0</v>
      </c>
      <c r="KRC25" s="369">
        <f t="shared" si="124"/>
        <v>1.5582289166360135E+55</v>
      </c>
      <c r="KRD25" s="369">
        <f t="shared" si="124"/>
        <v>0</v>
      </c>
      <c r="KRE25" s="369">
        <f t="shared" si="124"/>
        <v>1.6049757841350939E+55</v>
      </c>
      <c r="KRF25" s="369">
        <f t="shared" si="124"/>
        <v>0</v>
      </c>
      <c r="KRG25" s="369">
        <f t="shared" si="124"/>
        <v>1.6531250576591468E+55</v>
      </c>
      <c r="KRH25" s="369">
        <f t="shared" si="124"/>
        <v>0</v>
      </c>
      <c r="KRI25" s="369">
        <f t="shared" si="124"/>
        <v>1.7027188093889213E+55</v>
      </c>
      <c r="KRJ25" s="369">
        <f t="shared" si="124"/>
        <v>0</v>
      </c>
      <c r="KRK25" s="369">
        <f t="shared" si="124"/>
        <v>1.753800373670589E+55</v>
      </c>
      <c r="KRL25" s="369">
        <f t="shared" si="124"/>
        <v>0</v>
      </c>
      <c r="KRM25" s="369">
        <f t="shared" si="124"/>
        <v>1.8064143848807067E+55</v>
      </c>
      <c r="KRN25" s="369">
        <f t="shared" si="124"/>
        <v>0</v>
      </c>
      <c r="KRO25" s="369">
        <f t="shared" si="124"/>
        <v>1.860606816427128E+55</v>
      </c>
      <c r="KRP25" s="369">
        <f t="shared" si="124"/>
        <v>0</v>
      </c>
      <c r="KRQ25" s="369">
        <f t="shared" si="124"/>
        <v>1.9164250209199419E+55</v>
      </c>
      <c r="KRR25" s="369">
        <f t="shared" si="124"/>
        <v>0</v>
      </c>
      <c r="KRS25" s="369">
        <f t="shared" si="124"/>
        <v>1.9739177715475402E+55</v>
      </c>
      <c r="KRT25" s="369">
        <f t="shared" si="124"/>
        <v>0</v>
      </c>
      <c r="KRU25" s="369">
        <f t="shared" si="124"/>
        <v>2.0331353046939665E+55</v>
      </c>
      <c r="KRV25" s="369">
        <f t="shared" si="124"/>
        <v>0</v>
      </c>
      <c r="KRW25" s="369">
        <f t="shared" si="124"/>
        <v>2.0941293638347855E+55</v>
      </c>
      <c r="KRX25" s="369">
        <f t="shared" si="124"/>
        <v>0</v>
      </c>
      <c r="KRY25" s="369">
        <f t="shared" si="124"/>
        <v>2.156953244749829E+55</v>
      </c>
      <c r="KRZ25" s="369">
        <f t="shared" si="124"/>
        <v>0</v>
      </c>
      <c r="KSA25" s="369">
        <f t="shared" si="124"/>
        <v>2.221661842092324E+55</v>
      </c>
      <c r="KSB25" s="369">
        <f t="shared" si="124"/>
        <v>0</v>
      </c>
      <c r="KSC25" s="369">
        <f t="shared" si="124"/>
        <v>2.2883116973550939E+55</v>
      </c>
      <c r="KSD25" s="369">
        <f t="shared" si="124"/>
        <v>0</v>
      </c>
      <c r="KSE25" s="369">
        <f t="shared" si="124"/>
        <v>2.3569610482757467E+55</v>
      </c>
      <c r="KSF25" s="369">
        <f t="shared" si="124"/>
        <v>0</v>
      </c>
      <c r="KSG25" s="369">
        <f t="shared" si="124"/>
        <v>2.4276698797240192E+55</v>
      </c>
      <c r="KSH25" s="369">
        <f t="shared" si="124"/>
        <v>0</v>
      </c>
      <c r="KSI25" s="369">
        <f t="shared" si="124"/>
        <v>2.5004999761157399E+55</v>
      </c>
      <c r="KSJ25" s="369">
        <f t="shared" si="124"/>
        <v>0</v>
      </c>
      <c r="KSK25" s="369">
        <f t="shared" si="124"/>
        <v>2.5755149753992124E+55</v>
      </c>
      <c r="KSL25" s="369">
        <f t="shared" si="124"/>
        <v>0</v>
      </c>
      <c r="KSM25" s="369">
        <f t="shared" si="124"/>
        <v>2.6527804246611888E+55</v>
      </c>
      <c r="KSN25" s="369">
        <f t="shared" ref="KSN25:KUY25" si="125">KSL25*$C$25</f>
        <v>0</v>
      </c>
      <c r="KSO25" s="369">
        <f t="shared" si="125"/>
        <v>2.7323638374010244E+55</v>
      </c>
      <c r="KSP25" s="369">
        <f t="shared" si="125"/>
        <v>0</v>
      </c>
      <c r="KSQ25" s="369">
        <f t="shared" si="125"/>
        <v>2.8143347525230554E+55</v>
      </c>
      <c r="KSR25" s="369">
        <f t="shared" si="125"/>
        <v>0</v>
      </c>
      <c r="KSS25" s="369">
        <f t="shared" si="125"/>
        <v>2.8987647950987469E+55</v>
      </c>
      <c r="KST25" s="369">
        <f t="shared" si="125"/>
        <v>0</v>
      </c>
      <c r="KSU25" s="369">
        <f t="shared" si="125"/>
        <v>2.9857277389517094E+55</v>
      </c>
      <c r="KSV25" s="369">
        <f t="shared" si="125"/>
        <v>0</v>
      </c>
      <c r="KSW25" s="369">
        <f t="shared" si="125"/>
        <v>3.075299571120261E+55</v>
      </c>
      <c r="KSX25" s="369">
        <f t="shared" si="125"/>
        <v>0</v>
      </c>
      <c r="KSY25" s="369">
        <f t="shared" si="125"/>
        <v>3.1675585582538688E+55</v>
      </c>
      <c r="KSZ25" s="369">
        <f t="shared" si="125"/>
        <v>0</v>
      </c>
      <c r="KTA25" s="369">
        <f t="shared" si="125"/>
        <v>3.2625853150014848E+55</v>
      </c>
      <c r="KTB25" s="369">
        <f t="shared" si="125"/>
        <v>0</v>
      </c>
      <c r="KTC25" s="369">
        <f t="shared" si="125"/>
        <v>3.3604628744515296E+55</v>
      </c>
      <c r="KTD25" s="369">
        <f t="shared" si="125"/>
        <v>0</v>
      </c>
      <c r="KTE25" s="369">
        <f t="shared" si="125"/>
        <v>3.4612767606850753E+55</v>
      </c>
      <c r="KTF25" s="369">
        <f t="shared" si="125"/>
        <v>0</v>
      </c>
      <c r="KTG25" s="369">
        <f t="shared" si="125"/>
        <v>3.5651150635056275E+55</v>
      </c>
      <c r="KTH25" s="369">
        <f t="shared" si="125"/>
        <v>0</v>
      </c>
      <c r="KTI25" s="369">
        <f t="shared" si="125"/>
        <v>3.6720685154107966E+55</v>
      </c>
      <c r="KTJ25" s="369">
        <f t="shared" si="125"/>
        <v>0</v>
      </c>
      <c r="KTK25" s="369">
        <f t="shared" si="125"/>
        <v>3.7822305708731203E+55</v>
      </c>
      <c r="KTL25" s="369">
        <f t="shared" si="125"/>
        <v>0</v>
      </c>
      <c r="KTM25" s="369">
        <f t="shared" si="125"/>
        <v>3.8956974879993138E+55</v>
      </c>
      <c r="KTN25" s="369">
        <f t="shared" si="125"/>
        <v>0</v>
      </c>
      <c r="KTO25" s="369">
        <f t="shared" si="125"/>
        <v>4.0125684126392931E+55</v>
      </c>
      <c r="KTP25" s="369">
        <f t="shared" si="125"/>
        <v>0</v>
      </c>
      <c r="KTQ25" s="369">
        <f t="shared" si="125"/>
        <v>4.1329454650184721E+55</v>
      </c>
      <c r="KTR25" s="369">
        <f t="shared" si="125"/>
        <v>0</v>
      </c>
      <c r="KTS25" s="369">
        <f t="shared" si="125"/>
        <v>4.2569338289690265E+55</v>
      </c>
      <c r="KTT25" s="369">
        <f t="shared" si="125"/>
        <v>0</v>
      </c>
      <c r="KTU25" s="369">
        <f t="shared" si="125"/>
        <v>4.3846418438380974E+55</v>
      </c>
      <c r="KTV25" s="369">
        <f t="shared" si="125"/>
        <v>0</v>
      </c>
      <c r="KTW25" s="369">
        <f t="shared" si="125"/>
        <v>4.5161810991532406E+55</v>
      </c>
      <c r="KTX25" s="369">
        <f t="shared" si="125"/>
        <v>0</v>
      </c>
      <c r="KTY25" s="369">
        <f t="shared" si="125"/>
        <v>4.6516665321278378E+55</v>
      </c>
      <c r="KTZ25" s="369">
        <f t="shared" si="125"/>
        <v>0</v>
      </c>
      <c r="KUA25" s="369">
        <f t="shared" si="125"/>
        <v>4.7912165280916732E+55</v>
      </c>
      <c r="KUB25" s="369">
        <f t="shared" si="125"/>
        <v>0</v>
      </c>
      <c r="KUC25" s="369">
        <f t="shared" si="125"/>
        <v>4.9349530239344239E+55</v>
      </c>
      <c r="KUD25" s="369">
        <f t="shared" si="125"/>
        <v>0</v>
      </c>
      <c r="KUE25" s="369">
        <f t="shared" si="125"/>
        <v>5.0830016146524566E+55</v>
      </c>
      <c r="KUF25" s="369">
        <f t="shared" si="125"/>
        <v>0</v>
      </c>
      <c r="KUG25" s="369">
        <f t="shared" si="125"/>
        <v>5.2354916630920307E+55</v>
      </c>
      <c r="KUH25" s="369">
        <f t="shared" si="125"/>
        <v>0</v>
      </c>
      <c r="KUI25" s="369">
        <f t="shared" si="125"/>
        <v>5.3925564129847916E+55</v>
      </c>
      <c r="KUJ25" s="369">
        <f t="shared" si="125"/>
        <v>0</v>
      </c>
      <c r="KUK25" s="369">
        <f t="shared" si="125"/>
        <v>5.5543331053743357E+55</v>
      </c>
      <c r="KUL25" s="369">
        <f t="shared" si="125"/>
        <v>0</v>
      </c>
      <c r="KUM25" s="369">
        <f t="shared" si="125"/>
        <v>5.7209630985355663E+55</v>
      </c>
      <c r="KUN25" s="369">
        <f t="shared" si="125"/>
        <v>0</v>
      </c>
      <c r="KUO25" s="369">
        <f t="shared" si="125"/>
        <v>5.8925919914916336E+55</v>
      </c>
      <c r="KUP25" s="369">
        <f t="shared" si="125"/>
        <v>0</v>
      </c>
      <c r="KUQ25" s="369">
        <f t="shared" si="125"/>
        <v>6.0693697512363827E+55</v>
      </c>
      <c r="KUR25" s="369">
        <f t="shared" si="125"/>
        <v>0</v>
      </c>
      <c r="KUS25" s="369">
        <f t="shared" si="125"/>
        <v>6.2514508437734741E+55</v>
      </c>
      <c r="KUT25" s="369">
        <f t="shared" si="125"/>
        <v>0</v>
      </c>
      <c r="KUU25" s="369">
        <f t="shared" si="125"/>
        <v>6.4389943690866784E+55</v>
      </c>
      <c r="KUV25" s="369">
        <f t="shared" si="125"/>
        <v>0</v>
      </c>
      <c r="KUW25" s="369">
        <f t="shared" si="125"/>
        <v>6.6321642001592787E+55</v>
      </c>
      <c r="KUX25" s="369">
        <f t="shared" si="125"/>
        <v>0</v>
      </c>
      <c r="KUY25" s="369">
        <f t="shared" si="125"/>
        <v>6.8311291261640568E+55</v>
      </c>
      <c r="KUZ25" s="369">
        <f t="shared" ref="KUZ25:KXK25" si="126">KUX25*$C$25</f>
        <v>0</v>
      </c>
      <c r="KVA25" s="369">
        <f t="shared" si="126"/>
        <v>7.0360629999489781E+55</v>
      </c>
      <c r="KVB25" s="369">
        <f t="shared" si="126"/>
        <v>0</v>
      </c>
      <c r="KVC25" s="369">
        <f t="shared" si="126"/>
        <v>7.247144889947448E+55</v>
      </c>
      <c r="KVD25" s="369">
        <f t="shared" si="126"/>
        <v>0</v>
      </c>
      <c r="KVE25" s="369">
        <f t="shared" si="126"/>
        <v>7.4645592366458721E+55</v>
      </c>
      <c r="KVF25" s="369">
        <f t="shared" si="126"/>
        <v>0</v>
      </c>
      <c r="KVG25" s="369">
        <f t="shared" si="126"/>
        <v>7.6884960137452483E+55</v>
      </c>
      <c r="KVH25" s="369">
        <f t="shared" si="126"/>
        <v>0</v>
      </c>
      <c r="KVI25" s="369">
        <f t="shared" si="126"/>
        <v>7.9191508941576061E+55</v>
      </c>
      <c r="KVJ25" s="369">
        <f t="shared" si="126"/>
        <v>0</v>
      </c>
      <c r="KVK25" s="369">
        <f t="shared" si="126"/>
        <v>8.1567254209823342E+55</v>
      </c>
      <c r="KVL25" s="369">
        <f t="shared" si="126"/>
        <v>0</v>
      </c>
      <c r="KVM25" s="369">
        <f t="shared" si="126"/>
        <v>8.4014271836118045E+55</v>
      </c>
      <c r="KVN25" s="369">
        <f t="shared" si="126"/>
        <v>0</v>
      </c>
      <c r="KVO25" s="369">
        <f t="shared" si="126"/>
        <v>8.6534699991201593E+55</v>
      </c>
      <c r="KVP25" s="369">
        <f t="shared" si="126"/>
        <v>0</v>
      </c>
      <c r="KVQ25" s="369">
        <f t="shared" si="126"/>
        <v>8.9130740990937646E+55</v>
      </c>
      <c r="KVR25" s="369">
        <f t="shared" si="126"/>
        <v>0</v>
      </c>
      <c r="KVS25" s="369">
        <f t="shared" si="126"/>
        <v>9.1804663220665776E+55</v>
      </c>
      <c r="KVT25" s="369">
        <f t="shared" si="126"/>
        <v>0</v>
      </c>
      <c r="KVU25" s="369">
        <f t="shared" si="126"/>
        <v>9.4558803117285751E+55</v>
      </c>
      <c r="KVV25" s="369">
        <f t="shared" si="126"/>
        <v>0</v>
      </c>
      <c r="KVW25" s="369">
        <f t="shared" si="126"/>
        <v>9.7395567210804331E+55</v>
      </c>
      <c r="KVX25" s="369">
        <f t="shared" si="126"/>
        <v>0</v>
      </c>
      <c r="KVY25" s="369">
        <f t="shared" si="126"/>
        <v>1.0031743422712846E+56</v>
      </c>
      <c r="KVZ25" s="369">
        <f t="shared" si="126"/>
        <v>0</v>
      </c>
      <c r="KWA25" s="369">
        <f t="shared" si="126"/>
        <v>1.0332695725394232E+56</v>
      </c>
      <c r="KWB25" s="369">
        <f t="shared" si="126"/>
        <v>0</v>
      </c>
      <c r="KWC25" s="369">
        <f t="shared" si="126"/>
        <v>1.0642676597156059E+56</v>
      </c>
      <c r="KWD25" s="369">
        <f t="shared" si="126"/>
        <v>0</v>
      </c>
      <c r="KWE25" s="369">
        <f t="shared" si="126"/>
        <v>1.096195689507074E+56</v>
      </c>
      <c r="KWF25" s="369">
        <f t="shared" si="126"/>
        <v>0</v>
      </c>
      <c r="KWG25" s="369">
        <f t="shared" si="126"/>
        <v>1.1290815601922862E+56</v>
      </c>
      <c r="KWH25" s="369">
        <f t="shared" si="126"/>
        <v>0</v>
      </c>
      <c r="KWI25" s="369">
        <f t="shared" si="126"/>
        <v>1.1629540069980547E+56</v>
      </c>
      <c r="KWJ25" s="369">
        <f t="shared" si="126"/>
        <v>0</v>
      </c>
      <c r="KWK25" s="369">
        <f t="shared" si="126"/>
        <v>1.1978426272079965E+56</v>
      </c>
      <c r="KWL25" s="369">
        <f t="shared" si="126"/>
        <v>0</v>
      </c>
      <c r="KWM25" s="369">
        <f t="shared" si="126"/>
        <v>1.2337779060242364E+56</v>
      </c>
      <c r="KWN25" s="369">
        <f t="shared" si="126"/>
        <v>0</v>
      </c>
      <c r="KWO25" s="369">
        <f t="shared" si="126"/>
        <v>1.2707912432049635E+56</v>
      </c>
      <c r="KWP25" s="369">
        <f t="shared" si="126"/>
        <v>0</v>
      </c>
      <c r="KWQ25" s="369">
        <f t="shared" si="126"/>
        <v>1.3089149805011125E+56</v>
      </c>
      <c r="KWR25" s="369">
        <f t="shared" si="126"/>
        <v>0</v>
      </c>
      <c r="KWS25" s="369">
        <f t="shared" si="126"/>
        <v>1.348182429916146E+56</v>
      </c>
      <c r="KWT25" s="369">
        <f t="shared" si="126"/>
        <v>0</v>
      </c>
      <c r="KWU25" s="369">
        <f t="shared" si="126"/>
        <v>1.3886279028136303E+56</v>
      </c>
      <c r="KWV25" s="369">
        <f t="shared" si="126"/>
        <v>0</v>
      </c>
      <c r="KWW25" s="369">
        <f t="shared" si="126"/>
        <v>1.4302867398980393E+56</v>
      </c>
      <c r="KWX25" s="369">
        <f t="shared" si="126"/>
        <v>0</v>
      </c>
      <c r="KWY25" s="369">
        <f t="shared" si="126"/>
        <v>1.4731953420949804E+56</v>
      </c>
      <c r="KWZ25" s="369">
        <f t="shared" si="126"/>
        <v>0</v>
      </c>
      <c r="KXA25" s="369">
        <f t="shared" si="126"/>
        <v>1.5173912023578298E+56</v>
      </c>
      <c r="KXB25" s="369">
        <f t="shared" si="126"/>
        <v>0</v>
      </c>
      <c r="KXC25" s="369">
        <f t="shared" si="126"/>
        <v>1.5629129384285646E+56</v>
      </c>
      <c r="KXD25" s="369">
        <f t="shared" si="126"/>
        <v>0</v>
      </c>
      <c r="KXE25" s="369">
        <f t="shared" si="126"/>
        <v>1.6098003265814216E+56</v>
      </c>
      <c r="KXF25" s="369">
        <f t="shared" si="126"/>
        <v>0</v>
      </c>
      <c r="KXG25" s="369">
        <f t="shared" si="126"/>
        <v>1.6580943363788643E+56</v>
      </c>
      <c r="KXH25" s="369">
        <f t="shared" si="126"/>
        <v>0</v>
      </c>
      <c r="KXI25" s="369">
        <f t="shared" si="126"/>
        <v>1.7078371664702302E+56</v>
      </c>
      <c r="KXJ25" s="369">
        <f t="shared" si="126"/>
        <v>0</v>
      </c>
      <c r="KXK25" s="369">
        <f t="shared" si="126"/>
        <v>1.759072281464337E+56</v>
      </c>
      <c r="KXL25" s="369">
        <f t="shared" ref="KXL25:KZW25" si="127">KXJ25*$C$25</f>
        <v>0</v>
      </c>
      <c r="KXM25" s="369">
        <f t="shared" si="127"/>
        <v>1.8118444499082673E+56</v>
      </c>
      <c r="KXN25" s="369">
        <f t="shared" si="127"/>
        <v>0</v>
      </c>
      <c r="KXO25" s="369">
        <f t="shared" si="127"/>
        <v>1.8661997834055154E+56</v>
      </c>
      <c r="KXP25" s="369">
        <f t="shared" si="127"/>
        <v>0</v>
      </c>
      <c r="KXQ25" s="369">
        <f t="shared" si="127"/>
        <v>1.9221857769076809E+56</v>
      </c>
      <c r="KXR25" s="369">
        <f t="shared" si="127"/>
        <v>0</v>
      </c>
      <c r="KXS25" s="369">
        <f t="shared" si="127"/>
        <v>1.9798513502149113E+56</v>
      </c>
      <c r="KXT25" s="369">
        <f t="shared" si="127"/>
        <v>0</v>
      </c>
      <c r="KXU25" s="369">
        <f t="shared" si="127"/>
        <v>2.0392468907213589E+56</v>
      </c>
      <c r="KXV25" s="369">
        <f t="shared" si="127"/>
        <v>0</v>
      </c>
      <c r="KXW25" s="369">
        <f t="shared" si="127"/>
        <v>2.1004242974429998E+56</v>
      </c>
      <c r="KXX25" s="369">
        <f t="shared" si="127"/>
        <v>0</v>
      </c>
      <c r="KXY25" s="369">
        <f t="shared" si="127"/>
        <v>2.16343702636629E+56</v>
      </c>
      <c r="KXZ25" s="369">
        <f t="shared" si="127"/>
        <v>0</v>
      </c>
      <c r="KYA25" s="369">
        <f t="shared" si="127"/>
        <v>2.2283401371572787E+56</v>
      </c>
      <c r="KYB25" s="369">
        <f t="shared" si="127"/>
        <v>0</v>
      </c>
      <c r="KYC25" s="369">
        <f t="shared" si="127"/>
        <v>2.2951903412719972E+56</v>
      </c>
      <c r="KYD25" s="369">
        <f t="shared" si="127"/>
        <v>0</v>
      </c>
      <c r="KYE25" s="369">
        <f t="shared" si="127"/>
        <v>2.364046051510157E+56</v>
      </c>
      <c r="KYF25" s="369">
        <f t="shared" si="127"/>
        <v>0</v>
      </c>
      <c r="KYG25" s="369">
        <f t="shared" si="127"/>
        <v>2.434967433055462E+56</v>
      </c>
      <c r="KYH25" s="369">
        <f t="shared" si="127"/>
        <v>0</v>
      </c>
      <c r="KYI25" s="369">
        <f t="shared" si="127"/>
        <v>2.5080164560471258E+56</v>
      </c>
      <c r="KYJ25" s="369">
        <f t="shared" si="127"/>
        <v>0</v>
      </c>
      <c r="KYK25" s="369">
        <f t="shared" si="127"/>
        <v>2.5832569497285397E+56</v>
      </c>
      <c r="KYL25" s="369">
        <f t="shared" si="127"/>
        <v>0</v>
      </c>
      <c r="KYM25" s="369">
        <f t="shared" si="127"/>
        <v>2.660754658220396E+56</v>
      </c>
      <c r="KYN25" s="369">
        <f t="shared" si="127"/>
        <v>0</v>
      </c>
      <c r="KYO25" s="369">
        <f t="shared" si="127"/>
        <v>2.7405772979670078E+56</v>
      </c>
      <c r="KYP25" s="369">
        <f t="shared" si="127"/>
        <v>0</v>
      </c>
      <c r="KYQ25" s="369">
        <f t="shared" si="127"/>
        <v>2.8227946169060179E+56</v>
      </c>
      <c r="KYR25" s="369">
        <f t="shared" si="127"/>
        <v>0</v>
      </c>
      <c r="KYS25" s="369">
        <f t="shared" si="127"/>
        <v>2.9074784554131984E+56</v>
      </c>
      <c r="KYT25" s="369">
        <f t="shared" si="127"/>
        <v>0</v>
      </c>
      <c r="KYU25" s="369">
        <f t="shared" si="127"/>
        <v>2.9947028090755944E+56</v>
      </c>
      <c r="KYV25" s="369">
        <f t="shared" si="127"/>
        <v>0</v>
      </c>
      <c r="KYW25" s="369">
        <f t="shared" si="127"/>
        <v>3.0845438933478625E+56</v>
      </c>
      <c r="KYX25" s="369">
        <f t="shared" si="127"/>
        <v>0</v>
      </c>
      <c r="KYY25" s="369">
        <f t="shared" si="127"/>
        <v>3.1770802101482983E+56</v>
      </c>
      <c r="KYZ25" s="369">
        <f t="shared" si="127"/>
        <v>0</v>
      </c>
      <c r="KZA25" s="369">
        <f t="shared" si="127"/>
        <v>3.2723926164527473E+56</v>
      </c>
      <c r="KZB25" s="369">
        <f t="shared" si="127"/>
        <v>0</v>
      </c>
      <c r="KZC25" s="369">
        <f t="shared" si="127"/>
        <v>3.3705643949463298E+56</v>
      </c>
      <c r="KZD25" s="369">
        <f t="shared" si="127"/>
        <v>0</v>
      </c>
      <c r="KZE25" s="369">
        <f t="shared" si="127"/>
        <v>3.4716813267947198E+56</v>
      </c>
      <c r="KZF25" s="369">
        <f t="shared" si="127"/>
        <v>0</v>
      </c>
      <c r="KZG25" s="369">
        <f t="shared" si="127"/>
        <v>3.5758317665985615E+56</v>
      </c>
      <c r="KZH25" s="369">
        <f t="shared" si="127"/>
        <v>0</v>
      </c>
      <c r="KZI25" s="369">
        <f t="shared" si="127"/>
        <v>3.6831067195965184E+56</v>
      </c>
      <c r="KZJ25" s="369">
        <f t="shared" si="127"/>
        <v>0</v>
      </c>
      <c r="KZK25" s="369">
        <f t="shared" si="127"/>
        <v>3.7935999211844138E+56</v>
      </c>
      <c r="KZL25" s="369">
        <f t="shared" si="127"/>
        <v>0</v>
      </c>
      <c r="KZM25" s="369">
        <f t="shared" si="127"/>
        <v>3.9074079188199461E+56</v>
      </c>
      <c r="KZN25" s="369">
        <f t="shared" si="127"/>
        <v>0</v>
      </c>
      <c r="KZO25" s="369">
        <f t="shared" si="127"/>
        <v>4.0246301563845444E+56</v>
      </c>
      <c r="KZP25" s="369">
        <f t="shared" si="127"/>
        <v>0</v>
      </c>
      <c r="KZQ25" s="369">
        <f t="shared" si="127"/>
        <v>4.1453690610760811E+56</v>
      </c>
      <c r="KZR25" s="369">
        <f t="shared" si="127"/>
        <v>0</v>
      </c>
      <c r="KZS25" s="369">
        <f t="shared" si="127"/>
        <v>4.2697301329083639E+56</v>
      </c>
      <c r="KZT25" s="369">
        <f t="shared" si="127"/>
        <v>0</v>
      </c>
      <c r="KZU25" s="369">
        <f t="shared" si="127"/>
        <v>4.3978220368956148E+56</v>
      </c>
      <c r="KZV25" s="369">
        <f t="shared" si="127"/>
        <v>0</v>
      </c>
      <c r="KZW25" s="369">
        <f t="shared" si="127"/>
        <v>4.5297566980024832E+56</v>
      </c>
      <c r="KZX25" s="369">
        <f t="shared" ref="KZX25:LCI25" si="128">KZV25*$C$25</f>
        <v>0</v>
      </c>
      <c r="KZY25" s="369">
        <f t="shared" si="128"/>
        <v>4.6656493989425579E+56</v>
      </c>
      <c r="KZZ25" s="369">
        <f t="shared" si="128"/>
        <v>0</v>
      </c>
      <c r="LAA25" s="369">
        <f t="shared" si="128"/>
        <v>4.8056188809108344E+56</v>
      </c>
      <c r="LAB25" s="369">
        <f t="shared" si="128"/>
        <v>0</v>
      </c>
      <c r="LAC25" s="369">
        <f t="shared" si="128"/>
        <v>4.94978744733816E+56</v>
      </c>
      <c r="LAD25" s="369">
        <f t="shared" si="128"/>
        <v>0</v>
      </c>
      <c r="LAE25" s="369">
        <f t="shared" si="128"/>
        <v>5.0982810707583046E+56</v>
      </c>
      <c r="LAF25" s="369">
        <f t="shared" si="128"/>
        <v>0</v>
      </c>
      <c r="LAG25" s="369">
        <f t="shared" si="128"/>
        <v>5.2512295028810538E+56</v>
      </c>
      <c r="LAH25" s="369">
        <f t="shared" si="128"/>
        <v>0</v>
      </c>
      <c r="LAI25" s="369">
        <f t="shared" si="128"/>
        <v>5.4087663879674853E+56</v>
      </c>
      <c r="LAJ25" s="369">
        <f t="shared" si="128"/>
        <v>0</v>
      </c>
      <c r="LAK25" s="369">
        <f t="shared" si="128"/>
        <v>5.5710293796065103E+56</v>
      </c>
      <c r="LAL25" s="369">
        <f t="shared" si="128"/>
        <v>0</v>
      </c>
      <c r="LAM25" s="369">
        <f t="shared" si="128"/>
        <v>5.7381602609947054E+56</v>
      </c>
      <c r="LAN25" s="369">
        <f t="shared" si="128"/>
        <v>0</v>
      </c>
      <c r="LAO25" s="369">
        <f t="shared" si="128"/>
        <v>5.9103050688245467E+56</v>
      </c>
      <c r="LAP25" s="369">
        <f t="shared" si="128"/>
        <v>0</v>
      </c>
      <c r="LAQ25" s="369">
        <f t="shared" si="128"/>
        <v>6.0876142208892829E+56</v>
      </c>
      <c r="LAR25" s="369">
        <f t="shared" si="128"/>
        <v>0</v>
      </c>
      <c r="LAS25" s="369">
        <f t="shared" si="128"/>
        <v>6.2702426475159614E+56</v>
      </c>
      <c r="LAT25" s="369">
        <f t="shared" si="128"/>
        <v>0</v>
      </c>
      <c r="LAU25" s="369">
        <f t="shared" si="128"/>
        <v>6.4583499269414401E+56</v>
      </c>
      <c r="LAV25" s="369">
        <f t="shared" si="128"/>
        <v>0</v>
      </c>
      <c r="LAW25" s="369">
        <f t="shared" si="128"/>
        <v>6.6521004247496837E+56</v>
      </c>
      <c r="LAX25" s="369">
        <f t="shared" si="128"/>
        <v>0</v>
      </c>
      <c r="LAY25" s="369">
        <f t="shared" si="128"/>
        <v>6.8516634374921744E+56</v>
      </c>
      <c r="LAZ25" s="369">
        <f t="shared" si="128"/>
        <v>0</v>
      </c>
      <c r="LBA25" s="369">
        <f t="shared" si="128"/>
        <v>7.0572133406169396E+56</v>
      </c>
      <c r="LBB25" s="369">
        <f t="shared" si="128"/>
        <v>0</v>
      </c>
      <c r="LBC25" s="369">
        <f t="shared" si="128"/>
        <v>7.268929740835448E+56</v>
      </c>
      <c r="LBD25" s="369">
        <f t="shared" si="128"/>
        <v>0</v>
      </c>
      <c r="LBE25" s="369">
        <f t="shared" si="128"/>
        <v>7.4869976330605117E+56</v>
      </c>
      <c r="LBF25" s="369">
        <f t="shared" si="128"/>
        <v>0</v>
      </c>
      <c r="LBG25" s="369">
        <f t="shared" si="128"/>
        <v>7.7116075620523273E+56</v>
      </c>
      <c r="LBH25" s="369">
        <f t="shared" si="128"/>
        <v>0</v>
      </c>
      <c r="LBI25" s="369">
        <f t="shared" si="128"/>
        <v>7.9429557889138979E+56</v>
      </c>
      <c r="LBJ25" s="369">
        <f t="shared" si="128"/>
        <v>0</v>
      </c>
      <c r="LBK25" s="369">
        <f t="shared" si="128"/>
        <v>8.1812444625813156E+56</v>
      </c>
      <c r="LBL25" s="369">
        <f t="shared" si="128"/>
        <v>0</v>
      </c>
      <c r="LBM25" s="369">
        <f t="shared" si="128"/>
        <v>8.4266817964587559E+56</v>
      </c>
      <c r="LBN25" s="369">
        <f t="shared" si="128"/>
        <v>0</v>
      </c>
      <c r="LBO25" s="369">
        <f t="shared" si="128"/>
        <v>8.6794822503525182E+56</v>
      </c>
      <c r="LBP25" s="369">
        <f t="shared" si="128"/>
        <v>0</v>
      </c>
      <c r="LBQ25" s="369">
        <f t="shared" si="128"/>
        <v>8.9398667178630932E+56</v>
      </c>
      <c r="LBR25" s="369">
        <f t="shared" si="128"/>
        <v>0</v>
      </c>
      <c r="LBS25" s="369">
        <f t="shared" si="128"/>
        <v>9.2080627193989859E+56</v>
      </c>
      <c r="LBT25" s="369">
        <f t="shared" si="128"/>
        <v>0</v>
      </c>
      <c r="LBU25" s="369">
        <f t="shared" si="128"/>
        <v>9.484304600980956E+56</v>
      </c>
      <c r="LBV25" s="369">
        <f t="shared" si="128"/>
        <v>0</v>
      </c>
      <c r="LBW25" s="369">
        <f t="shared" si="128"/>
        <v>9.7688337390103857E+56</v>
      </c>
      <c r="LBX25" s="369">
        <f t="shared" si="128"/>
        <v>0</v>
      </c>
      <c r="LBY25" s="369">
        <f t="shared" si="128"/>
        <v>1.0061898751180698E+57</v>
      </c>
      <c r="LBZ25" s="369">
        <f t="shared" si="128"/>
        <v>0</v>
      </c>
      <c r="LCA25" s="369">
        <f t="shared" si="128"/>
        <v>1.036375571371612E+57</v>
      </c>
      <c r="LCB25" s="369">
        <f t="shared" si="128"/>
        <v>0</v>
      </c>
      <c r="LCC25" s="369">
        <f t="shared" si="128"/>
        <v>1.0674668385127604E+57</v>
      </c>
      <c r="LCD25" s="369">
        <f t="shared" si="128"/>
        <v>0</v>
      </c>
      <c r="LCE25" s="369">
        <f t="shared" si="128"/>
        <v>1.0994908436681433E+57</v>
      </c>
      <c r="LCF25" s="369">
        <f t="shared" si="128"/>
        <v>0</v>
      </c>
      <c r="LCG25" s="369">
        <f t="shared" si="128"/>
        <v>1.1324755689781877E+57</v>
      </c>
      <c r="LCH25" s="369">
        <f t="shared" si="128"/>
        <v>0</v>
      </c>
      <c r="LCI25" s="369">
        <f t="shared" si="128"/>
        <v>1.1664498360475333E+57</v>
      </c>
      <c r="LCJ25" s="369">
        <f t="shared" ref="LCJ25:LEU25" si="129">LCH25*$C$25</f>
        <v>0</v>
      </c>
      <c r="LCK25" s="369">
        <f t="shared" si="129"/>
        <v>1.2014433311289594E+57</v>
      </c>
      <c r="LCL25" s="369">
        <f t="shared" si="129"/>
        <v>0</v>
      </c>
      <c r="LCM25" s="369">
        <f t="shared" si="129"/>
        <v>1.2374866310628281E+57</v>
      </c>
      <c r="LCN25" s="369">
        <f t="shared" si="129"/>
        <v>0</v>
      </c>
      <c r="LCO25" s="369">
        <f t="shared" si="129"/>
        <v>1.274611229994713E+57</v>
      </c>
      <c r="LCP25" s="369">
        <f t="shared" si="129"/>
        <v>0</v>
      </c>
      <c r="LCQ25" s="369">
        <f t="shared" si="129"/>
        <v>1.3128495668945544E+57</v>
      </c>
      <c r="LCR25" s="369">
        <f t="shared" si="129"/>
        <v>0</v>
      </c>
      <c r="LCS25" s="369">
        <f t="shared" si="129"/>
        <v>1.3522350539013911E+57</v>
      </c>
      <c r="LCT25" s="369">
        <f t="shared" si="129"/>
        <v>0</v>
      </c>
      <c r="LCU25" s="369">
        <f t="shared" si="129"/>
        <v>1.3928021055184329E+57</v>
      </c>
      <c r="LCV25" s="369">
        <f t="shared" si="129"/>
        <v>0</v>
      </c>
      <c r="LCW25" s="369">
        <f t="shared" si="129"/>
        <v>1.4345861686839859E+57</v>
      </c>
      <c r="LCX25" s="369">
        <f t="shared" si="129"/>
        <v>0</v>
      </c>
      <c r="LCY25" s="369">
        <f t="shared" si="129"/>
        <v>1.4776237537445056E+57</v>
      </c>
      <c r="LCZ25" s="369">
        <f t="shared" si="129"/>
        <v>0</v>
      </c>
      <c r="LDA25" s="369">
        <f t="shared" si="129"/>
        <v>1.5219524663568407E+57</v>
      </c>
      <c r="LDB25" s="369">
        <f t="shared" si="129"/>
        <v>0</v>
      </c>
      <c r="LDC25" s="369">
        <f t="shared" si="129"/>
        <v>1.567611040347546E+57</v>
      </c>
      <c r="LDD25" s="369">
        <f t="shared" si="129"/>
        <v>0</v>
      </c>
      <c r="LDE25" s="369">
        <f t="shared" si="129"/>
        <v>1.6146393715579722E+57</v>
      </c>
      <c r="LDF25" s="369">
        <f t="shared" si="129"/>
        <v>0</v>
      </c>
      <c r="LDG25" s="369">
        <f t="shared" si="129"/>
        <v>1.6630785527047114E+57</v>
      </c>
      <c r="LDH25" s="369">
        <f t="shared" si="129"/>
        <v>0</v>
      </c>
      <c r="LDI25" s="369">
        <f t="shared" si="129"/>
        <v>1.7129709092858528E+57</v>
      </c>
      <c r="LDJ25" s="369">
        <f t="shared" si="129"/>
        <v>0</v>
      </c>
      <c r="LDK25" s="369">
        <f t="shared" si="129"/>
        <v>1.7643600365644283E+57</v>
      </c>
      <c r="LDL25" s="369">
        <f t="shared" si="129"/>
        <v>0</v>
      </c>
      <c r="LDM25" s="369">
        <f t="shared" si="129"/>
        <v>1.8172908376613611E+57</v>
      </c>
      <c r="LDN25" s="369">
        <f t="shared" si="129"/>
        <v>0</v>
      </c>
      <c r="LDO25" s="369">
        <f t="shared" si="129"/>
        <v>1.8718095627912022E+57</v>
      </c>
      <c r="LDP25" s="369">
        <f t="shared" si="129"/>
        <v>0</v>
      </c>
      <c r="LDQ25" s="369">
        <f t="shared" si="129"/>
        <v>1.9279638496749382E+57</v>
      </c>
      <c r="LDR25" s="369">
        <f t="shared" si="129"/>
        <v>0</v>
      </c>
      <c r="LDS25" s="369">
        <f t="shared" si="129"/>
        <v>1.9858027651651865E+57</v>
      </c>
      <c r="LDT25" s="369">
        <f t="shared" si="129"/>
        <v>0</v>
      </c>
      <c r="LDU25" s="369">
        <f t="shared" si="129"/>
        <v>2.045376848120142E+57</v>
      </c>
      <c r="LDV25" s="369">
        <f t="shared" si="129"/>
        <v>0</v>
      </c>
      <c r="LDW25" s="369">
        <f t="shared" si="129"/>
        <v>2.1067381535637464E+57</v>
      </c>
      <c r="LDX25" s="369">
        <f t="shared" si="129"/>
        <v>0</v>
      </c>
      <c r="LDY25" s="369">
        <f t="shared" si="129"/>
        <v>2.169940298170659E+57</v>
      </c>
      <c r="LDZ25" s="369">
        <f t="shared" si="129"/>
        <v>0</v>
      </c>
      <c r="LEA25" s="369">
        <f t="shared" si="129"/>
        <v>2.2350385071157787E+57</v>
      </c>
      <c r="LEB25" s="369">
        <f t="shared" si="129"/>
        <v>0</v>
      </c>
      <c r="LEC25" s="369">
        <f t="shared" si="129"/>
        <v>2.302089662329252E+57</v>
      </c>
      <c r="LED25" s="369">
        <f t="shared" si="129"/>
        <v>0</v>
      </c>
      <c r="LEE25" s="369">
        <f t="shared" si="129"/>
        <v>2.3711523521991298E+57</v>
      </c>
      <c r="LEF25" s="369">
        <f t="shared" si="129"/>
        <v>0</v>
      </c>
      <c r="LEG25" s="369">
        <f t="shared" si="129"/>
        <v>2.4422869227651039E+57</v>
      </c>
      <c r="LEH25" s="369">
        <f t="shared" si="129"/>
        <v>0</v>
      </c>
      <c r="LEI25" s="369">
        <f t="shared" si="129"/>
        <v>2.5155555304480571E+57</v>
      </c>
      <c r="LEJ25" s="369">
        <f t="shared" si="129"/>
        <v>0</v>
      </c>
      <c r="LEK25" s="369">
        <f t="shared" si="129"/>
        <v>2.5910221963614991E+57</v>
      </c>
      <c r="LEL25" s="369">
        <f t="shared" si="129"/>
        <v>0</v>
      </c>
      <c r="LEM25" s="369">
        <f t="shared" si="129"/>
        <v>2.6687528622523441E+57</v>
      </c>
      <c r="LEN25" s="369">
        <f t="shared" si="129"/>
        <v>0</v>
      </c>
      <c r="LEO25" s="369">
        <f t="shared" si="129"/>
        <v>2.7488154481199145E+57</v>
      </c>
      <c r="LEP25" s="369">
        <f t="shared" si="129"/>
        <v>0</v>
      </c>
      <c r="LEQ25" s="369">
        <f t="shared" si="129"/>
        <v>2.831279911563512E+57</v>
      </c>
      <c r="LER25" s="369">
        <f t="shared" si="129"/>
        <v>0</v>
      </c>
      <c r="LES25" s="369">
        <f t="shared" si="129"/>
        <v>2.9162183089104175E+57</v>
      </c>
      <c r="LET25" s="369">
        <f t="shared" si="129"/>
        <v>0</v>
      </c>
      <c r="LEU25" s="369">
        <f t="shared" si="129"/>
        <v>3.0037048581777302E+57</v>
      </c>
      <c r="LEV25" s="369">
        <f t="shared" ref="LEV25:LHG25" si="130">LET25*$C$25</f>
        <v>0</v>
      </c>
      <c r="LEW25" s="369">
        <f t="shared" si="130"/>
        <v>3.0938160039230621E+57</v>
      </c>
      <c r="LEX25" s="369">
        <f t="shared" si="130"/>
        <v>0</v>
      </c>
      <c r="LEY25" s="369">
        <f t="shared" si="130"/>
        <v>3.186630484040754E+57</v>
      </c>
      <c r="LEZ25" s="369">
        <f t="shared" si="130"/>
        <v>0</v>
      </c>
      <c r="LFA25" s="369">
        <f t="shared" si="130"/>
        <v>3.2822293985619768E+57</v>
      </c>
      <c r="LFB25" s="369">
        <f t="shared" si="130"/>
        <v>0</v>
      </c>
      <c r="LFC25" s="369">
        <f t="shared" si="130"/>
        <v>3.3806962805188361E+57</v>
      </c>
      <c r="LFD25" s="369">
        <f t="shared" si="130"/>
        <v>0</v>
      </c>
      <c r="LFE25" s="369">
        <f t="shared" si="130"/>
        <v>3.4821171689344015E+57</v>
      </c>
      <c r="LFF25" s="369">
        <f t="shared" si="130"/>
        <v>0</v>
      </c>
      <c r="LFG25" s="369">
        <f t="shared" si="130"/>
        <v>3.5865806840024335E+57</v>
      </c>
      <c r="LFH25" s="369">
        <f t="shared" si="130"/>
        <v>0</v>
      </c>
      <c r="LFI25" s="369">
        <f t="shared" si="130"/>
        <v>3.6941781045225065E+57</v>
      </c>
      <c r="LFJ25" s="369">
        <f t="shared" si="130"/>
        <v>0</v>
      </c>
      <c r="LFK25" s="369">
        <f t="shared" si="130"/>
        <v>3.805003447658182E+57</v>
      </c>
      <c r="LFL25" s="369">
        <f t="shared" si="130"/>
        <v>0</v>
      </c>
      <c r="LFM25" s="369">
        <f t="shared" si="130"/>
        <v>3.9191535510879273E+57</v>
      </c>
      <c r="LFN25" s="369">
        <f t="shared" si="130"/>
        <v>0</v>
      </c>
      <c r="LFO25" s="369">
        <f t="shared" si="130"/>
        <v>4.0367281576205653E+57</v>
      </c>
      <c r="LFP25" s="369">
        <f t="shared" si="130"/>
        <v>0</v>
      </c>
      <c r="LFQ25" s="369">
        <f t="shared" si="130"/>
        <v>4.1578300023491822E+57</v>
      </c>
      <c r="LFR25" s="369">
        <f t="shared" si="130"/>
        <v>0</v>
      </c>
      <c r="LFS25" s="369">
        <f t="shared" si="130"/>
        <v>4.2825649024196577E+57</v>
      </c>
      <c r="LFT25" s="369">
        <f t="shared" si="130"/>
        <v>0</v>
      </c>
      <c r="LFU25" s="369">
        <f t="shared" si="130"/>
        <v>4.4110418494922475E+57</v>
      </c>
      <c r="LFV25" s="369">
        <f t="shared" si="130"/>
        <v>0</v>
      </c>
      <c r="LFW25" s="369">
        <f t="shared" si="130"/>
        <v>4.5433731049770148E+57</v>
      </c>
      <c r="LFX25" s="369">
        <f t="shared" si="130"/>
        <v>0</v>
      </c>
      <c r="LFY25" s="369">
        <f t="shared" si="130"/>
        <v>4.6796742981263257E+57</v>
      </c>
      <c r="LFZ25" s="369">
        <f t="shared" si="130"/>
        <v>0</v>
      </c>
      <c r="LGA25" s="369">
        <f t="shared" si="130"/>
        <v>4.8200645270701158E+57</v>
      </c>
      <c r="LGB25" s="369">
        <f t="shared" si="130"/>
        <v>0</v>
      </c>
      <c r="LGC25" s="369">
        <f t="shared" si="130"/>
        <v>4.9646664628822193E+57</v>
      </c>
      <c r="LGD25" s="369">
        <f t="shared" si="130"/>
        <v>0</v>
      </c>
      <c r="LGE25" s="369">
        <f t="shared" si="130"/>
        <v>5.113606456768686E+57</v>
      </c>
      <c r="LGF25" s="369">
        <f t="shared" si="130"/>
        <v>0</v>
      </c>
      <c r="LGG25" s="369">
        <f t="shared" si="130"/>
        <v>5.2670146504717469E+57</v>
      </c>
      <c r="LGH25" s="369">
        <f t="shared" si="130"/>
        <v>0</v>
      </c>
      <c r="LGI25" s="369">
        <f t="shared" si="130"/>
        <v>5.4250250899858997E+57</v>
      </c>
      <c r="LGJ25" s="369">
        <f t="shared" si="130"/>
        <v>0</v>
      </c>
      <c r="LGK25" s="369">
        <f t="shared" si="130"/>
        <v>5.5877758426854771E+57</v>
      </c>
      <c r="LGL25" s="369">
        <f t="shared" si="130"/>
        <v>0</v>
      </c>
      <c r="LGM25" s="369">
        <f t="shared" si="130"/>
        <v>5.7554091179660418E+57</v>
      </c>
      <c r="LGN25" s="369">
        <f t="shared" si="130"/>
        <v>0</v>
      </c>
      <c r="LGO25" s="369">
        <f t="shared" si="130"/>
        <v>5.928071391505023E+57</v>
      </c>
      <c r="LGP25" s="369">
        <f t="shared" si="130"/>
        <v>0</v>
      </c>
      <c r="LGQ25" s="369">
        <f t="shared" si="130"/>
        <v>6.1059135332501742E+57</v>
      </c>
      <c r="LGR25" s="369">
        <f t="shared" si="130"/>
        <v>0</v>
      </c>
      <c r="LGS25" s="369">
        <f t="shared" si="130"/>
        <v>6.2890909392476794E+57</v>
      </c>
      <c r="LGT25" s="369">
        <f t="shared" si="130"/>
        <v>0</v>
      </c>
      <c r="LGU25" s="369">
        <f t="shared" si="130"/>
        <v>6.4777636674251105E+57</v>
      </c>
      <c r="LGV25" s="369">
        <f t="shared" si="130"/>
        <v>0</v>
      </c>
      <c r="LGW25" s="369">
        <f t="shared" si="130"/>
        <v>6.6720965774478646E+57</v>
      </c>
      <c r="LGX25" s="369">
        <f t="shared" si="130"/>
        <v>0</v>
      </c>
      <c r="LGY25" s="369">
        <f t="shared" si="130"/>
        <v>6.8722594747713005E+57</v>
      </c>
      <c r="LGZ25" s="369">
        <f t="shared" si="130"/>
        <v>0</v>
      </c>
      <c r="LHA25" s="369">
        <f t="shared" si="130"/>
        <v>7.0784272590144403E+57</v>
      </c>
      <c r="LHB25" s="369">
        <f t="shared" si="130"/>
        <v>0</v>
      </c>
      <c r="LHC25" s="369">
        <f t="shared" si="130"/>
        <v>7.2907800767848736E+57</v>
      </c>
      <c r="LHD25" s="369">
        <f t="shared" si="130"/>
        <v>0</v>
      </c>
      <c r="LHE25" s="369">
        <f t="shared" si="130"/>
        <v>7.5095034790884204E+57</v>
      </c>
      <c r="LHF25" s="369">
        <f t="shared" si="130"/>
        <v>0</v>
      </c>
      <c r="LHG25" s="369">
        <f t="shared" si="130"/>
        <v>7.7347885834610731E+57</v>
      </c>
      <c r="LHH25" s="369">
        <f t="shared" ref="LHH25:LJS25" si="131">LHF25*$C$25</f>
        <v>0</v>
      </c>
      <c r="LHI25" s="369">
        <f t="shared" si="131"/>
        <v>7.9668322409649051E+57</v>
      </c>
      <c r="LHJ25" s="369">
        <f t="shared" si="131"/>
        <v>0</v>
      </c>
      <c r="LHK25" s="369">
        <f t="shared" si="131"/>
        <v>8.2058372081938529E+57</v>
      </c>
      <c r="LHL25" s="369">
        <f t="shared" si="131"/>
        <v>0</v>
      </c>
      <c r="LHM25" s="369">
        <f t="shared" si="131"/>
        <v>8.452012324439668E+57</v>
      </c>
      <c r="LHN25" s="369">
        <f t="shared" si="131"/>
        <v>0</v>
      </c>
      <c r="LHO25" s="369">
        <f t="shared" si="131"/>
        <v>8.705572694172858E+57</v>
      </c>
      <c r="LHP25" s="369">
        <f t="shared" si="131"/>
        <v>0</v>
      </c>
      <c r="LHQ25" s="369">
        <f t="shared" si="131"/>
        <v>8.9667398749980441E+57</v>
      </c>
      <c r="LHR25" s="369">
        <f t="shared" si="131"/>
        <v>0</v>
      </c>
      <c r="LHS25" s="369">
        <f t="shared" si="131"/>
        <v>9.2357420712479861E+57</v>
      </c>
      <c r="LHT25" s="369">
        <f t="shared" si="131"/>
        <v>0</v>
      </c>
      <c r="LHU25" s="369">
        <f t="shared" si="131"/>
        <v>9.5128143333854257E+57</v>
      </c>
      <c r="LHV25" s="369">
        <f t="shared" si="131"/>
        <v>0</v>
      </c>
      <c r="LHW25" s="369">
        <f t="shared" si="131"/>
        <v>9.7981987633869893E+57</v>
      </c>
      <c r="LHX25" s="369">
        <f t="shared" si="131"/>
        <v>0</v>
      </c>
      <c r="LHY25" s="369">
        <f t="shared" si="131"/>
        <v>1.0092144726288599E+58</v>
      </c>
      <c r="LHZ25" s="369">
        <f t="shared" si="131"/>
        <v>0</v>
      </c>
      <c r="LIA25" s="369">
        <f t="shared" si="131"/>
        <v>1.0394909068077258E+58</v>
      </c>
      <c r="LIB25" s="369">
        <f t="shared" si="131"/>
        <v>0</v>
      </c>
      <c r="LIC25" s="369">
        <f t="shared" si="131"/>
        <v>1.0706756340119576E+58</v>
      </c>
      <c r="LID25" s="369">
        <f t="shared" si="131"/>
        <v>0</v>
      </c>
      <c r="LIE25" s="369">
        <f t="shared" si="131"/>
        <v>1.1027959030323163E+58</v>
      </c>
      <c r="LIF25" s="369">
        <f t="shared" si="131"/>
        <v>0</v>
      </c>
      <c r="LIG25" s="369">
        <f t="shared" si="131"/>
        <v>1.1358797801232858E+58</v>
      </c>
      <c r="LIH25" s="369">
        <f t="shared" si="131"/>
        <v>0</v>
      </c>
      <c r="LII25" s="369">
        <f t="shared" si="131"/>
        <v>1.1699561735269845E+58</v>
      </c>
      <c r="LIJ25" s="369">
        <f t="shared" si="131"/>
        <v>0</v>
      </c>
      <c r="LIK25" s="369">
        <f t="shared" si="131"/>
        <v>1.205054858732794E+58</v>
      </c>
      <c r="LIL25" s="369">
        <f t="shared" si="131"/>
        <v>0</v>
      </c>
      <c r="LIM25" s="369">
        <f t="shared" si="131"/>
        <v>1.2412065044947779E+58</v>
      </c>
      <c r="LIN25" s="369">
        <f t="shared" si="131"/>
        <v>0</v>
      </c>
      <c r="LIO25" s="369">
        <f t="shared" si="131"/>
        <v>1.2784426996296213E+58</v>
      </c>
      <c r="LIP25" s="369">
        <f t="shared" si="131"/>
        <v>0</v>
      </c>
      <c r="LIQ25" s="369">
        <f t="shared" si="131"/>
        <v>1.3167959806185101E+58</v>
      </c>
      <c r="LIR25" s="369">
        <f t="shared" si="131"/>
        <v>0</v>
      </c>
      <c r="LIS25" s="369">
        <f t="shared" si="131"/>
        <v>1.3562998600370656E+58</v>
      </c>
      <c r="LIT25" s="369">
        <f t="shared" si="131"/>
        <v>0</v>
      </c>
      <c r="LIU25" s="369">
        <f t="shared" si="131"/>
        <v>1.3969888558381776E+58</v>
      </c>
      <c r="LIV25" s="369">
        <f t="shared" si="131"/>
        <v>0</v>
      </c>
      <c r="LIW25" s="369">
        <f t="shared" si="131"/>
        <v>1.4388985215133229E+58</v>
      </c>
      <c r="LIX25" s="369">
        <f t="shared" si="131"/>
        <v>0</v>
      </c>
      <c r="LIY25" s="369">
        <f t="shared" si="131"/>
        <v>1.4820654771587227E+58</v>
      </c>
      <c r="LIZ25" s="369">
        <f t="shared" si="131"/>
        <v>0</v>
      </c>
      <c r="LJA25" s="369">
        <f t="shared" si="131"/>
        <v>1.5265274414734842E+58</v>
      </c>
      <c r="LJB25" s="369">
        <f t="shared" si="131"/>
        <v>0</v>
      </c>
      <c r="LJC25" s="369">
        <f t="shared" si="131"/>
        <v>1.5723232647176888E+58</v>
      </c>
      <c r="LJD25" s="369">
        <f t="shared" si="131"/>
        <v>0</v>
      </c>
      <c r="LJE25" s="369">
        <f t="shared" si="131"/>
        <v>1.6194929626592194E+58</v>
      </c>
      <c r="LJF25" s="369">
        <f t="shared" si="131"/>
        <v>0</v>
      </c>
      <c r="LJG25" s="369">
        <f t="shared" si="131"/>
        <v>1.6680777515389961E+58</v>
      </c>
      <c r="LJH25" s="369">
        <f t="shared" si="131"/>
        <v>0</v>
      </c>
      <c r="LJI25" s="369">
        <f t="shared" si="131"/>
        <v>1.718120084085166E+58</v>
      </c>
      <c r="LJJ25" s="369">
        <f t="shared" si="131"/>
        <v>0</v>
      </c>
      <c r="LJK25" s="369">
        <f t="shared" si="131"/>
        <v>1.769663686607721E+58</v>
      </c>
      <c r="LJL25" s="369">
        <f t="shared" si="131"/>
        <v>0</v>
      </c>
      <c r="LJM25" s="369">
        <f t="shared" si="131"/>
        <v>1.8227535972059526E+58</v>
      </c>
      <c r="LJN25" s="369">
        <f t="shared" si="131"/>
        <v>0</v>
      </c>
      <c r="LJO25" s="369">
        <f t="shared" si="131"/>
        <v>1.8774362051221312E+58</v>
      </c>
      <c r="LJP25" s="369">
        <f t="shared" si="131"/>
        <v>0</v>
      </c>
      <c r="LJQ25" s="369">
        <f t="shared" si="131"/>
        <v>1.9337592912757951E+58</v>
      </c>
      <c r="LJR25" s="369">
        <f t="shared" si="131"/>
        <v>0</v>
      </c>
      <c r="LJS25" s="369">
        <f t="shared" si="131"/>
        <v>1.991772070014069E+58</v>
      </c>
      <c r="LJT25" s="369">
        <f t="shared" ref="LJT25:LME25" si="132">LJR25*$C$25</f>
        <v>0</v>
      </c>
      <c r="LJU25" s="369">
        <f t="shared" si="132"/>
        <v>2.0515252321144912E+58</v>
      </c>
      <c r="LJV25" s="369">
        <f t="shared" si="132"/>
        <v>0</v>
      </c>
      <c r="LJW25" s="369">
        <f t="shared" si="132"/>
        <v>2.1130709890779259E+58</v>
      </c>
      <c r="LJX25" s="369">
        <f t="shared" si="132"/>
        <v>0</v>
      </c>
      <c r="LJY25" s="369">
        <f t="shared" si="132"/>
        <v>2.1764631187502637E+58</v>
      </c>
      <c r="LJZ25" s="369">
        <f t="shared" si="132"/>
        <v>0</v>
      </c>
      <c r="LKA25" s="369">
        <f t="shared" si="132"/>
        <v>2.2417570123127717E+58</v>
      </c>
      <c r="LKB25" s="369">
        <f t="shared" si="132"/>
        <v>0</v>
      </c>
      <c r="LKC25" s="369">
        <f t="shared" si="132"/>
        <v>2.3090097226821549E+58</v>
      </c>
      <c r="LKD25" s="369">
        <f t="shared" si="132"/>
        <v>0</v>
      </c>
      <c r="LKE25" s="369">
        <f t="shared" si="132"/>
        <v>2.3782800143626195E+58</v>
      </c>
      <c r="LKF25" s="369">
        <f t="shared" si="132"/>
        <v>0</v>
      </c>
      <c r="LKG25" s="369">
        <f t="shared" si="132"/>
        <v>2.4496284147934981E+58</v>
      </c>
      <c r="LKH25" s="369">
        <f t="shared" si="132"/>
        <v>0</v>
      </c>
      <c r="LKI25" s="369">
        <f t="shared" si="132"/>
        <v>2.523117267237303E+58</v>
      </c>
      <c r="LKJ25" s="369">
        <f t="shared" si="132"/>
        <v>0</v>
      </c>
      <c r="LKK25" s="369">
        <f t="shared" si="132"/>
        <v>2.5988107852544222E+58</v>
      </c>
      <c r="LKL25" s="369">
        <f t="shared" si="132"/>
        <v>0</v>
      </c>
      <c r="LKM25" s="369">
        <f t="shared" si="132"/>
        <v>2.6767751088120547E+58</v>
      </c>
      <c r="LKN25" s="369">
        <f t="shared" si="132"/>
        <v>0</v>
      </c>
      <c r="LKO25" s="369">
        <f t="shared" si="132"/>
        <v>2.7570783620764163E+58</v>
      </c>
      <c r="LKP25" s="369">
        <f t="shared" si="132"/>
        <v>0</v>
      </c>
      <c r="LKQ25" s="369">
        <f t="shared" si="132"/>
        <v>2.8397907129387086E+58</v>
      </c>
      <c r="LKR25" s="369">
        <f t="shared" si="132"/>
        <v>0</v>
      </c>
      <c r="LKS25" s="369">
        <f t="shared" si="132"/>
        <v>2.92498443432687E+58</v>
      </c>
      <c r="LKT25" s="369">
        <f t="shared" si="132"/>
        <v>0</v>
      </c>
      <c r="LKU25" s="369">
        <f t="shared" si="132"/>
        <v>3.0127339673566764E+58</v>
      </c>
      <c r="LKV25" s="369">
        <f t="shared" si="132"/>
        <v>0</v>
      </c>
      <c r="LKW25" s="369">
        <f t="shared" si="132"/>
        <v>3.1031159863773766E+58</v>
      </c>
      <c r="LKX25" s="369">
        <f t="shared" si="132"/>
        <v>0</v>
      </c>
      <c r="LKY25" s="369">
        <f t="shared" si="132"/>
        <v>3.1962094659686982E+58</v>
      </c>
      <c r="LKZ25" s="369">
        <f t="shared" si="132"/>
        <v>0</v>
      </c>
      <c r="LLA25" s="369">
        <f t="shared" si="132"/>
        <v>3.2920957499477595E+58</v>
      </c>
      <c r="LLB25" s="369">
        <f t="shared" si="132"/>
        <v>0</v>
      </c>
      <c r="LLC25" s="369">
        <f t="shared" si="132"/>
        <v>3.3908586224461924E+58</v>
      </c>
      <c r="LLD25" s="369">
        <f t="shared" si="132"/>
        <v>0</v>
      </c>
      <c r="LLE25" s="369">
        <f t="shared" si="132"/>
        <v>3.492584381119578E+58</v>
      </c>
      <c r="LLF25" s="369">
        <f t="shared" si="132"/>
        <v>0</v>
      </c>
      <c r="LLG25" s="369">
        <f t="shared" si="132"/>
        <v>3.5973619125531654E+58</v>
      </c>
      <c r="LLH25" s="369">
        <f t="shared" si="132"/>
        <v>0</v>
      </c>
      <c r="LLI25" s="369">
        <f t="shared" si="132"/>
        <v>3.7052827699297607E+58</v>
      </c>
      <c r="LLJ25" s="369">
        <f t="shared" si="132"/>
        <v>0</v>
      </c>
      <c r="LLK25" s="369">
        <f t="shared" si="132"/>
        <v>3.8164412530276533E+58</v>
      </c>
      <c r="LLL25" s="369">
        <f t="shared" si="132"/>
        <v>0</v>
      </c>
      <c r="LLM25" s="369">
        <f t="shared" si="132"/>
        <v>3.9309344906184832E+58</v>
      </c>
      <c r="LLN25" s="369">
        <f t="shared" si="132"/>
        <v>0</v>
      </c>
      <c r="LLO25" s="369">
        <f t="shared" si="132"/>
        <v>4.0488625253370375E+58</v>
      </c>
      <c r="LLP25" s="369">
        <f t="shared" si="132"/>
        <v>0</v>
      </c>
      <c r="LLQ25" s="369">
        <f t="shared" si="132"/>
        <v>4.170328401097149E+58</v>
      </c>
      <c r="LLR25" s="369">
        <f t="shared" si="132"/>
        <v>0</v>
      </c>
      <c r="LLS25" s="369">
        <f t="shared" si="132"/>
        <v>4.2954382531300635E+58</v>
      </c>
      <c r="LLT25" s="369">
        <f t="shared" si="132"/>
        <v>0</v>
      </c>
      <c r="LLU25" s="369">
        <f t="shared" si="132"/>
        <v>4.4243014007239653E+58</v>
      </c>
      <c r="LLV25" s="369">
        <f t="shared" si="132"/>
        <v>0</v>
      </c>
      <c r="LLW25" s="369">
        <f t="shared" si="132"/>
        <v>4.5570304427456844E+58</v>
      </c>
      <c r="LLX25" s="369">
        <f t="shared" si="132"/>
        <v>0</v>
      </c>
      <c r="LLY25" s="369">
        <f t="shared" si="132"/>
        <v>4.6937413560280548E+58</v>
      </c>
      <c r="LLZ25" s="369">
        <f t="shared" si="132"/>
        <v>0</v>
      </c>
      <c r="LMA25" s="369">
        <f t="shared" si="132"/>
        <v>4.8345535967088965E+58</v>
      </c>
      <c r="LMB25" s="369">
        <f t="shared" si="132"/>
        <v>0</v>
      </c>
      <c r="LMC25" s="369">
        <f t="shared" si="132"/>
        <v>4.9795902046101633E+58</v>
      </c>
      <c r="LMD25" s="369">
        <f t="shared" si="132"/>
        <v>0</v>
      </c>
      <c r="LME25" s="369">
        <f t="shared" si="132"/>
        <v>5.1289779107484684E+58</v>
      </c>
      <c r="LMF25" s="369">
        <f t="shared" ref="LMF25:LOQ25" si="133">LMD25*$C$25</f>
        <v>0</v>
      </c>
      <c r="LMG25" s="369">
        <f t="shared" si="133"/>
        <v>5.282847248070923E+58</v>
      </c>
      <c r="LMH25" s="369">
        <f t="shared" si="133"/>
        <v>0</v>
      </c>
      <c r="LMI25" s="369">
        <f t="shared" si="133"/>
        <v>5.4413326655130508E+58</v>
      </c>
      <c r="LMJ25" s="369">
        <f t="shared" si="133"/>
        <v>0</v>
      </c>
      <c r="LMK25" s="369">
        <f t="shared" si="133"/>
        <v>5.6045726454784424E+58</v>
      </c>
      <c r="LML25" s="369">
        <f t="shared" si="133"/>
        <v>0</v>
      </c>
      <c r="LMM25" s="369">
        <f t="shared" si="133"/>
        <v>5.772709824842796E+58</v>
      </c>
      <c r="LMN25" s="369">
        <f t="shared" si="133"/>
        <v>0</v>
      </c>
      <c r="LMO25" s="369">
        <f t="shared" si="133"/>
        <v>5.94589111958808E+58</v>
      </c>
      <c r="LMP25" s="369">
        <f t="shared" si="133"/>
        <v>0</v>
      </c>
      <c r="LMQ25" s="369">
        <f t="shared" si="133"/>
        <v>6.1242678531757226E+58</v>
      </c>
      <c r="LMR25" s="369">
        <f t="shared" si="133"/>
        <v>0</v>
      </c>
      <c r="LMS25" s="369">
        <f t="shared" si="133"/>
        <v>6.3079958887709949E+58</v>
      </c>
      <c r="LMT25" s="369">
        <f t="shared" si="133"/>
        <v>0</v>
      </c>
      <c r="LMU25" s="369">
        <f t="shared" si="133"/>
        <v>6.4972357654341253E+58</v>
      </c>
      <c r="LMV25" s="369">
        <f t="shared" si="133"/>
        <v>0</v>
      </c>
      <c r="LMW25" s="369">
        <f t="shared" si="133"/>
        <v>6.692152838397149E+58</v>
      </c>
      <c r="LMX25" s="369">
        <f t="shared" si="133"/>
        <v>0</v>
      </c>
      <c r="LMY25" s="369">
        <f t="shared" si="133"/>
        <v>6.892917423549064E+58</v>
      </c>
      <c r="LMZ25" s="369">
        <f t="shared" si="133"/>
        <v>0</v>
      </c>
      <c r="LNA25" s="369">
        <f t="shared" si="133"/>
        <v>7.0997049462555361E+58</v>
      </c>
      <c r="LNB25" s="369">
        <f t="shared" si="133"/>
        <v>0</v>
      </c>
      <c r="LNC25" s="369">
        <f t="shared" si="133"/>
        <v>7.3126960946432021E+58</v>
      </c>
      <c r="LND25" s="369">
        <f t="shared" si="133"/>
        <v>0</v>
      </c>
      <c r="LNE25" s="369">
        <f t="shared" si="133"/>
        <v>7.5320769774824981E+58</v>
      </c>
      <c r="LNF25" s="369">
        <f t="shared" si="133"/>
        <v>0</v>
      </c>
      <c r="LNG25" s="369">
        <f t="shared" si="133"/>
        <v>7.7580392868069734E+58</v>
      </c>
      <c r="LNH25" s="369">
        <f t="shared" si="133"/>
        <v>0</v>
      </c>
      <c r="LNI25" s="369">
        <f t="shared" si="133"/>
        <v>7.9907804654111828E+58</v>
      </c>
      <c r="LNJ25" s="369">
        <f t="shared" si="133"/>
        <v>0</v>
      </c>
      <c r="LNK25" s="369">
        <f t="shared" si="133"/>
        <v>8.2305038793735185E+58</v>
      </c>
      <c r="LNL25" s="369">
        <f t="shared" si="133"/>
        <v>0</v>
      </c>
      <c r="LNM25" s="369">
        <f t="shared" si="133"/>
        <v>8.4774189957547243E+58</v>
      </c>
      <c r="LNN25" s="369">
        <f t="shared" si="133"/>
        <v>0</v>
      </c>
      <c r="LNO25" s="369">
        <f t="shared" si="133"/>
        <v>8.7317415656273658E+58</v>
      </c>
      <c r="LNP25" s="369">
        <f t="shared" si="133"/>
        <v>0</v>
      </c>
      <c r="LNQ25" s="369">
        <f t="shared" si="133"/>
        <v>8.9936938125961865E+58</v>
      </c>
      <c r="LNR25" s="369">
        <f t="shared" si="133"/>
        <v>0</v>
      </c>
      <c r="LNS25" s="369">
        <f t="shared" si="133"/>
        <v>9.2635046269740721E+58</v>
      </c>
      <c r="LNT25" s="369">
        <f t="shared" si="133"/>
        <v>0</v>
      </c>
      <c r="LNU25" s="369">
        <f t="shared" si="133"/>
        <v>9.541409765783295E+58</v>
      </c>
      <c r="LNV25" s="369">
        <f t="shared" si="133"/>
        <v>0</v>
      </c>
      <c r="LNW25" s="369">
        <f t="shared" si="133"/>
        <v>9.8276520587567937E+58</v>
      </c>
      <c r="LNX25" s="369">
        <f t="shared" si="133"/>
        <v>0</v>
      </c>
      <c r="LNY25" s="369">
        <f t="shared" si="133"/>
        <v>1.0122481620519499E+59</v>
      </c>
      <c r="LNZ25" s="369">
        <f t="shared" si="133"/>
        <v>0</v>
      </c>
      <c r="LOA25" s="369">
        <f t="shared" si="133"/>
        <v>1.0426156069135085E+59</v>
      </c>
      <c r="LOB25" s="369">
        <f t="shared" si="133"/>
        <v>0</v>
      </c>
      <c r="LOC25" s="369">
        <f t="shared" si="133"/>
        <v>1.0738940751209138E+59</v>
      </c>
      <c r="LOD25" s="369">
        <f t="shared" si="133"/>
        <v>0</v>
      </c>
      <c r="LOE25" s="369">
        <f t="shared" si="133"/>
        <v>1.1061108973745413E+59</v>
      </c>
      <c r="LOF25" s="369">
        <f t="shared" si="133"/>
        <v>0</v>
      </c>
      <c r="LOG25" s="369">
        <f t="shared" si="133"/>
        <v>1.1392942242957776E+59</v>
      </c>
      <c r="LOH25" s="369">
        <f t="shared" si="133"/>
        <v>0</v>
      </c>
      <c r="LOI25" s="369">
        <f t="shared" si="133"/>
        <v>1.1734730510246511E+59</v>
      </c>
      <c r="LOJ25" s="369">
        <f t="shared" si="133"/>
        <v>0</v>
      </c>
      <c r="LOK25" s="369">
        <f t="shared" si="133"/>
        <v>1.2086772425553907E+59</v>
      </c>
      <c r="LOL25" s="369">
        <f t="shared" si="133"/>
        <v>0</v>
      </c>
      <c r="LOM25" s="369">
        <f t="shared" si="133"/>
        <v>1.2449375598320526E+59</v>
      </c>
      <c r="LON25" s="369">
        <f t="shared" si="133"/>
        <v>0</v>
      </c>
      <c r="LOO25" s="369">
        <f t="shared" si="133"/>
        <v>1.2822856866270141E+59</v>
      </c>
      <c r="LOP25" s="369">
        <f t="shared" si="133"/>
        <v>0</v>
      </c>
      <c r="LOQ25" s="369">
        <f t="shared" si="133"/>
        <v>1.3207542572258244E+59</v>
      </c>
      <c r="LOR25" s="369">
        <f t="shared" ref="LOR25:LRC25" si="134">LOP25*$C$25</f>
        <v>0</v>
      </c>
      <c r="LOS25" s="369">
        <f t="shared" si="134"/>
        <v>1.3603768849425991E+59</v>
      </c>
      <c r="LOT25" s="369">
        <f t="shared" si="134"/>
        <v>0</v>
      </c>
      <c r="LOU25" s="369">
        <f t="shared" si="134"/>
        <v>1.4011881914908771E+59</v>
      </c>
      <c r="LOV25" s="369">
        <f t="shared" si="134"/>
        <v>0</v>
      </c>
      <c r="LOW25" s="369">
        <f t="shared" si="134"/>
        <v>1.4432238372356035E+59</v>
      </c>
      <c r="LOX25" s="369">
        <f t="shared" si="134"/>
        <v>0</v>
      </c>
      <c r="LOY25" s="369">
        <f t="shared" si="134"/>
        <v>1.4865205523526716E+59</v>
      </c>
      <c r="LOZ25" s="369">
        <f t="shared" si="134"/>
        <v>0</v>
      </c>
      <c r="LPA25" s="369">
        <f t="shared" si="134"/>
        <v>1.5311161689232518E+59</v>
      </c>
      <c r="LPB25" s="369">
        <f t="shared" si="134"/>
        <v>0</v>
      </c>
      <c r="LPC25" s="369">
        <f t="shared" si="134"/>
        <v>1.5770496539909494E+59</v>
      </c>
      <c r="LPD25" s="369">
        <f t="shared" si="134"/>
        <v>0</v>
      </c>
      <c r="LPE25" s="369">
        <f t="shared" si="134"/>
        <v>1.6243611436106779E+59</v>
      </c>
      <c r="LPF25" s="369">
        <f t="shared" si="134"/>
        <v>0</v>
      </c>
      <c r="LPG25" s="369">
        <f t="shared" si="134"/>
        <v>1.6730919779189983E+59</v>
      </c>
      <c r="LPH25" s="369">
        <f t="shared" si="134"/>
        <v>0</v>
      </c>
      <c r="LPI25" s="369">
        <f t="shared" si="134"/>
        <v>1.7232847372565683E+59</v>
      </c>
      <c r="LPJ25" s="369">
        <f t="shared" si="134"/>
        <v>0</v>
      </c>
      <c r="LPK25" s="369">
        <f t="shared" si="134"/>
        <v>1.7749832793742655E+59</v>
      </c>
      <c r="LPL25" s="369">
        <f t="shared" si="134"/>
        <v>0</v>
      </c>
      <c r="LPM25" s="369">
        <f t="shared" si="134"/>
        <v>1.8282327777554934E+59</v>
      </c>
      <c r="LPN25" s="369">
        <f t="shared" si="134"/>
        <v>0</v>
      </c>
      <c r="LPO25" s="369">
        <f t="shared" si="134"/>
        <v>1.8830797610881583E+59</v>
      </c>
      <c r="LPP25" s="369">
        <f t="shared" si="134"/>
        <v>0</v>
      </c>
      <c r="LPQ25" s="369">
        <f t="shared" si="134"/>
        <v>1.9395721539208031E+59</v>
      </c>
      <c r="LPR25" s="369">
        <f t="shared" si="134"/>
        <v>0</v>
      </c>
      <c r="LPS25" s="369">
        <f t="shared" si="134"/>
        <v>1.9977593185384273E+59</v>
      </c>
      <c r="LPT25" s="369">
        <f t="shared" si="134"/>
        <v>0</v>
      </c>
      <c r="LPU25" s="369">
        <f t="shared" si="134"/>
        <v>2.0576920980945803E+59</v>
      </c>
      <c r="LPV25" s="369">
        <f t="shared" si="134"/>
        <v>0</v>
      </c>
      <c r="LPW25" s="369">
        <f t="shared" si="134"/>
        <v>2.1194228610374178E+59</v>
      </c>
      <c r="LPX25" s="369">
        <f t="shared" si="134"/>
        <v>0</v>
      </c>
      <c r="LPY25" s="369">
        <f t="shared" si="134"/>
        <v>2.1830055468685404E+59</v>
      </c>
      <c r="LPZ25" s="369">
        <f t="shared" si="134"/>
        <v>0</v>
      </c>
      <c r="LQA25" s="369">
        <f t="shared" si="134"/>
        <v>2.2484957132745965E+59</v>
      </c>
      <c r="LQB25" s="369">
        <f t="shared" si="134"/>
        <v>0</v>
      </c>
      <c r="LQC25" s="369">
        <f t="shared" si="134"/>
        <v>2.3159505846728343E+59</v>
      </c>
      <c r="LQD25" s="369">
        <f t="shared" si="134"/>
        <v>0</v>
      </c>
      <c r="LQE25" s="369">
        <f t="shared" si="134"/>
        <v>2.3854291022130195E+59</v>
      </c>
      <c r="LQF25" s="369">
        <f t="shared" si="134"/>
        <v>0</v>
      </c>
      <c r="LQG25" s="369">
        <f t="shared" si="134"/>
        <v>2.4569919752794101E+59</v>
      </c>
      <c r="LQH25" s="369">
        <f t="shared" si="134"/>
        <v>0</v>
      </c>
      <c r="LQI25" s="369">
        <f t="shared" si="134"/>
        <v>2.5307017345377924E+59</v>
      </c>
      <c r="LQJ25" s="369">
        <f t="shared" si="134"/>
        <v>0</v>
      </c>
      <c r="LQK25" s="369">
        <f t="shared" si="134"/>
        <v>2.6066227865739262E+59</v>
      </c>
      <c r="LQL25" s="369">
        <f t="shared" si="134"/>
        <v>0</v>
      </c>
      <c r="LQM25" s="369">
        <f t="shared" si="134"/>
        <v>2.6848214701711441E+59</v>
      </c>
      <c r="LQN25" s="369">
        <f t="shared" si="134"/>
        <v>0</v>
      </c>
      <c r="LQO25" s="369">
        <f t="shared" si="134"/>
        <v>2.7653661142762785E+59</v>
      </c>
      <c r="LQP25" s="369">
        <f t="shared" si="134"/>
        <v>0</v>
      </c>
      <c r="LQQ25" s="369">
        <f t="shared" si="134"/>
        <v>2.8483270977045667E+59</v>
      </c>
      <c r="LQR25" s="369">
        <f t="shared" si="134"/>
        <v>0</v>
      </c>
      <c r="LQS25" s="369">
        <f t="shared" si="134"/>
        <v>2.9337769106357036E+59</v>
      </c>
      <c r="LQT25" s="369">
        <f t="shared" si="134"/>
        <v>0</v>
      </c>
      <c r="LQU25" s="369">
        <f t="shared" si="134"/>
        <v>3.0217902179547747E+59</v>
      </c>
      <c r="LQV25" s="369">
        <f t="shared" si="134"/>
        <v>0</v>
      </c>
      <c r="LQW25" s="369">
        <f t="shared" si="134"/>
        <v>3.1124439244934181E+59</v>
      </c>
      <c r="LQX25" s="369">
        <f t="shared" si="134"/>
        <v>0</v>
      </c>
      <c r="LQY25" s="369">
        <f t="shared" si="134"/>
        <v>3.2058172422282206E+59</v>
      </c>
      <c r="LQZ25" s="369">
        <f t="shared" si="134"/>
        <v>0</v>
      </c>
      <c r="LRA25" s="369">
        <f t="shared" si="134"/>
        <v>3.3019917594950675E+59</v>
      </c>
      <c r="LRB25" s="369">
        <f t="shared" si="134"/>
        <v>0</v>
      </c>
      <c r="LRC25" s="369">
        <f t="shared" si="134"/>
        <v>3.4010515122799196E+59</v>
      </c>
      <c r="LRD25" s="369">
        <f t="shared" ref="LRD25:LTO25" si="135">LRB25*$C$25</f>
        <v>0</v>
      </c>
      <c r="LRE25" s="369">
        <f t="shared" si="135"/>
        <v>3.5030830576483175E+59</v>
      </c>
      <c r="LRF25" s="369">
        <f t="shared" si="135"/>
        <v>0</v>
      </c>
      <c r="LRG25" s="369">
        <f t="shared" si="135"/>
        <v>3.608175549377767E+59</v>
      </c>
      <c r="LRH25" s="369">
        <f t="shared" si="135"/>
        <v>0</v>
      </c>
      <c r="LRI25" s="369">
        <f t="shared" si="135"/>
        <v>3.7164208158591E+59</v>
      </c>
      <c r="LRJ25" s="369">
        <f t="shared" si="135"/>
        <v>0</v>
      </c>
      <c r="LRK25" s="369">
        <f t="shared" si="135"/>
        <v>3.8279134403348731E+59</v>
      </c>
      <c r="LRL25" s="369">
        <f t="shared" si="135"/>
        <v>0</v>
      </c>
      <c r="LRM25" s="369">
        <f t="shared" si="135"/>
        <v>3.9427508435449193E+59</v>
      </c>
      <c r="LRN25" s="369">
        <f t="shared" si="135"/>
        <v>0</v>
      </c>
      <c r="LRO25" s="369">
        <f t="shared" si="135"/>
        <v>4.0610333688512669E+59</v>
      </c>
      <c r="LRP25" s="369">
        <f t="shared" si="135"/>
        <v>0</v>
      </c>
      <c r="LRQ25" s="369">
        <f t="shared" si="135"/>
        <v>4.1828643699168051E+59</v>
      </c>
      <c r="LRR25" s="369">
        <f t="shared" si="135"/>
        <v>0</v>
      </c>
      <c r="LRS25" s="369">
        <f t="shared" si="135"/>
        <v>4.3083503010143093E+59</v>
      </c>
      <c r="LRT25" s="369">
        <f t="shared" si="135"/>
        <v>0</v>
      </c>
      <c r="LRU25" s="369">
        <f t="shared" si="135"/>
        <v>4.4376008100447384E+59</v>
      </c>
      <c r="LRV25" s="369">
        <f t="shared" si="135"/>
        <v>0</v>
      </c>
      <c r="LRW25" s="369">
        <f t="shared" si="135"/>
        <v>4.5707288343460805E+59</v>
      </c>
      <c r="LRX25" s="369">
        <f t="shared" si="135"/>
        <v>0</v>
      </c>
      <c r="LRY25" s="369">
        <f t="shared" si="135"/>
        <v>4.7078506993764631E+59</v>
      </c>
      <c r="LRZ25" s="369">
        <f t="shared" si="135"/>
        <v>0</v>
      </c>
      <c r="LSA25" s="369">
        <f t="shared" si="135"/>
        <v>4.8490862203577569E+59</v>
      </c>
      <c r="LSB25" s="369">
        <f t="shared" si="135"/>
        <v>0</v>
      </c>
      <c r="LSC25" s="369">
        <f t="shared" si="135"/>
        <v>4.9945588069684896E+59</v>
      </c>
      <c r="LSD25" s="369">
        <f t="shared" si="135"/>
        <v>0</v>
      </c>
      <c r="LSE25" s="369">
        <f t="shared" si="135"/>
        <v>5.1443955711775448E+59</v>
      </c>
      <c r="LSF25" s="369">
        <f t="shared" si="135"/>
        <v>0</v>
      </c>
      <c r="LSG25" s="369">
        <f t="shared" si="135"/>
        <v>5.2987274383128715E+59</v>
      </c>
      <c r="LSH25" s="369">
        <f t="shared" si="135"/>
        <v>0</v>
      </c>
      <c r="LSI25" s="369">
        <f t="shared" si="135"/>
        <v>5.4576892614622582E+59</v>
      </c>
      <c r="LSJ25" s="369">
        <f t="shared" si="135"/>
        <v>0</v>
      </c>
      <c r="LSK25" s="369">
        <f t="shared" si="135"/>
        <v>5.6214199393061264E+59</v>
      </c>
      <c r="LSL25" s="369">
        <f t="shared" si="135"/>
        <v>0</v>
      </c>
      <c r="LSM25" s="369">
        <f t="shared" si="135"/>
        <v>5.7900625374853102E+59</v>
      </c>
      <c r="LSN25" s="369">
        <f t="shared" si="135"/>
        <v>0</v>
      </c>
      <c r="LSO25" s="369">
        <f t="shared" si="135"/>
        <v>5.9637644136098698E+59</v>
      </c>
      <c r="LSP25" s="369">
        <f t="shared" si="135"/>
        <v>0</v>
      </c>
      <c r="LSQ25" s="369">
        <f t="shared" si="135"/>
        <v>6.1426773460181658E+59</v>
      </c>
      <c r="LSR25" s="369">
        <f t="shared" si="135"/>
        <v>0</v>
      </c>
      <c r="LSS25" s="369">
        <f t="shared" si="135"/>
        <v>6.3269576663987114E+59</v>
      </c>
      <c r="LST25" s="369">
        <f t="shared" si="135"/>
        <v>0</v>
      </c>
      <c r="LSU25" s="369">
        <f t="shared" si="135"/>
        <v>6.5167663963906732E+59</v>
      </c>
      <c r="LSV25" s="369">
        <f t="shared" si="135"/>
        <v>0</v>
      </c>
      <c r="LSW25" s="369">
        <f t="shared" si="135"/>
        <v>6.7122693882823936E+59</v>
      </c>
      <c r="LSX25" s="369">
        <f t="shared" si="135"/>
        <v>0</v>
      </c>
      <c r="LSY25" s="369">
        <f t="shared" si="135"/>
        <v>6.913637469930866E+59</v>
      </c>
      <c r="LSZ25" s="369">
        <f t="shared" si="135"/>
        <v>0</v>
      </c>
      <c r="LTA25" s="369">
        <f t="shared" si="135"/>
        <v>7.1210465940287918E+59</v>
      </c>
      <c r="LTB25" s="369">
        <f t="shared" si="135"/>
        <v>0</v>
      </c>
      <c r="LTC25" s="369">
        <f t="shared" si="135"/>
        <v>7.3346779918496561E+59</v>
      </c>
      <c r="LTD25" s="369">
        <f t="shared" si="135"/>
        <v>0</v>
      </c>
      <c r="LTE25" s="369">
        <f t="shared" si="135"/>
        <v>7.5547183316051458E+59</v>
      </c>
      <c r="LTF25" s="369">
        <f t="shared" si="135"/>
        <v>0</v>
      </c>
      <c r="LTG25" s="369">
        <f t="shared" si="135"/>
        <v>7.7813598815533002E+59</v>
      </c>
      <c r="LTH25" s="369">
        <f t="shared" si="135"/>
        <v>0</v>
      </c>
      <c r="LTI25" s="369">
        <f t="shared" si="135"/>
        <v>8.0148006779998991E+59</v>
      </c>
      <c r="LTJ25" s="369">
        <f t="shared" si="135"/>
        <v>0</v>
      </c>
      <c r="LTK25" s="369">
        <f t="shared" si="135"/>
        <v>8.2552446983398967E+59</v>
      </c>
      <c r="LTL25" s="369">
        <f t="shared" si="135"/>
        <v>0</v>
      </c>
      <c r="LTM25" s="369">
        <f t="shared" si="135"/>
        <v>8.5029020392900946E+59</v>
      </c>
      <c r="LTN25" s="369">
        <f t="shared" si="135"/>
        <v>0</v>
      </c>
      <c r="LTO25" s="369">
        <f t="shared" si="135"/>
        <v>8.7579891004687979E+59</v>
      </c>
      <c r="LTP25" s="369">
        <f t="shared" ref="LTP25:LWA25" si="136">LTN25*$C$25</f>
        <v>0</v>
      </c>
      <c r="LTQ25" s="369">
        <f t="shared" si="136"/>
        <v>9.0207287734828619E+59</v>
      </c>
      <c r="LTR25" s="369">
        <f t="shared" si="136"/>
        <v>0</v>
      </c>
      <c r="LTS25" s="369">
        <f t="shared" si="136"/>
        <v>9.2913506366873483E+59</v>
      </c>
      <c r="LTT25" s="369">
        <f t="shared" si="136"/>
        <v>0</v>
      </c>
      <c r="LTU25" s="369">
        <f t="shared" si="136"/>
        <v>9.5700911557879693E+59</v>
      </c>
      <c r="LTV25" s="369">
        <f t="shared" si="136"/>
        <v>0</v>
      </c>
      <c r="LTW25" s="369">
        <f t="shared" si="136"/>
        <v>9.8571938904616077E+59</v>
      </c>
      <c r="LTX25" s="369">
        <f t="shared" si="136"/>
        <v>0</v>
      </c>
      <c r="LTY25" s="369">
        <f t="shared" si="136"/>
        <v>1.0152909707175456E+60</v>
      </c>
      <c r="LTZ25" s="369">
        <f t="shared" si="136"/>
        <v>0</v>
      </c>
      <c r="LUA25" s="369">
        <f t="shared" si="136"/>
        <v>1.045749699839072E+60</v>
      </c>
      <c r="LUB25" s="369">
        <f t="shared" si="136"/>
        <v>0</v>
      </c>
      <c r="LUC25" s="369">
        <f t="shared" si="136"/>
        <v>1.0771221908342442E+60</v>
      </c>
      <c r="LUD25" s="369">
        <f t="shared" si="136"/>
        <v>0</v>
      </c>
      <c r="LUE25" s="369">
        <f t="shared" si="136"/>
        <v>1.1094358565592715E+60</v>
      </c>
      <c r="LUF25" s="369">
        <f t="shared" si="136"/>
        <v>0</v>
      </c>
      <c r="LUG25" s="369">
        <f t="shared" si="136"/>
        <v>1.1427189322560498E+60</v>
      </c>
      <c r="LUH25" s="369">
        <f t="shared" si="136"/>
        <v>0</v>
      </c>
      <c r="LUI25" s="369">
        <f t="shared" si="136"/>
        <v>1.1770005002237313E+60</v>
      </c>
      <c r="LUJ25" s="369">
        <f t="shared" si="136"/>
        <v>0</v>
      </c>
      <c r="LUK25" s="369">
        <f t="shared" si="136"/>
        <v>1.2123105152304433E+60</v>
      </c>
      <c r="LUL25" s="369">
        <f t="shared" si="136"/>
        <v>0</v>
      </c>
      <c r="LUM25" s="369">
        <f t="shared" si="136"/>
        <v>1.2486798306873567E+60</v>
      </c>
      <c r="LUN25" s="369">
        <f t="shared" si="136"/>
        <v>0</v>
      </c>
      <c r="LUO25" s="369">
        <f t="shared" si="136"/>
        <v>1.2861402256079774E+60</v>
      </c>
      <c r="LUP25" s="369">
        <f t="shared" si="136"/>
        <v>0</v>
      </c>
      <c r="LUQ25" s="369">
        <f t="shared" si="136"/>
        <v>1.3247244323762167E+60</v>
      </c>
      <c r="LUR25" s="369">
        <f t="shared" si="136"/>
        <v>0</v>
      </c>
      <c r="LUS25" s="369">
        <f t="shared" si="136"/>
        <v>1.3644661653475033E+60</v>
      </c>
      <c r="LUT25" s="369">
        <f t="shared" si="136"/>
        <v>0</v>
      </c>
      <c r="LUU25" s="369">
        <f t="shared" si="136"/>
        <v>1.4054001503079285E+60</v>
      </c>
      <c r="LUV25" s="369">
        <f t="shared" si="136"/>
        <v>0</v>
      </c>
      <c r="LUW25" s="369">
        <f t="shared" si="136"/>
        <v>1.4475621548171663E+60</v>
      </c>
      <c r="LUX25" s="369">
        <f t="shared" si="136"/>
        <v>0</v>
      </c>
      <c r="LUY25" s="369">
        <f t="shared" si="136"/>
        <v>1.4909890194616813E+60</v>
      </c>
      <c r="LUZ25" s="369">
        <f t="shared" si="136"/>
        <v>0</v>
      </c>
      <c r="LVA25" s="369">
        <f t="shared" si="136"/>
        <v>1.5357186900455317E+60</v>
      </c>
      <c r="LVB25" s="369">
        <f t="shared" si="136"/>
        <v>0</v>
      </c>
      <c r="LVC25" s="369">
        <f t="shared" si="136"/>
        <v>1.5817902507468976E+60</v>
      </c>
      <c r="LVD25" s="369">
        <f t="shared" si="136"/>
        <v>0</v>
      </c>
      <c r="LVE25" s="369">
        <f t="shared" si="136"/>
        <v>1.6292439582693047E+60</v>
      </c>
      <c r="LVF25" s="369">
        <f t="shared" si="136"/>
        <v>0</v>
      </c>
      <c r="LVG25" s="369">
        <f t="shared" si="136"/>
        <v>1.6781212770173839E+60</v>
      </c>
      <c r="LVH25" s="369">
        <f t="shared" si="136"/>
        <v>0</v>
      </c>
      <c r="LVI25" s="369">
        <f t="shared" si="136"/>
        <v>1.7284649153279055E+60</v>
      </c>
      <c r="LVJ25" s="369">
        <f t="shared" si="136"/>
        <v>0</v>
      </c>
      <c r="LVK25" s="369">
        <f t="shared" si="136"/>
        <v>1.7803188627877427E+60</v>
      </c>
      <c r="LVL25" s="369">
        <f t="shared" si="136"/>
        <v>0</v>
      </c>
      <c r="LVM25" s="369">
        <f t="shared" si="136"/>
        <v>1.8337284286713749E+60</v>
      </c>
      <c r="LVN25" s="369">
        <f t="shared" si="136"/>
        <v>0</v>
      </c>
      <c r="LVO25" s="369">
        <f t="shared" si="136"/>
        <v>1.8887402815315163E+60</v>
      </c>
      <c r="LVP25" s="369">
        <f t="shared" si="136"/>
        <v>0</v>
      </c>
      <c r="LVQ25" s="369">
        <f t="shared" si="136"/>
        <v>1.9454024899774618E+60</v>
      </c>
      <c r="LVR25" s="369">
        <f t="shared" si="136"/>
        <v>0</v>
      </c>
      <c r="LVS25" s="369">
        <f t="shared" si="136"/>
        <v>2.0037645646767858E+60</v>
      </c>
      <c r="LVT25" s="369">
        <f t="shared" si="136"/>
        <v>0</v>
      </c>
      <c r="LVU25" s="369">
        <f t="shared" si="136"/>
        <v>2.0638775016170894E+60</v>
      </c>
      <c r="LVV25" s="369">
        <f t="shared" si="136"/>
        <v>0</v>
      </c>
      <c r="LVW25" s="369">
        <f t="shared" si="136"/>
        <v>2.125793826665602E+60</v>
      </c>
      <c r="LVX25" s="369">
        <f t="shared" si="136"/>
        <v>0</v>
      </c>
      <c r="LVY25" s="369">
        <f t="shared" si="136"/>
        <v>2.1895676414655701E+60</v>
      </c>
      <c r="LVZ25" s="369">
        <f t="shared" si="136"/>
        <v>0</v>
      </c>
      <c r="LWA25" s="369">
        <f t="shared" si="136"/>
        <v>2.2552546707095372E+60</v>
      </c>
      <c r="LWB25" s="369">
        <f t="shared" ref="LWB25:LYM25" si="137">LVZ25*$C$25</f>
        <v>0</v>
      </c>
      <c r="LWC25" s="369">
        <f t="shared" si="137"/>
        <v>2.3229123108308234E+60</v>
      </c>
      <c r="LWD25" s="369">
        <f t="shared" si="137"/>
        <v>0</v>
      </c>
      <c r="LWE25" s="369">
        <f t="shared" si="137"/>
        <v>2.3925996801557482E+60</v>
      </c>
      <c r="LWF25" s="369">
        <f t="shared" si="137"/>
        <v>0</v>
      </c>
      <c r="LWG25" s="369">
        <f t="shared" si="137"/>
        <v>2.4643776705604207E+60</v>
      </c>
      <c r="LWH25" s="369">
        <f t="shared" si="137"/>
        <v>0</v>
      </c>
      <c r="LWI25" s="369">
        <f t="shared" si="137"/>
        <v>2.5383090006772332E+60</v>
      </c>
      <c r="LWJ25" s="369">
        <f t="shared" si="137"/>
        <v>0</v>
      </c>
      <c r="LWK25" s="369">
        <f t="shared" si="137"/>
        <v>2.6144582706975502E+60</v>
      </c>
      <c r="LWL25" s="369">
        <f t="shared" si="137"/>
        <v>0</v>
      </c>
      <c r="LWM25" s="369">
        <f t="shared" si="137"/>
        <v>2.6928920188184768E+60</v>
      </c>
      <c r="LWN25" s="369">
        <f t="shared" si="137"/>
        <v>0</v>
      </c>
      <c r="LWO25" s="369">
        <f t="shared" si="137"/>
        <v>2.7736787793830311E+60</v>
      </c>
      <c r="LWP25" s="369">
        <f t="shared" si="137"/>
        <v>0</v>
      </c>
      <c r="LWQ25" s="369">
        <f t="shared" si="137"/>
        <v>2.8568891427645222E+60</v>
      </c>
      <c r="LWR25" s="369">
        <f t="shared" si="137"/>
        <v>0</v>
      </c>
      <c r="LWS25" s="369">
        <f t="shared" si="137"/>
        <v>2.9425958170474578E+60</v>
      </c>
      <c r="LWT25" s="369">
        <f t="shared" si="137"/>
        <v>0</v>
      </c>
      <c r="LWU25" s="369">
        <f t="shared" si="137"/>
        <v>3.0308736915588816E+60</v>
      </c>
      <c r="LWV25" s="369">
        <f t="shared" si="137"/>
        <v>0</v>
      </c>
      <c r="LWW25" s="369">
        <f t="shared" si="137"/>
        <v>3.121799902305648E+60</v>
      </c>
      <c r="LWX25" s="369">
        <f t="shared" si="137"/>
        <v>0</v>
      </c>
      <c r="LWY25" s="369">
        <f t="shared" si="137"/>
        <v>3.2154538993748178E+60</v>
      </c>
      <c r="LWZ25" s="369">
        <f t="shared" si="137"/>
        <v>0</v>
      </c>
      <c r="LXA25" s="369">
        <f t="shared" si="137"/>
        <v>3.3119175163560621E+60</v>
      </c>
      <c r="LXB25" s="369">
        <f t="shared" si="137"/>
        <v>0</v>
      </c>
      <c r="LXC25" s="369">
        <f t="shared" si="137"/>
        <v>3.4112750418467437E+60</v>
      </c>
      <c r="LXD25" s="369">
        <f t="shared" si="137"/>
        <v>0</v>
      </c>
      <c r="LXE25" s="369">
        <f t="shared" si="137"/>
        <v>3.5136132931021463E+60</v>
      </c>
      <c r="LXF25" s="369">
        <f t="shared" si="137"/>
        <v>0</v>
      </c>
      <c r="LXG25" s="369">
        <f t="shared" si="137"/>
        <v>3.6190216918952107E+60</v>
      </c>
      <c r="LXH25" s="369">
        <f t="shared" si="137"/>
        <v>0</v>
      </c>
      <c r="LXI25" s="369">
        <f t="shared" si="137"/>
        <v>3.7275923426520671E+60</v>
      </c>
      <c r="LXJ25" s="369">
        <f t="shared" si="137"/>
        <v>0</v>
      </c>
      <c r="LXK25" s="369">
        <f t="shared" si="137"/>
        <v>3.8394201129316294E+60</v>
      </c>
      <c r="LXL25" s="369">
        <f t="shared" si="137"/>
        <v>0</v>
      </c>
      <c r="LXM25" s="369">
        <f t="shared" si="137"/>
        <v>3.9546027163195781E+60</v>
      </c>
      <c r="LXN25" s="369">
        <f t="shared" si="137"/>
        <v>0</v>
      </c>
      <c r="LXO25" s="369">
        <f t="shared" si="137"/>
        <v>4.0732407978091653E+60</v>
      </c>
      <c r="LXP25" s="369">
        <f t="shared" si="137"/>
        <v>0</v>
      </c>
      <c r="LXQ25" s="369">
        <f t="shared" si="137"/>
        <v>4.19543802174344E+60</v>
      </c>
      <c r="LXR25" s="369">
        <f t="shared" si="137"/>
        <v>0</v>
      </c>
      <c r="LXS25" s="369">
        <f t="shared" si="137"/>
        <v>4.3213011623957433E+60</v>
      </c>
      <c r="LXT25" s="369">
        <f t="shared" si="137"/>
        <v>0</v>
      </c>
      <c r="LXU25" s="369">
        <f t="shared" si="137"/>
        <v>4.4509401972676155E+60</v>
      </c>
      <c r="LXV25" s="369">
        <f t="shared" si="137"/>
        <v>0</v>
      </c>
      <c r="LXW25" s="369">
        <f t="shared" si="137"/>
        <v>4.5844684031856438E+60</v>
      </c>
      <c r="LXX25" s="369">
        <f t="shared" si="137"/>
        <v>0</v>
      </c>
      <c r="LXY25" s="369">
        <f t="shared" si="137"/>
        <v>4.7220024552812134E+60</v>
      </c>
      <c r="LXZ25" s="369">
        <f t="shared" si="137"/>
        <v>0</v>
      </c>
      <c r="LYA25" s="369">
        <f t="shared" si="137"/>
        <v>4.8636625289396502E+60</v>
      </c>
      <c r="LYB25" s="369">
        <f t="shared" si="137"/>
        <v>0</v>
      </c>
      <c r="LYC25" s="369">
        <f t="shared" si="137"/>
        <v>5.00957240480784E+60</v>
      </c>
      <c r="LYD25" s="369">
        <f t="shared" si="137"/>
        <v>0</v>
      </c>
      <c r="LYE25" s="369">
        <f t="shared" si="137"/>
        <v>5.159859576952075E+60</v>
      </c>
      <c r="LYF25" s="369">
        <f t="shared" si="137"/>
        <v>0</v>
      </c>
      <c r="LYG25" s="369">
        <f t="shared" si="137"/>
        <v>5.3146553642606371E+60</v>
      </c>
      <c r="LYH25" s="369">
        <f t="shared" si="137"/>
        <v>0</v>
      </c>
      <c r="LYI25" s="369">
        <f t="shared" si="137"/>
        <v>5.4740950251884566E+60</v>
      </c>
      <c r="LYJ25" s="369">
        <f t="shared" si="137"/>
        <v>0</v>
      </c>
      <c r="LYK25" s="369">
        <f t="shared" si="137"/>
        <v>5.6383178759441101E+60</v>
      </c>
      <c r="LYL25" s="369">
        <f t="shared" si="137"/>
        <v>0</v>
      </c>
      <c r="LYM25" s="369">
        <f t="shared" si="137"/>
        <v>5.8074674122224339E+60</v>
      </c>
      <c r="LYN25" s="369">
        <f t="shared" ref="LYN25:MAY25" si="138">LYL25*$C$25</f>
        <v>0</v>
      </c>
      <c r="LYO25" s="369">
        <f t="shared" si="138"/>
        <v>5.9816914345891073E+60</v>
      </c>
      <c r="LYP25" s="369">
        <f t="shared" si="138"/>
        <v>0</v>
      </c>
      <c r="LYQ25" s="369">
        <f t="shared" si="138"/>
        <v>6.1611421776267806E+60</v>
      </c>
      <c r="LYR25" s="369">
        <f t="shared" si="138"/>
        <v>0</v>
      </c>
      <c r="LYS25" s="369">
        <f t="shared" si="138"/>
        <v>6.345976442955584E+60</v>
      </c>
      <c r="LYT25" s="369">
        <f t="shared" si="138"/>
        <v>0</v>
      </c>
      <c r="LYU25" s="369">
        <f t="shared" si="138"/>
        <v>6.536355736244251E+60</v>
      </c>
      <c r="LYV25" s="369">
        <f t="shared" si="138"/>
        <v>0</v>
      </c>
      <c r="LYW25" s="369">
        <f t="shared" si="138"/>
        <v>6.732446408331579E+60</v>
      </c>
      <c r="LYX25" s="369">
        <f t="shared" si="138"/>
        <v>0</v>
      </c>
      <c r="LYY25" s="369">
        <f t="shared" si="138"/>
        <v>6.934419800581527E+60</v>
      </c>
      <c r="LYZ25" s="369">
        <f t="shared" si="138"/>
        <v>0</v>
      </c>
      <c r="LZA25" s="369">
        <f t="shared" si="138"/>
        <v>7.1424523945989736E+60</v>
      </c>
      <c r="LZB25" s="369">
        <f t="shared" si="138"/>
        <v>0</v>
      </c>
      <c r="LZC25" s="369">
        <f t="shared" si="138"/>
        <v>7.356725966436943E+60</v>
      </c>
      <c r="LZD25" s="369">
        <f t="shared" si="138"/>
        <v>0</v>
      </c>
      <c r="LZE25" s="369">
        <f t="shared" si="138"/>
        <v>7.5774277454300514E+60</v>
      </c>
      <c r="LZF25" s="369">
        <f t="shared" si="138"/>
        <v>0</v>
      </c>
      <c r="LZG25" s="369">
        <f t="shared" si="138"/>
        <v>7.8047505777929532E+60</v>
      </c>
      <c r="LZH25" s="369">
        <f t="shared" si="138"/>
        <v>0</v>
      </c>
      <c r="LZI25" s="369">
        <f t="shared" si="138"/>
        <v>8.0388930951267426E+60</v>
      </c>
      <c r="LZJ25" s="369">
        <f t="shared" si="138"/>
        <v>0</v>
      </c>
      <c r="LZK25" s="369">
        <f t="shared" si="138"/>
        <v>8.2800598879805446E+60</v>
      </c>
      <c r="LZL25" s="369">
        <f t="shared" si="138"/>
        <v>0</v>
      </c>
      <c r="LZM25" s="369">
        <f t="shared" si="138"/>
        <v>8.5284616846199612E+60</v>
      </c>
      <c r="LZN25" s="369">
        <f t="shared" si="138"/>
        <v>0</v>
      </c>
      <c r="LZO25" s="369">
        <f t="shared" si="138"/>
        <v>8.7843155351585602E+60</v>
      </c>
      <c r="LZP25" s="369">
        <f t="shared" si="138"/>
        <v>0</v>
      </c>
      <c r="LZQ25" s="369">
        <f t="shared" si="138"/>
        <v>9.0478450012133172E+60</v>
      </c>
      <c r="LZR25" s="369">
        <f t="shared" si="138"/>
        <v>0</v>
      </c>
      <c r="LZS25" s="369">
        <f t="shared" si="138"/>
        <v>9.3192803512497168E+60</v>
      </c>
      <c r="LZT25" s="369">
        <f t="shared" si="138"/>
        <v>0</v>
      </c>
      <c r="LZU25" s="369">
        <f t="shared" si="138"/>
        <v>9.5988587617872082E+60</v>
      </c>
      <c r="LZV25" s="369">
        <f t="shared" si="138"/>
        <v>0</v>
      </c>
      <c r="LZW25" s="369">
        <f t="shared" si="138"/>
        <v>9.8868245246408253E+60</v>
      </c>
      <c r="LZX25" s="369">
        <f t="shared" si="138"/>
        <v>0</v>
      </c>
      <c r="LZY25" s="369">
        <f t="shared" si="138"/>
        <v>1.018342926038005E+61</v>
      </c>
      <c r="LZZ25" s="369">
        <f t="shared" si="138"/>
        <v>0</v>
      </c>
      <c r="MAA25" s="369">
        <f t="shared" si="138"/>
        <v>1.0488932138191452E+61</v>
      </c>
      <c r="MAB25" s="369">
        <f t="shared" si="138"/>
        <v>0</v>
      </c>
      <c r="MAC25" s="369">
        <f t="shared" si="138"/>
        <v>1.0803600102337196E+61</v>
      </c>
      <c r="MAD25" s="369">
        <f t="shared" si="138"/>
        <v>0</v>
      </c>
      <c r="MAE25" s="369">
        <f t="shared" si="138"/>
        <v>1.1127708105407312E+61</v>
      </c>
      <c r="MAF25" s="369">
        <f t="shared" si="138"/>
        <v>0</v>
      </c>
      <c r="MAG25" s="369">
        <f t="shared" si="138"/>
        <v>1.1461539348569531E+61</v>
      </c>
      <c r="MAH25" s="369">
        <f t="shared" si="138"/>
        <v>0</v>
      </c>
      <c r="MAI25" s="369">
        <f t="shared" si="138"/>
        <v>1.1805385529026617E+61</v>
      </c>
      <c r="MAJ25" s="369">
        <f t="shared" si="138"/>
        <v>0</v>
      </c>
      <c r="MAK25" s="369">
        <f t="shared" si="138"/>
        <v>1.2159547094897415E+61</v>
      </c>
      <c r="MAL25" s="369">
        <f t="shared" si="138"/>
        <v>0</v>
      </c>
      <c r="MAM25" s="369">
        <f t="shared" si="138"/>
        <v>1.2524333507744338E+61</v>
      </c>
      <c r="MAN25" s="369">
        <f t="shared" si="138"/>
        <v>0</v>
      </c>
      <c r="MAO25" s="369">
        <f t="shared" si="138"/>
        <v>1.290006351297667E+61</v>
      </c>
      <c r="MAP25" s="369">
        <f t="shared" si="138"/>
        <v>0</v>
      </c>
      <c r="MAQ25" s="369">
        <f t="shared" si="138"/>
        <v>1.3287065418365969E+61</v>
      </c>
      <c r="MAR25" s="369">
        <f t="shared" si="138"/>
        <v>0</v>
      </c>
      <c r="MAS25" s="369">
        <f t="shared" si="138"/>
        <v>1.3685677380916948E+61</v>
      </c>
      <c r="MAT25" s="369">
        <f t="shared" si="138"/>
        <v>0</v>
      </c>
      <c r="MAU25" s="369">
        <f t="shared" si="138"/>
        <v>1.4096247702344458E+61</v>
      </c>
      <c r="MAV25" s="369">
        <f t="shared" si="138"/>
        <v>0</v>
      </c>
      <c r="MAW25" s="369">
        <f t="shared" si="138"/>
        <v>1.4519135133414793E+61</v>
      </c>
      <c r="MAX25" s="369">
        <f t="shared" si="138"/>
        <v>0</v>
      </c>
      <c r="MAY25" s="369">
        <f t="shared" si="138"/>
        <v>1.4954709187417238E+61</v>
      </c>
      <c r="MAZ25" s="369">
        <f t="shared" ref="MAZ25:MDK25" si="139">MAX25*$C$25</f>
        <v>0</v>
      </c>
      <c r="MBA25" s="369">
        <f t="shared" si="139"/>
        <v>1.5403350463039755E+61</v>
      </c>
      <c r="MBB25" s="369">
        <f t="shared" si="139"/>
        <v>0</v>
      </c>
      <c r="MBC25" s="369">
        <f t="shared" si="139"/>
        <v>1.5865450976930946E+61</v>
      </c>
      <c r="MBD25" s="369">
        <f t="shared" si="139"/>
        <v>0</v>
      </c>
      <c r="MBE25" s="369">
        <f t="shared" si="139"/>
        <v>1.6341414506238875E+61</v>
      </c>
      <c r="MBF25" s="369">
        <f t="shared" si="139"/>
        <v>0</v>
      </c>
      <c r="MBG25" s="369">
        <f t="shared" si="139"/>
        <v>1.6831656941426042E+61</v>
      </c>
      <c r="MBH25" s="369">
        <f t="shared" si="139"/>
        <v>0</v>
      </c>
      <c r="MBI25" s="369">
        <f t="shared" si="139"/>
        <v>1.7336606649668825E+61</v>
      </c>
      <c r="MBJ25" s="369">
        <f t="shared" si="139"/>
        <v>0</v>
      </c>
      <c r="MBK25" s="369">
        <f t="shared" si="139"/>
        <v>1.7856704849158891E+61</v>
      </c>
      <c r="MBL25" s="369">
        <f t="shared" si="139"/>
        <v>0</v>
      </c>
      <c r="MBM25" s="369">
        <f t="shared" si="139"/>
        <v>1.8392405994633658E+61</v>
      </c>
      <c r="MBN25" s="369">
        <f t="shared" si="139"/>
        <v>0</v>
      </c>
      <c r="MBO25" s="369">
        <f t="shared" si="139"/>
        <v>1.8944178174472666E+61</v>
      </c>
      <c r="MBP25" s="369">
        <f t="shared" si="139"/>
        <v>0</v>
      </c>
      <c r="MBQ25" s="369">
        <f t="shared" si="139"/>
        <v>1.9512503519706847E+61</v>
      </c>
      <c r="MBR25" s="369">
        <f t="shared" si="139"/>
        <v>0</v>
      </c>
      <c r="MBS25" s="369">
        <f t="shared" si="139"/>
        <v>2.0097878625298054E+61</v>
      </c>
      <c r="MBT25" s="369">
        <f t="shared" si="139"/>
        <v>0</v>
      </c>
      <c r="MBU25" s="369">
        <f t="shared" si="139"/>
        <v>2.0700814984056997E+61</v>
      </c>
      <c r="MBV25" s="369">
        <f t="shared" si="139"/>
        <v>0</v>
      </c>
      <c r="MBW25" s="369">
        <f t="shared" si="139"/>
        <v>2.1321839433578706E+61</v>
      </c>
      <c r="MBX25" s="369">
        <f t="shared" si="139"/>
        <v>0</v>
      </c>
      <c r="MBY25" s="369">
        <f t="shared" si="139"/>
        <v>2.1961494616586066E+61</v>
      </c>
      <c r="MBZ25" s="369">
        <f t="shared" si="139"/>
        <v>0</v>
      </c>
      <c r="MCA25" s="369">
        <f t="shared" si="139"/>
        <v>2.262033945508365E+61</v>
      </c>
      <c r="MCB25" s="369">
        <f t="shared" si="139"/>
        <v>0</v>
      </c>
      <c r="MCC25" s="369">
        <f t="shared" si="139"/>
        <v>2.329894963873616E+61</v>
      </c>
      <c r="MCD25" s="369">
        <f t="shared" si="139"/>
        <v>0</v>
      </c>
      <c r="MCE25" s="369">
        <f t="shared" si="139"/>
        <v>2.3997918127898245E+61</v>
      </c>
      <c r="MCF25" s="369">
        <f t="shared" si="139"/>
        <v>0</v>
      </c>
      <c r="MCG25" s="369">
        <f t="shared" si="139"/>
        <v>2.4717855671735193E+61</v>
      </c>
      <c r="MCH25" s="369">
        <f t="shared" si="139"/>
        <v>0</v>
      </c>
      <c r="MCI25" s="369">
        <f t="shared" si="139"/>
        <v>2.5459391341887251E+61</v>
      </c>
      <c r="MCJ25" s="369">
        <f t="shared" si="139"/>
        <v>0</v>
      </c>
      <c r="MCK25" s="369">
        <f t="shared" si="139"/>
        <v>2.6223173082143866E+61</v>
      </c>
      <c r="MCL25" s="369">
        <f t="shared" si="139"/>
        <v>0</v>
      </c>
      <c r="MCM25" s="369">
        <f t="shared" si="139"/>
        <v>2.7009868274608181E+61</v>
      </c>
      <c r="MCN25" s="369">
        <f t="shared" si="139"/>
        <v>0</v>
      </c>
      <c r="MCO25" s="369">
        <f t="shared" si="139"/>
        <v>2.7820164322846425E+61</v>
      </c>
      <c r="MCP25" s="369">
        <f t="shared" si="139"/>
        <v>0</v>
      </c>
      <c r="MCQ25" s="369">
        <f t="shared" si="139"/>
        <v>2.8654769252531819E+61</v>
      </c>
      <c r="MCR25" s="369">
        <f t="shared" si="139"/>
        <v>0</v>
      </c>
      <c r="MCS25" s="369">
        <f t="shared" si="139"/>
        <v>2.9514412330107776E+61</v>
      </c>
      <c r="MCT25" s="369">
        <f t="shared" si="139"/>
        <v>0</v>
      </c>
      <c r="MCU25" s="369">
        <f t="shared" si="139"/>
        <v>3.0399844700011012E+61</v>
      </c>
      <c r="MCV25" s="369">
        <f t="shared" si="139"/>
        <v>0</v>
      </c>
      <c r="MCW25" s="369">
        <f t="shared" si="139"/>
        <v>3.1311840041011343E+61</v>
      </c>
      <c r="MCX25" s="369">
        <f t="shared" si="139"/>
        <v>0</v>
      </c>
      <c r="MCY25" s="369">
        <f t="shared" si="139"/>
        <v>3.2251195242241685E+61</v>
      </c>
      <c r="MCZ25" s="369">
        <f t="shared" si="139"/>
        <v>0</v>
      </c>
      <c r="MDA25" s="369">
        <f t="shared" si="139"/>
        <v>3.3218731099508934E+61</v>
      </c>
      <c r="MDB25" s="369">
        <f t="shared" si="139"/>
        <v>0</v>
      </c>
      <c r="MDC25" s="369">
        <f t="shared" si="139"/>
        <v>3.4215293032494206E+61</v>
      </c>
      <c r="MDD25" s="369">
        <f t="shared" si="139"/>
        <v>0</v>
      </c>
      <c r="MDE25" s="369">
        <f t="shared" si="139"/>
        <v>3.5241751823469035E+61</v>
      </c>
      <c r="MDF25" s="369">
        <f t="shared" si="139"/>
        <v>0</v>
      </c>
      <c r="MDG25" s="369">
        <f t="shared" si="139"/>
        <v>3.6299004378173105E+61</v>
      </c>
      <c r="MDH25" s="369">
        <f t="shared" si="139"/>
        <v>0</v>
      </c>
      <c r="MDI25" s="369">
        <f t="shared" si="139"/>
        <v>3.73879745095183E+61</v>
      </c>
      <c r="MDJ25" s="369">
        <f t="shared" si="139"/>
        <v>0</v>
      </c>
      <c r="MDK25" s="369">
        <f t="shared" si="139"/>
        <v>3.8509613744803851E+61</v>
      </c>
      <c r="MDL25" s="369">
        <f t="shared" ref="MDL25:MFW25" si="140">MDJ25*$C$25</f>
        <v>0</v>
      </c>
      <c r="MDM25" s="369">
        <f t="shared" si="140"/>
        <v>3.9664902157147965E+61</v>
      </c>
      <c r="MDN25" s="369">
        <f t="shared" si="140"/>
        <v>0</v>
      </c>
      <c r="MDO25" s="369">
        <f t="shared" si="140"/>
        <v>4.0854849221862405E+61</v>
      </c>
      <c r="MDP25" s="369">
        <f t="shared" si="140"/>
        <v>0</v>
      </c>
      <c r="MDQ25" s="369">
        <f t="shared" si="140"/>
        <v>4.208049469851828E+61</v>
      </c>
      <c r="MDR25" s="369">
        <f t="shared" si="140"/>
        <v>0</v>
      </c>
      <c r="MDS25" s="369">
        <f t="shared" si="140"/>
        <v>4.3342909539473831E+61</v>
      </c>
      <c r="MDT25" s="369">
        <f t="shared" si="140"/>
        <v>0</v>
      </c>
      <c r="MDU25" s="369">
        <f t="shared" si="140"/>
        <v>4.4643196825658046E+61</v>
      </c>
      <c r="MDV25" s="369">
        <f t="shared" si="140"/>
        <v>0</v>
      </c>
      <c r="MDW25" s="369">
        <f t="shared" si="140"/>
        <v>4.5982492730427791E+61</v>
      </c>
      <c r="MDX25" s="369">
        <f t="shared" si="140"/>
        <v>0</v>
      </c>
      <c r="MDY25" s="369">
        <f t="shared" si="140"/>
        <v>4.7361967512340623E+61</v>
      </c>
      <c r="MDZ25" s="369">
        <f t="shared" si="140"/>
        <v>0</v>
      </c>
      <c r="MEA25" s="369">
        <f t="shared" si="140"/>
        <v>4.8782826537710842E+61</v>
      </c>
      <c r="MEB25" s="369">
        <f t="shared" si="140"/>
        <v>0</v>
      </c>
      <c r="MEC25" s="369">
        <f t="shared" si="140"/>
        <v>5.0246311333842167E+61</v>
      </c>
      <c r="MED25" s="369">
        <f t="shared" si="140"/>
        <v>0</v>
      </c>
      <c r="MEE25" s="369">
        <f t="shared" si="140"/>
        <v>5.1753700673857434E+61</v>
      </c>
      <c r="MEF25" s="369">
        <f t="shared" si="140"/>
        <v>0</v>
      </c>
      <c r="MEG25" s="369">
        <f t="shared" si="140"/>
        <v>5.3306311694073156E+61</v>
      </c>
      <c r="MEH25" s="369">
        <f t="shared" si="140"/>
        <v>0</v>
      </c>
      <c r="MEI25" s="369">
        <f t="shared" si="140"/>
        <v>5.4905501044895352E+61</v>
      </c>
      <c r="MEJ25" s="369">
        <f t="shared" si="140"/>
        <v>0</v>
      </c>
      <c r="MEK25" s="369">
        <f t="shared" si="140"/>
        <v>5.6552666076242219E+61</v>
      </c>
      <c r="MEL25" s="369">
        <f t="shared" si="140"/>
        <v>0</v>
      </c>
      <c r="MEM25" s="369">
        <f t="shared" si="140"/>
        <v>5.8249246058529489E+61</v>
      </c>
      <c r="MEN25" s="369">
        <f t="shared" si="140"/>
        <v>0</v>
      </c>
      <c r="MEO25" s="369">
        <f t="shared" si="140"/>
        <v>5.9996723440285378E+61</v>
      </c>
      <c r="MEP25" s="369">
        <f t="shared" si="140"/>
        <v>0</v>
      </c>
      <c r="MEQ25" s="369">
        <f t="shared" si="140"/>
        <v>6.1796625143493937E+61</v>
      </c>
      <c r="MER25" s="369">
        <f t="shared" si="140"/>
        <v>0</v>
      </c>
      <c r="MES25" s="369">
        <f t="shared" si="140"/>
        <v>6.365052389779876E+61</v>
      </c>
      <c r="MET25" s="369">
        <f t="shared" si="140"/>
        <v>0</v>
      </c>
      <c r="MEU25" s="369">
        <f t="shared" si="140"/>
        <v>6.5560039614732723E+61</v>
      </c>
      <c r="MEV25" s="369">
        <f t="shared" si="140"/>
        <v>0</v>
      </c>
      <c r="MEW25" s="369">
        <f t="shared" si="140"/>
        <v>6.7526840803174711E+61</v>
      </c>
      <c r="MEX25" s="369">
        <f t="shared" si="140"/>
        <v>0</v>
      </c>
      <c r="MEY25" s="369">
        <f t="shared" si="140"/>
        <v>6.9552646027269954E+61</v>
      </c>
      <c r="MEZ25" s="369">
        <f t="shared" si="140"/>
        <v>0</v>
      </c>
      <c r="MFA25" s="369">
        <f t="shared" si="140"/>
        <v>7.1639225408088049E+61</v>
      </c>
      <c r="MFB25" s="369">
        <f t="shared" si="140"/>
        <v>0</v>
      </c>
      <c r="MFC25" s="369">
        <f t="shared" si="140"/>
        <v>7.3788402170330694E+61</v>
      </c>
      <c r="MFD25" s="369">
        <f t="shared" si="140"/>
        <v>0</v>
      </c>
      <c r="MFE25" s="369">
        <f t="shared" si="140"/>
        <v>7.600205423544062E+61</v>
      </c>
      <c r="MFF25" s="369">
        <f t="shared" si="140"/>
        <v>0</v>
      </c>
      <c r="MFG25" s="369">
        <f t="shared" si="140"/>
        <v>7.8282115862503839E+61</v>
      </c>
      <c r="MFH25" s="369">
        <f t="shared" si="140"/>
        <v>0</v>
      </c>
      <c r="MFI25" s="369">
        <f t="shared" si="140"/>
        <v>8.0630579338378953E+61</v>
      </c>
      <c r="MFJ25" s="369">
        <f t="shared" si="140"/>
        <v>0</v>
      </c>
      <c r="MFK25" s="369">
        <f t="shared" si="140"/>
        <v>8.304949671853032E+61</v>
      </c>
      <c r="MFL25" s="369">
        <f t="shared" si="140"/>
        <v>0</v>
      </c>
      <c r="MFM25" s="369">
        <f t="shared" si="140"/>
        <v>8.5540981620086232E+61</v>
      </c>
      <c r="MFN25" s="369">
        <f t="shared" si="140"/>
        <v>0</v>
      </c>
      <c r="MFO25" s="369">
        <f t="shared" si="140"/>
        <v>8.8107211068688826E+61</v>
      </c>
      <c r="MFP25" s="369">
        <f t="shared" si="140"/>
        <v>0</v>
      </c>
      <c r="MFQ25" s="369">
        <f t="shared" si="140"/>
        <v>9.0750427400749498E+61</v>
      </c>
      <c r="MFR25" s="369">
        <f t="shared" si="140"/>
        <v>0</v>
      </c>
      <c r="MFS25" s="369">
        <f t="shared" si="140"/>
        <v>9.3472940222771986E+61</v>
      </c>
      <c r="MFT25" s="369">
        <f t="shared" si="140"/>
        <v>0</v>
      </c>
      <c r="MFU25" s="369">
        <f t="shared" si="140"/>
        <v>9.6277128429455149E+61</v>
      </c>
      <c r="MFV25" s="369">
        <f t="shared" si="140"/>
        <v>0</v>
      </c>
      <c r="MFW25" s="369">
        <f t="shared" si="140"/>
        <v>9.9165442282338809E+61</v>
      </c>
      <c r="MFX25" s="369">
        <f t="shared" ref="MFX25:MII25" si="141">MFV25*$C$25</f>
        <v>0</v>
      </c>
      <c r="MFY25" s="369">
        <f t="shared" si="141"/>
        <v>1.0214040555080898E+62</v>
      </c>
      <c r="MFZ25" s="369">
        <f t="shared" si="141"/>
        <v>0</v>
      </c>
      <c r="MGA25" s="369">
        <f t="shared" si="141"/>
        <v>1.0520461771733325E+62</v>
      </c>
      <c r="MGB25" s="369">
        <f t="shared" si="141"/>
        <v>0</v>
      </c>
      <c r="MGC25" s="369">
        <f t="shared" si="141"/>
        <v>1.0836075624885325E+62</v>
      </c>
      <c r="MGD25" s="369">
        <f t="shared" si="141"/>
        <v>0</v>
      </c>
      <c r="MGE25" s="369">
        <f t="shared" si="141"/>
        <v>1.1161157893631886E+62</v>
      </c>
      <c r="MGF25" s="369">
        <f t="shared" si="141"/>
        <v>0</v>
      </c>
      <c r="MGG25" s="369">
        <f t="shared" si="141"/>
        <v>1.1495992630440842E+62</v>
      </c>
      <c r="MGH25" s="369">
        <f t="shared" si="141"/>
        <v>0</v>
      </c>
      <c r="MGI25" s="369">
        <f t="shared" si="141"/>
        <v>1.1840872409354068E+62</v>
      </c>
      <c r="MGJ25" s="369">
        <f t="shared" si="141"/>
        <v>0</v>
      </c>
      <c r="MGK25" s="369">
        <f t="shared" si="141"/>
        <v>1.219609858163469E+62</v>
      </c>
      <c r="MGL25" s="369">
        <f t="shared" si="141"/>
        <v>0</v>
      </c>
      <c r="MGM25" s="369">
        <f t="shared" si="141"/>
        <v>1.2561981539083732E+62</v>
      </c>
      <c r="MGN25" s="369">
        <f t="shared" si="141"/>
        <v>0</v>
      </c>
      <c r="MGO25" s="369">
        <f t="shared" si="141"/>
        <v>1.2938840985256245E+62</v>
      </c>
      <c r="MGP25" s="369">
        <f t="shared" si="141"/>
        <v>0</v>
      </c>
      <c r="MGQ25" s="369">
        <f t="shared" si="141"/>
        <v>1.3327006214813933E+62</v>
      </c>
      <c r="MGR25" s="369">
        <f t="shared" si="141"/>
        <v>0</v>
      </c>
      <c r="MGS25" s="369">
        <f t="shared" si="141"/>
        <v>1.372681640125835E+62</v>
      </c>
      <c r="MGT25" s="369">
        <f t="shared" si="141"/>
        <v>0</v>
      </c>
      <c r="MGU25" s="369">
        <f t="shared" si="141"/>
        <v>1.4138620893296102E+62</v>
      </c>
      <c r="MGV25" s="369">
        <f t="shared" si="141"/>
        <v>0</v>
      </c>
      <c r="MGW25" s="369">
        <f t="shared" si="141"/>
        <v>1.4562779520094986E+62</v>
      </c>
      <c r="MGX25" s="369">
        <f t="shared" si="141"/>
        <v>0</v>
      </c>
      <c r="MGY25" s="369">
        <f t="shared" si="141"/>
        <v>1.4999662905697836E+62</v>
      </c>
      <c r="MGZ25" s="369">
        <f t="shared" si="141"/>
        <v>0</v>
      </c>
      <c r="MHA25" s="369">
        <f t="shared" si="141"/>
        <v>1.5449652792868771E+62</v>
      </c>
      <c r="MHB25" s="369">
        <f t="shared" si="141"/>
        <v>0</v>
      </c>
      <c r="MHC25" s="369">
        <f t="shared" si="141"/>
        <v>1.5913142376654834E+62</v>
      </c>
      <c r="MHD25" s="369">
        <f t="shared" si="141"/>
        <v>0</v>
      </c>
      <c r="MHE25" s="369">
        <f t="shared" si="141"/>
        <v>1.6390536647954479E+62</v>
      </c>
      <c r="MHF25" s="369">
        <f t="shared" si="141"/>
        <v>0</v>
      </c>
      <c r="MHG25" s="369">
        <f t="shared" si="141"/>
        <v>1.6882252747393114E+62</v>
      </c>
      <c r="MHH25" s="369">
        <f t="shared" si="141"/>
        <v>0</v>
      </c>
      <c r="MHI25" s="369">
        <f t="shared" si="141"/>
        <v>1.7388720329814908E+62</v>
      </c>
      <c r="MHJ25" s="369">
        <f t="shared" si="141"/>
        <v>0</v>
      </c>
      <c r="MHK25" s="369">
        <f t="shared" si="141"/>
        <v>1.7910381939709355E+62</v>
      </c>
      <c r="MHL25" s="369">
        <f t="shared" si="141"/>
        <v>0</v>
      </c>
      <c r="MHM25" s="369">
        <f t="shared" si="141"/>
        <v>1.8447693397900637E+62</v>
      </c>
      <c r="MHN25" s="369">
        <f t="shared" si="141"/>
        <v>0</v>
      </c>
      <c r="MHO25" s="369">
        <f t="shared" si="141"/>
        <v>1.9001124199837656E+62</v>
      </c>
      <c r="MHP25" s="369">
        <f t="shared" si="141"/>
        <v>0</v>
      </c>
      <c r="MHQ25" s="369">
        <f t="shared" si="141"/>
        <v>1.9571157925832786E+62</v>
      </c>
      <c r="MHR25" s="369">
        <f t="shared" si="141"/>
        <v>0</v>
      </c>
      <c r="MHS25" s="369">
        <f t="shared" si="141"/>
        <v>2.0158292663607771E+62</v>
      </c>
      <c r="MHT25" s="369">
        <f t="shared" si="141"/>
        <v>0</v>
      </c>
      <c r="MHU25" s="369">
        <f t="shared" si="141"/>
        <v>2.0763041443516002E+62</v>
      </c>
      <c r="MHV25" s="369">
        <f t="shared" si="141"/>
        <v>0</v>
      </c>
      <c r="MHW25" s="369">
        <f t="shared" si="141"/>
        <v>2.1385932686821482E+62</v>
      </c>
      <c r="MHX25" s="369">
        <f t="shared" si="141"/>
        <v>0</v>
      </c>
      <c r="MHY25" s="369">
        <f t="shared" si="141"/>
        <v>2.2027510667426127E+62</v>
      </c>
      <c r="MHZ25" s="369">
        <f t="shared" si="141"/>
        <v>0</v>
      </c>
      <c r="MIA25" s="369">
        <f t="shared" si="141"/>
        <v>2.2688335987448914E+62</v>
      </c>
      <c r="MIB25" s="369">
        <f t="shared" si="141"/>
        <v>0</v>
      </c>
      <c r="MIC25" s="369">
        <f t="shared" si="141"/>
        <v>2.3368986067072382E+62</v>
      </c>
      <c r="MID25" s="369">
        <f t="shared" si="141"/>
        <v>0</v>
      </c>
      <c r="MIE25" s="369">
        <f t="shared" si="141"/>
        <v>2.4070055649084553E+62</v>
      </c>
      <c r="MIF25" s="369">
        <f t="shared" si="141"/>
        <v>0</v>
      </c>
      <c r="MIG25" s="369">
        <f t="shared" si="141"/>
        <v>2.479215731855709E+62</v>
      </c>
      <c r="MIH25" s="369">
        <f t="shared" si="141"/>
        <v>0</v>
      </c>
      <c r="MII25" s="369">
        <f t="shared" si="141"/>
        <v>2.5535922038113802E+62</v>
      </c>
      <c r="MIJ25" s="369">
        <f t="shared" ref="MIJ25:MKU25" si="142">MIH25*$C$25</f>
        <v>0</v>
      </c>
      <c r="MIK25" s="369">
        <f t="shared" si="142"/>
        <v>2.6301999699257219E+62</v>
      </c>
      <c r="MIL25" s="369">
        <f t="shared" si="142"/>
        <v>0</v>
      </c>
      <c r="MIM25" s="369">
        <f t="shared" si="142"/>
        <v>2.7091059690234936E+62</v>
      </c>
      <c r="MIN25" s="369">
        <f t="shared" si="142"/>
        <v>0</v>
      </c>
      <c r="MIO25" s="369">
        <f t="shared" si="142"/>
        <v>2.7903791480941985E+62</v>
      </c>
      <c r="MIP25" s="369">
        <f t="shared" si="142"/>
        <v>0</v>
      </c>
      <c r="MIQ25" s="369">
        <f t="shared" si="142"/>
        <v>2.8740905225370245E+62</v>
      </c>
      <c r="MIR25" s="369">
        <f t="shared" si="142"/>
        <v>0</v>
      </c>
      <c r="MIS25" s="369">
        <f t="shared" si="142"/>
        <v>2.9603132382131352E+62</v>
      </c>
      <c r="MIT25" s="369">
        <f t="shared" si="142"/>
        <v>0</v>
      </c>
      <c r="MIU25" s="369">
        <f t="shared" si="142"/>
        <v>3.0491226353595295E+62</v>
      </c>
      <c r="MIV25" s="369">
        <f t="shared" si="142"/>
        <v>0</v>
      </c>
      <c r="MIW25" s="369">
        <f t="shared" si="142"/>
        <v>3.1405963144203154E+62</v>
      </c>
      <c r="MIX25" s="369">
        <f t="shared" si="142"/>
        <v>0</v>
      </c>
      <c r="MIY25" s="369">
        <f t="shared" si="142"/>
        <v>3.234814203852925E+62</v>
      </c>
      <c r="MIZ25" s="369">
        <f t="shared" si="142"/>
        <v>0</v>
      </c>
      <c r="MJA25" s="369">
        <f t="shared" si="142"/>
        <v>3.331858629968513E+62</v>
      </c>
      <c r="MJB25" s="369">
        <f t="shared" si="142"/>
        <v>0</v>
      </c>
      <c r="MJC25" s="369">
        <f t="shared" si="142"/>
        <v>3.4318143888675683E+62</v>
      </c>
      <c r="MJD25" s="369">
        <f t="shared" si="142"/>
        <v>0</v>
      </c>
      <c r="MJE25" s="369">
        <f t="shared" si="142"/>
        <v>3.5347688205335954E+62</v>
      </c>
      <c r="MJF25" s="369">
        <f t="shared" si="142"/>
        <v>0</v>
      </c>
      <c r="MJG25" s="369">
        <f t="shared" si="142"/>
        <v>3.6408118851496032E+62</v>
      </c>
      <c r="MJH25" s="369">
        <f t="shared" si="142"/>
        <v>0</v>
      </c>
      <c r="MJI25" s="369">
        <f t="shared" si="142"/>
        <v>3.7500362417040915E+62</v>
      </c>
      <c r="MJJ25" s="369">
        <f t="shared" si="142"/>
        <v>0</v>
      </c>
      <c r="MJK25" s="369">
        <f t="shared" si="142"/>
        <v>3.8625373289552144E+62</v>
      </c>
      <c r="MJL25" s="369">
        <f t="shared" si="142"/>
        <v>0</v>
      </c>
      <c r="MJM25" s="369">
        <f t="shared" si="142"/>
        <v>3.978413448823871E+62</v>
      </c>
      <c r="MJN25" s="369">
        <f t="shared" si="142"/>
        <v>0</v>
      </c>
      <c r="MJO25" s="369">
        <f t="shared" si="142"/>
        <v>4.0977658522885874E+62</v>
      </c>
      <c r="MJP25" s="369">
        <f t="shared" si="142"/>
        <v>0</v>
      </c>
      <c r="MJQ25" s="369">
        <f t="shared" si="142"/>
        <v>4.2206988278572455E+62</v>
      </c>
      <c r="MJR25" s="369">
        <f t="shared" si="142"/>
        <v>0</v>
      </c>
      <c r="MJS25" s="369">
        <f t="shared" si="142"/>
        <v>4.3473197926929628E+62</v>
      </c>
      <c r="MJT25" s="369">
        <f t="shared" si="142"/>
        <v>0</v>
      </c>
      <c r="MJU25" s="369">
        <f t="shared" si="142"/>
        <v>4.477739386473752E+62</v>
      </c>
      <c r="MJV25" s="369">
        <f t="shared" si="142"/>
        <v>0</v>
      </c>
      <c r="MJW25" s="369">
        <f t="shared" si="142"/>
        <v>4.6120715680679643E+62</v>
      </c>
      <c r="MJX25" s="369">
        <f t="shared" si="142"/>
        <v>0</v>
      </c>
      <c r="MJY25" s="369">
        <f t="shared" si="142"/>
        <v>4.7504337151100038E+62</v>
      </c>
      <c r="MJZ25" s="369">
        <f t="shared" si="142"/>
        <v>0</v>
      </c>
      <c r="MKA25" s="369">
        <f t="shared" si="142"/>
        <v>4.8929467265633038E+62</v>
      </c>
      <c r="MKB25" s="369">
        <f t="shared" si="142"/>
        <v>0</v>
      </c>
      <c r="MKC25" s="369">
        <f t="shared" si="142"/>
        <v>5.0397351283602032E+62</v>
      </c>
      <c r="MKD25" s="369">
        <f t="shared" si="142"/>
        <v>0</v>
      </c>
      <c r="MKE25" s="369">
        <f t="shared" si="142"/>
        <v>5.1909271822110095E+62</v>
      </c>
      <c r="MKF25" s="369">
        <f t="shared" si="142"/>
        <v>0</v>
      </c>
      <c r="MKG25" s="369">
        <f t="shared" si="142"/>
        <v>5.3466549976773396E+62</v>
      </c>
      <c r="MKH25" s="369">
        <f t="shared" si="142"/>
        <v>0</v>
      </c>
      <c r="MKI25" s="369">
        <f t="shared" si="142"/>
        <v>5.5070546476076599E+62</v>
      </c>
      <c r="MKJ25" s="369">
        <f t="shared" si="142"/>
        <v>0</v>
      </c>
      <c r="MKK25" s="369">
        <f t="shared" si="142"/>
        <v>5.6722662870358897E+62</v>
      </c>
      <c r="MKL25" s="369">
        <f t="shared" si="142"/>
        <v>0</v>
      </c>
      <c r="MKM25" s="369">
        <f t="shared" si="142"/>
        <v>5.8424342756469661E+62</v>
      </c>
      <c r="MKN25" s="369">
        <f t="shared" si="142"/>
        <v>0</v>
      </c>
      <c r="MKO25" s="369">
        <f t="shared" si="142"/>
        <v>6.017707303916375E+62</v>
      </c>
      <c r="MKP25" s="369">
        <f t="shared" si="142"/>
        <v>0</v>
      </c>
      <c r="MKQ25" s="369">
        <f t="shared" si="142"/>
        <v>6.1982385230338667E+62</v>
      </c>
      <c r="MKR25" s="369">
        <f t="shared" si="142"/>
        <v>0</v>
      </c>
      <c r="MKS25" s="369">
        <f t="shared" si="142"/>
        <v>6.3841856787248825E+62</v>
      </c>
      <c r="MKT25" s="369">
        <f t="shared" si="142"/>
        <v>0</v>
      </c>
      <c r="MKU25" s="369">
        <f t="shared" si="142"/>
        <v>6.5757112490866294E+62</v>
      </c>
      <c r="MKV25" s="369">
        <f t="shared" ref="MKV25:MNG25" si="143">MKT25*$C$25</f>
        <v>0</v>
      </c>
      <c r="MKW25" s="369">
        <f t="shared" si="143"/>
        <v>6.7729825865592283E+62</v>
      </c>
      <c r="MKX25" s="369">
        <f t="shared" si="143"/>
        <v>0</v>
      </c>
      <c r="MKY25" s="369">
        <f t="shared" si="143"/>
        <v>6.9761720641560053E+62</v>
      </c>
      <c r="MKZ25" s="369">
        <f t="shared" si="143"/>
        <v>0</v>
      </c>
      <c r="MLA25" s="369">
        <f t="shared" si="143"/>
        <v>7.1854572260806853E+62</v>
      </c>
      <c r="MLB25" s="369">
        <f t="shared" si="143"/>
        <v>0</v>
      </c>
      <c r="MLC25" s="369">
        <f t="shared" si="143"/>
        <v>7.4010209428631061E+62</v>
      </c>
      <c r="MLD25" s="369">
        <f t="shared" si="143"/>
        <v>0</v>
      </c>
      <c r="MLE25" s="369">
        <f t="shared" si="143"/>
        <v>7.6230515711489995E+62</v>
      </c>
      <c r="MLF25" s="369">
        <f t="shared" si="143"/>
        <v>0</v>
      </c>
      <c r="MLG25" s="369">
        <f t="shared" si="143"/>
        <v>7.8517431182834695E+62</v>
      </c>
      <c r="MLH25" s="369">
        <f t="shared" si="143"/>
        <v>0</v>
      </c>
      <c r="MLI25" s="369">
        <f t="shared" si="143"/>
        <v>8.0872954118319737E+62</v>
      </c>
      <c r="MLJ25" s="369">
        <f t="shared" si="143"/>
        <v>0</v>
      </c>
      <c r="MLK25" s="369">
        <f t="shared" si="143"/>
        <v>8.329914274186934E+62</v>
      </c>
      <c r="MLL25" s="369">
        <f t="shared" si="143"/>
        <v>0</v>
      </c>
      <c r="MLM25" s="369">
        <f t="shared" si="143"/>
        <v>8.5798117024125426E+62</v>
      </c>
      <c r="MLN25" s="369">
        <f t="shared" si="143"/>
        <v>0</v>
      </c>
      <c r="MLO25" s="369">
        <f t="shared" si="143"/>
        <v>8.8372060534849195E+62</v>
      </c>
      <c r="MLP25" s="369">
        <f t="shared" si="143"/>
        <v>0</v>
      </c>
      <c r="MLQ25" s="369">
        <f t="shared" si="143"/>
        <v>9.1023222350894681E+62</v>
      </c>
      <c r="MLR25" s="369">
        <f t="shared" si="143"/>
        <v>0</v>
      </c>
      <c r="MLS25" s="369">
        <f t="shared" si="143"/>
        <v>9.375391902142152E+62</v>
      </c>
      <c r="MLT25" s="369">
        <f t="shared" si="143"/>
        <v>0</v>
      </c>
      <c r="MLU25" s="369">
        <f t="shared" si="143"/>
        <v>9.6566536592064173E+62</v>
      </c>
      <c r="MLV25" s="369">
        <f t="shared" si="143"/>
        <v>0</v>
      </c>
      <c r="MLW25" s="369">
        <f t="shared" si="143"/>
        <v>9.9463532689826108E+62</v>
      </c>
      <c r="MLX25" s="369">
        <f t="shared" si="143"/>
        <v>0</v>
      </c>
      <c r="MLY25" s="369">
        <f t="shared" si="143"/>
        <v>1.024474386705209E+63</v>
      </c>
      <c r="MLZ25" s="369">
        <f t="shared" si="143"/>
        <v>0</v>
      </c>
      <c r="MMA25" s="369">
        <f t="shared" si="143"/>
        <v>1.0552086183063654E+63</v>
      </c>
      <c r="MMB25" s="369">
        <f t="shared" si="143"/>
        <v>0</v>
      </c>
      <c r="MMC25" s="369">
        <f t="shared" si="143"/>
        <v>1.0868648768555563E+63</v>
      </c>
      <c r="MMD25" s="369">
        <f t="shared" si="143"/>
        <v>0</v>
      </c>
      <c r="MME25" s="369">
        <f t="shared" si="143"/>
        <v>1.119470823161223E+63</v>
      </c>
      <c r="MMF25" s="369">
        <f t="shared" si="143"/>
        <v>0</v>
      </c>
      <c r="MMG25" s="369">
        <f t="shared" si="143"/>
        <v>1.1530549478560597E+63</v>
      </c>
      <c r="MMH25" s="369">
        <f t="shared" si="143"/>
        <v>0</v>
      </c>
      <c r="MMI25" s="369">
        <f t="shared" si="143"/>
        <v>1.1876465962917414E+63</v>
      </c>
      <c r="MMJ25" s="369">
        <f t="shared" si="143"/>
        <v>0</v>
      </c>
      <c r="MMK25" s="369">
        <f t="shared" si="143"/>
        <v>1.2232759941804938E+63</v>
      </c>
      <c r="MML25" s="369">
        <f t="shared" si="143"/>
        <v>0</v>
      </c>
      <c r="MMM25" s="369">
        <f t="shared" si="143"/>
        <v>1.2599742740059086E+63</v>
      </c>
      <c r="MMN25" s="369">
        <f t="shared" si="143"/>
        <v>0</v>
      </c>
      <c r="MMO25" s="369">
        <f t="shared" si="143"/>
        <v>1.2977735022260858E+63</v>
      </c>
      <c r="MMP25" s="369">
        <f t="shared" si="143"/>
        <v>0</v>
      </c>
      <c r="MMQ25" s="369">
        <f t="shared" si="143"/>
        <v>1.3367067072928685E+63</v>
      </c>
      <c r="MMR25" s="369">
        <f t="shared" si="143"/>
        <v>0</v>
      </c>
      <c r="MMS25" s="369">
        <f t="shared" si="143"/>
        <v>1.3768079085116545E+63</v>
      </c>
      <c r="MMT25" s="369">
        <f t="shared" si="143"/>
        <v>0</v>
      </c>
      <c r="MMU25" s="369">
        <f t="shared" si="143"/>
        <v>1.4181121457670042E+63</v>
      </c>
      <c r="MMV25" s="369">
        <f t="shared" si="143"/>
        <v>0</v>
      </c>
      <c r="MMW25" s="369">
        <f t="shared" si="143"/>
        <v>1.4606555101400144E+63</v>
      </c>
      <c r="MMX25" s="369">
        <f t="shared" si="143"/>
        <v>0</v>
      </c>
      <c r="MMY25" s="369">
        <f t="shared" si="143"/>
        <v>1.504475175444215E+63</v>
      </c>
      <c r="MMZ25" s="369">
        <f t="shared" si="143"/>
        <v>0</v>
      </c>
      <c r="MNA25" s="369">
        <f t="shared" si="143"/>
        <v>1.5496094307075414E+63</v>
      </c>
      <c r="MNB25" s="369">
        <f t="shared" si="143"/>
        <v>0</v>
      </c>
      <c r="MNC25" s="369">
        <f t="shared" si="143"/>
        <v>1.5960977136287677E+63</v>
      </c>
      <c r="MND25" s="369">
        <f t="shared" si="143"/>
        <v>0</v>
      </c>
      <c r="MNE25" s="369">
        <f t="shared" si="143"/>
        <v>1.6439806450376308E+63</v>
      </c>
      <c r="MNF25" s="369">
        <f t="shared" si="143"/>
        <v>0</v>
      </c>
      <c r="MNG25" s="369">
        <f t="shared" si="143"/>
        <v>1.6933000643887599E+63</v>
      </c>
      <c r="MNH25" s="369">
        <f t="shared" ref="MNH25:MPS25" si="144">MNF25*$C$25</f>
        <v>0</v>
      </c>
      <c r="MNI25" s="369">
        <f t="shared" si="144"/>
        <v>1.7440990663204227E+63</v>
      </c>
      <c r="MNJ25" s="369">
        <f t="shared" si="144"/>
        <v>0</v>
      </c>
      <c r="MNK25" s="369">
        <f t="shared" si="144"/>
        <v>1.7964220383100355E+63</v>
      </c>
      <c r="MNL25" s="369">
        <f t="shared" si="144"/>
        <v>0</v>
      </c>
      <c r="MNM25" s="369">
        <f t="shared" si="144"/>
        <v>1.8503146994593365E+63</v>
      </c>
      <c r="MNN25" s="369">
        <f t="shared" si="144"/>
        <v>0</v>
      </c>
      <c r="MNO25" s="369">
        <f t="shared" si="144"/>
        <v>1.9058241404431165E+63</v>
      </c>
      <c r="MNP25" s="369">
        <f t="shared" si="144"/>
        <v>0</v>
      </c>
      <c r="MNQ25" s="369">
        <f t="shared" si="144"/>
        <v>1.9629988646564101E+63</v>
      </c>
      <c r="MNR25" s="369">
        <f t="shared" si="144"/>
        <v>0</v>
      </c>
      <c r="MNS25" s="369">
        <f t="shared" si="144"/>
        <v>2.0218888305961027E+63</v>
      </c>
      <c r="MNT25" s="369">
        <f t="shared" si="144"/>
        <v>0</v>
      </c>
      <c r="MNU25" s="369">
        <f t="shared" si="144"/>
        <v>2.0825454955139858E+63</v>
      </c>
      <c r="MNV25" s="369">
        <f t="shared" si="144"/>
        <v>0</v>
      </c>
      <c r="MNW25" s="369">
        <f t="shared" si="144"/>
        <v>2.1450218603794055E+63</v>
      </c>
      <c r="MNX25" s="369">
        <f t="shared" si="144"/>
        <v>0</v>
      </c>
      <c r="MNY25" s="369">
        <f t="shared" si="144"/>
        <v>2.2093725161907879E+63</v>
      </c>
      <c r="MNZ25" s="369">
        <f t="shared" si="144"/>
        <v>0</v>
      </c>
      <c r="MOA25" s="369">
        <f t="shared" si="144"/>
        <v>2.2756536916765114E+63</v>
      </c>
      <c r="MOB25" s="369">
        <f t="shared" si="144"/>
        <v>0</v>
      </c>
      <c r="MOC25" s="369">
        <f t="shared" si="144"/>
        <v>2.3439233024268068E+63</v>
      </c>
      <c r="MOD25" s="369">
        <f t="shared" si="144"/>
        <v>0</v>
      </c>
      <c r="MOE25" s="369">
        <f t="shared" si="144"/>
        <v>2.414241001499611E+63</v>
      </c>
      <c r="MOF25" s="369">
        <f t="shared" si="144"/>
        <v>0</v>
      </c>
      <c r="MOG25" s="369">
        <f t="shared" si="144"/>
        <v>2.4866682315445995E+63</v>
      </c>
      <c r="MOH25" s="369">
        <f t="shared" si="144"/>
        <v>0</v>
      </c>
      <c r="MOI25" s="369">
        <f t="shared" si="144"/>
        <v>2.5612682784909376E+63</v>
      </c>
      <c r="MOJ25" s="369">
        <f t="shared" si="144"/>
        <v>0</v>
      </c>
      <c r="MOK25" s="369">
        <f t="shared" si="144"/>
        <v>2.6381063268456658E+63</v>
      </c>
      <c r="MOL25" s="369">
        <f t="shared" si="144"/>
        <v>0</v>
      </c>
      <c r="MOM25" s="369">
        <f t="shared" si="144"/>
        <v>2.7172495166510359E+63</v>
      </c>
      <c r="MON25" s="369">
        <f t="shared" si="144"/>
        <v>0</v>
      </c>
      <c r="MOO25" s="369">
        <f t="shared" si="144"/>
        <v>2.7987670021505673E+63</v>
      </c>
      <c r="MOP25" s="369">
        <f t="shared" si="144"/>
        <v>0</v>
      </c>
      <c r="MOQ25" s="369">
        <f t="shared" si="144"/>
        <v>2.8827300122150845E+63</v>
      </c>
      <c r="MOR25" s="369">
        <f t="shared" si="144"/>
        <v>0</v>
      </c>
      <c r="MOS25" s="369">
        <f t="shared" si="144"/>
        <v>2.9692119125815372E+63</v>
      </c>
      <c r="MOT25" s="369">
        <f t="shared" si="144"/>
        <v>0</v>
      </c>
      <c r="MOU25" s="369">
        <f t="shared" si="144"/>
        <v>3.0582882699589835E+63</v>
      </c>
      <c r="MOV25" s="369">
        <f t="shared" si="144"/>
        <v>0</v>
      </c>
      <c r="MOW25" s="369">
        <f t="shared" si="144"/>
        <v>3.150036918057753E+63</v>
      </c>
      <c r="MOX25" s="369">
        <f t="shared" si="144"/>
        <v>0</v>
      </c>
      <c r="MOY25" s="369">
        <f t="shared" si="144"/>
        <v>3.2445380255994858E+63</v>
      </c>
      <c r="MOZ25" s="369">
        <f t="shared" si="144"/>
        <v>0</v>
      </c>
      <c r="MPA25" s="369">
        <f t="shared" si="144"/>
        <v>3.3418741663674704E+63</v>
      </c>
      <c r="MPB25" s="369">
        <f t="shared" si="144"/>
        <v>0</v>
      </c>
      <c r="MPC25" s="369">
        <f t="shared" si="144"/>
        <v>3.4421303913584944E+63</v>
      </c>
      <c r="MPD25" s="369">
        <f t="shared" si="144"/>
        <v>0</v>
      </c>
      <c r="MPE25" s="369">
        <f t="shared" si="144"/>
        <v>3.5453943030992496E+63</v>
      </c>
      <c r="MPF25" s="369">
        <f t="shared" si="144"/>
        <v>0</v>
      </c>
      <c r="MPG25" s="369">
        <f t="shared" si="144"/>
        <v>3.6517561321922274E+63</v>
      </c>
      <c r="MPH25" s="369">
        <f t="shared" si="144"/>
        <v>0</v>
      </c>
      <c r="MPI25" s="369">
        <f t="shared" si="144"/>
        <v>3.7613088161579939E+63</v>
      </c>
      <c r="MPJ25" s="369">
        <f t="shared" si="144"/>
        <v>0</v>
      </c>
      <c r="MPK25" s="369">
        <f t="shared" si="144"/>
        <v>3.8741480806427338E+63</v>
      </c>
      <c r="MPL25" s="369">
        <f t="shared" si="144"/>
        <v>0</v>
      </c>
      <c r="MPM25" s="369">
        <f t="shared" si="144"/>
        <v>3.9903725230620162E+63</v>
      </c>
      <c r="MPN25" s="369">
        <f t="shared" si="144"/>
        <v>0</v>
      </c>
      <c r="MPO25" s="369">
        <f t="shared" si="144"/>
        <v>4.1100836987538767E+63</v>
      </c>
      <c r="MPP25" s="369">
        <f t="shared" si="144"/>
        <v>0</v>
      </c>
      <c r="MPQ25" s="369">
        <f t="shared" si="144"/>
        <v>4.2333862097164929E+63</v>
      </c>
      <c r="MPR25" s="369">
        <f t="shared" si="144"/>
        <v>0</v>
      </c>
      <c r="MPS25" s="369">
        <f t="shared" si="144"/>
        <v>4.360387796007988E+63</v>
      </c>
      <c r="MPT25" s="369">
        <f t="shared" ref="MPT25:MSE25" si="145">MPR25*$C$25</f>
        <v>0</v>
      </c>
      <c r="MPU25" s="369">
        <f t="shared" si="145"/>
        <v>4.4911994298882277E+63</v>
      </c>
      <c r="MPV25" s="369">
        <f t="shared" si="145"/>
        <v>0</v>
      </c>
      <c r="MPW25" s="369">
        <f t="shared" si="145"/>
        <v>4.6259354127848749E+63</v>
      </c>
      <c r="MPX25" s="369">
        <f t="shared" si="145"/>
        <v>0</v>
      </c>
      <c r="MPY25" s="369">
        <f t="shared" si="145"/>
        <v>4.7647134751684216E+63</v>
      </c>
      <c r="MPZ25" s="369">
        <f t="shared" si="145"/>
        <v>0</v>
      </c>
      <c r="MQA25" s="369">
        <f t="shared" si="145"/>
        <v>4.9076548794234744E+63</v>
      </c>
      <c r="MQB25" s="369">
        <f t="shared" si="145"/>
        <v>0</v>
      </c>
      <c r="MQC25" s="369">
        <f t="shared" si="145"/>
        <v>5.0548845258061787E+63</v>
      </c>
      <c r="MQD25" s="369">
        <f t="shared" si="145"/>
        <v>0</v>
      </c>
      <c r="MQE25" s="369">
        <f t="shared" si="145"/>
        <v>5.2065310615803641E+63</v>
      </c>
      <c r="MQF25" s="369">
        <f t="shared" si="145"/>
        <v>0</v>
      </c>
      <c r="MQG25" s="369">
        <f t="shared" si="145"/>
        <v>5.3627269934277754E+63</v>
      </c>
      <c r="MQH25" s="369">
        <f t="shared" si="145"/>
        <v>0</v>
      </c>
      <c r="MQI25" s="369">
        <f t="shared" si="145"/>
        <v>5.5236088032306086E+63</v>
      </c>
      <c r="MQJ25" s="369">
        <f t="shared" si="145"/>
        <v>0</v>
      </c>
      <c r="MQK25" s="369">
        <f t="shared" si="145"/>
        <v>5.6893170673275269E+63</v>
      </c>
      <c r="MQL25" s="369">
        <f t="shared" si="145"/>
        <v>0</v>
      </c>
      <c r="MQM25" s="369">
        <f t="shared" si="145"/>
        <v>5.8599965793473529E+63</v>
      </c>
      <c r="MQN25" s="369">
        <f t="shared" si="145"/>
        <v>0</v>
      </c>
      <c r="MQO25" s="369">
        <f t="shared" si="145"/>
        <v>6.035796476727774E+63</v>
      </c>
      <c r="MQP25" s="369">
        <f t="shared" si="145"/>
        <v>0</v>
      </c>
      <c r="MQQ25" s="369">
        <f t="shared" si="145"/>
        <v>6.2168703710296072E+63</v>
      </c>
      <c r="MQR25" s="369">
        <f t="shared" si="145"/>
        <v>0</v>
      </c>
      <c r="MQS25" s="369">
        <f t="shared" si="145"/>
        <v>6.4033764821604957E+63</v>
      </c>
      <c r="MQT25" s="369">
        <f t="shared" si="145"/>
        <v>0</v>
      </c>
      <c r="MQU25" s="369">
        <f t="shared" si="145"/>
        <v>6.5954777766253111E+63</v>
      </c>
      <c r="MQV25" s="369">
        <f t="shared" si="145"/>
        <v>0</v>
      </c>
      <c r="MQW25" s="369">
        <f t="shared" si="145"/>
        <v>6.7933421099240703E+63</v>
      </c>
      <c r="MQX25" s="369">
        <f t="shared" si="145"/>
        <v>0</v>
      </c>
      <c r="MQY25" s="369">
        <f t="shared" si="145"/>
        <v>6.9971423732217921E+63</v>
      </c>
      <c r="MQZ25" s="369">
        <f t="shared" si="145"/>
        <v>0</v>
      </c>
      <c r="MRA25" s="369">
        <f t="shared" si="145"/>
        <v>7.2070566444184465E+63</v>
      </c>
      <c r="MRB25" s="369">
        <f t="shared" si="145"/>
        <v>0</v>
      </c>
      <c r="MRC25" s="369">
        <f t="shared" si="145"/>
        <v>7.423268343751E+63</v>
      </c>
      <c r="MRD25" s="369">
        <f t="shared" si="145"/>
        <v>0</v>
      </c>
      <c r="MRE25" s="369">
        <f t="shared" si="145"/>
        <v>7.6459663940635306E+63</v>
      </c>
      <c r="MRF25" s="369">
        <f t="shared" si="145"/>
        <v>0</v>
      </c>
      <c r="MRG25" s="369">
        <f t="shared" si="145"/>
        <v>7.8753453858854367E+63</v>
      </c>
      <c r="MRH25" s="369">
        <f t="shared" si="145"/>
        <v>0</v>
      </c>
      <c r="MRI25" s="369">
        <f t="shared" si="145"/>
        <v>8.1116057474620002E+63</v>
      </c>
      <c r="MRJ25" s="369">
        <f t="shared" si="145"/>
        <v>0</v>
      </c>
      <c r="MRK25" s="369">
        <f t="shared" si="145"/>
        <v>8.3549539198858609E+63</v>
      </c>
      <c r="MRL25" s="369">
        <f t="shared" si="145"/>
        <v>0</v>
      </c>
      <c r="MRM25" s="369">
        <f t="shared" si="145"/>
        <v>8.6056025374824375E+63</v>
      </c>
      <c r="MRN25" s="369">
        <f t="shared" si="145"/>
        <v>0</v>
      </c>
      <c r="MRO25" s="369">
        <f t="shared" si="145"/>
        <v>8.8637706136069104E+63</v>
      </c>
      <c r="MRP25" s="369">
        <f t="shared" si="145"/>
        <v>0</v>
      </c>
      <c r="MRQ25" s="369">
        <f t="shared" si="145"/>
        <v>9.1296837320151175E+63</v>
      </c>
      <c r="MRR25" s="369">
        <f t="shared" si="145"/>
        <v>0</v>
      </c>
      <c r="MRS25" s="369">
        <f t="shared" si="145"/>
        <v>9.4035742439755709E+63</v>
      </c>
      <c r="MRT25" s="369">
        <f t="shared" si="145"/>
        <v>0</v>
      </c>
      <c r="MRU25" s="369">
        <f t="shared" si="145"/>
        <v>9.6856814712948382E+63</v>
      </c>
      <c r="MRV25" s="369">
        <f t="shared" si="145"/>
        <v>0</v>
      </c>
      <c r="MRW25" s="369">
        <f t="shared" si="145"/>
        <v>9.9762519154336834E+63</v>
      </c>
      <c r="MRX25" s="369">
        <f t="shared" si="145"/>
        <v>0</v>
      </c>
      <c r="MRY25" s="369">
        <f t="shared" si="145"/>
        <v>1.0275539472896694E+64</v>
      </c>
      <c r="MRZ25" s="369">
        <f t="shared" si="145"/>
        <v>0</v>
      </c>
      <c r="MSA25" s="369">
        <f t="shared" si="145"/>
        <v>1.0583805657083595E+64</v>
      </c>
      <c r="MSB25" s="369">
        <f t="shared" si="145"/>
        <v>0</v>
      </c>
      <c r="MSC25" s="369">
        <f t="shared" si="145"/>
        <v>1.0901319826796104E+64</v>
      </c>
      <c r="MSD25" s="369">
        <f t="shared" si="145"/>
        <v>0</v>
      </c>
      <c r="MSE25" s="369">
        <f t="shared" si="145"/>
        <v>1.1228359421599987E+64</v>
      </c>
      <c r="MSF25" s="369">
        <f t="shared" ref="MSF25:MUQ25" si="146">MSD25*$C$25</f>
        <v>0</v>
      </c>
      <c r="MSG25" s="369">
        <f t="shared" si="146"/>
        <v>1.1565210204247988E+64</v>
      </c>
      <c r="MSH25" s="369">
        <f t="shared" si="146"/>
        <v>0</v>
      </c>
      <c r="MSI25" s="369">
        <f t="shared" si="146"/>
        <v>1.1912166510375428E+64</v>
      </c>
      <c r="MSJ25" s="369">
        <f t="shared" si="146"/>
        <v>0</v>
      </c>
      <c r="MSK25" s="369">
        <f t="shared" si="146"/>
        <v>1.2269531505686691E+64</v>
      </c>
      <c r="MSL25" s="369">
        <f t="shared" si="146"/>
        <v>0</v>
      </c>
      <c r="MSM25" s="369">
        <f t="shared" si="146"/>
        <v>1.2637617450857293E+64</v>
      </c>
      <c r="MSN25" s="369">
        <f t="shared" si="146"/>
        <v>0</v>
      </c>
      <c r="MSO25" s="369">
        <f t="shared" si="146"/>
        <v>1.3016745974383012E+64</v>
      </c>
      <c r="MSP25" s="369">
        <f t="shared" si="146"/>
        <v>0</v>
      </c>
      <c r="MSQ25" s="369">
        <f t="shared" si="146"/>
        <v>1.3407248353614502E+64</v>
      </c>
      <c r="MSR25" s="369">
        <f t="shared" si="146"/>
        <v>0</v>
      </c>
      <c r="MSS25" s="369">
        <f t="shared" si="146"/>
        <v>1.3809465804222937E+64</v>
      </c>
      <c r="MST25" s="369">
        <f t="shared" si="146"/>
        <v>0</v>
      </c>
      <c r="MSU25" s="369">
        <f t="shared" si="146"/>
        <v>1.4223749778349626E+64</v>
      </c>
      <c r="MSV25" s="369">
        <f t="shared" si="146"/>
        <v>0</v>
      </c>
      <c r="MSW25" s="369">
        <f t="shared" si="146"/>
        <v>1.4650462271700116E+64</v>
      </c>
      <c r="MSX25" s="369">
        <f t="shared" si="146"/>
        <v>0</v>
      </c>
      <c r="MSY25" s="369">
        <f t="shared" si="146"/>
        <v>1.508997613985112E+64</v>
      </c>
      <c r="MSZ25" s="369">
        <f t="shared" si="146"/>
        <v>0</v>
      </c>
      <c r="MTA25" s="369">
        <f t="shared" si="146"/>
        <v>1.5542675424046654E+64</v>
      </c>
      <c r="MTB25" s="369">
        <f t="shared" si="146"/>
        <v>0</v>
      </c>
      <c r="MTC25" s="369">
        <f t="shared" si="146"/>
        <v>1.6008955686768053E+64</v>
      </c>
      <c r="MTD25" s="369">
        <f t="shared" si="146"/>
        <v>0</v>
      </c>
      <c r="MTE25" s="369">
        <f t="shared" si="146"/>
        <v>1.6489224357371095E+64</v>
      </c>
      <c r="MTF25" s="369">
        <f t="shared" si="146"/>
        <v>0</v>
      </c>
      <c r="MTG25" s="369">
        <f t="shared" si="146"/>
        <v>1.6983901088092229E+64</v>
      </c>
      <c r="MTH25" s="369">
        <f t="shared" si="146"/>
        <v>0</v>
      </c>
      <c r="MTI25" s="369">
        <f t="shared" si="146"/>
        <v>1.7493418120734997E+64</v>
      </c>
      <c r="MTJ25" s="369">
        <f t="shared" si="146"/>
        <v>0</v>
      </c>
      <c r="MTK25" s="369">
        <f t="shared" si="146"/>
        <v>1.8018220664357046E+64</v>
      </c>
      <c r="MTL25" s="369">
        <f t="shared" si="146"/>
        <v>0</v>
      </c>
      <c r="MTM25" s="369">
        <f t="shared" si="146"/>
        <v>1.8558767284287757E+64</v>
      </c>
      <c r="MTN25" s="369">
        <f t="shared" si="146"/>
        <v>0</v>
      </c>
      <c r="MTO25" s="369">
        <f t="shared" si="146"/>
        <v>1.9115530302816388E+64</v>
      </c>
      <c r="MTP25" s="369">
        <f t="shared" si="146"/>
        <v>0</v>
      </c>
      <c r="MTQ25" s="369">
        <f t="shared" si="146"/>
        <v>1.968899621190088E+64</v>
      </c>
      <c r="MTR25" s="369">
        <f t="shared" si="146"/>
        <v>0</v>
      </c>
      <c r="MTS25" s="369">
        <f t="shared" si="146"/>
        <v>2.0279666098257906E+64</v>
      </c>
      <c r="MTT25" s="369">
        <f t="shared" si="146"/>
        <v>0</v>
      </c>
      <c r="MTU25" s="369">
        <f t="shared" si="146"/>
        <v>2.0888056081205643E+64</v>
      </c>
      <c r="MTV25" s="369">
        <f t="shared" si="146"/>
        <v>0</v>
      </c>
      <c r="MTW25" s="369">
        <f t="shared" si="146"/>
        <v>2.1514697763641813E+64</v>
      </c>
      <c r="MTX25" s="369">
        <f t="shared" si="146"/>
        <v>0</v>
      </c>
      <c r="MTY25" s="369">
        <f t="shared" si="146"/>
        <v>2.2160138696551069E+64</v>
      </c>
      <c r="MTZ25" s="369">
        <f t="shared" si="146"/>
        <v>0</v>
      </c>
      <c r="MUA25" s="369">
        <f t="shared" si="146"/>
        <v>2.28249428574476E+64</v>
      </c>
      <c r="MUB25" s="369">
        <f t="shared" si="146"/>
        <v>0</v>
      </c>
      <c r="MUC25" s="369">
        <f t="shared" si="146"/>
        <v>2.350969114317103E+64</v>
      </c>
      <c r="MUD25" s="369">
        <f t="shared" si="146"/>
        <v>0</v>
      </c>
      <c r="MUE25" s="369">
        <f t="shared" si="146"/>
        <v>2.4214981877466162E+64</v>
      </c>
      <c r="MUF25" s="369">
        <f t="shared" si="146"/>
        <v>0</v>
      </c>
      <c r="MUG25" s="369">
        <f t="shared" si="146"/>
        <v>2.4941431333790149E+64</v>
      </c>
      <c r="MUH25" s="369">
        <f t="shared" si="146"/>
        <v>0</v>
      </c>
      <c r="MUI25" s="369">
        <f t="shared" si="146"/>
        <v>2.5689674273803855E+64</v>
      </c>
      <c r="MUJ25" s="369">
        <f t="shared" si="146"/>
        <v>0</v>
      </c>
      <c r="MUK25" s="369">
        <f t="shared" si="146"/>
        <v>2.6460364502017972E+64</v>
      </c>
      <c r="MUL25" s="369">
        <f t="shared" si="146"/>
        <v>0</v>
      </c>
      <c r="MUM25" s="369">
        <f t="shared" si="146"/>
        <v>2.725417543707851E+64</v>
      </c>
      <c r="MUN25" s="369">
        <f t="shared" si="146"/>
        <v>0</v>
      </c>
      <c r="MUO25" s="369">
        <f t="shared" si="146"/>
        <v>2.8071800700190865E+64</v>
      </c>
      <c r="MUP25" s="369">
        <f t="shared" si="146"/>
        <v>0</v>
      </c>
      <c r="MUQ25" s="369">
        <f t="shared" si="146"/>
        <v>2.891395472119659E+64</v>
      </c>
      <c r="MUR25" s="369">
        <f t="shared" ref="MUR25:MXC25" si="147">MUP25*$C$25</f>
        <v>0</v>
      </c>
      <c r="MUS25" s="369">
        <f t="shared" si="147"/>
        <v>2.9781373362832486E+64</v>
      </c>
      <c r="MUT25" s="369">
        <f t="shared" si="147"/>
        <v>0</v>
      </c>
      <c r="MUU25" s="369">
        <f t="shared" si="147"/>
        <v>3.0674814563717459E+64</v>
      </c>
      <c r="MUV25" s="369">
        <f t="shared" si="147"/>
        <v>0</v>
      </c>
      <c r="MUW25" s="369">
        <f t="shared" si="147"/>
        <v>3.1595059000628982E+64</v>
      </c>
      <c r="MUX25" s="369">
        <f t="shared" si="147"/>
        <v>0</v>
      </c>
      <c r="MUY25" s="369">
        <f t="shared" si="147"/>
        <v>3.2542910770647852E+64</v>
      </c>
      <c r="MUZ25" s="369">
        <f t="shared" si="147"/>
        <v>0</v>
      </c>
      <c r="MVA25" s="369">
        <f t="shared" si="147"/>
        <v>3.3519198093767286E+64</v>
      </c>
      <c r="MVB25" s="369">
        <f t="shared" si="147"/>
        <v>0</v>
      </c>
      <c r="MVC25" s="369">
        <f t="shared" si="147"/>
        <v>3.4524774036580306E+64</v>
      </c>
      <c r="MVD25" s="369">
        <f t="shared" si="147"/>
        <v>0</v>
      </c>
      <c r="MVE25" s="369">
        <f t="shared" si="147"/>
        <v>3.5560517257677716E+64</v>
      </c>
      <c r="MVF25" s="369">
        <f t="shared" si="147"/>
        <v>0</v>
      </c>
      <c r="MVG25" s="369">
        <f t="shared" si="147"/>
        <v>3.6627332775408051E+64</v>
      </c>
      <c r="MVH25" s="369">
        <f t="shared" si="147"/>
        <v>0</v>
      </c>
      <c r="MVI25" s="369">
        <f t="shared" si="147"/>
        <v>3.7726152758670295E+64</v>
      </c>
      <c r="MVJ25" s="369">
        <f t="shared" si="147"/>
        <v>0</v>
      </c>
      <c r="MVK25" s="369">
        <f t="shared" si="147"/>
        <v>3.8857937341430404E+64</v>
      </c>
      <c r="MVL25" s="369">
        <f t="shared" si="147"/>
        <v>0</v>
      </c>
      <c r="MVM25" s="369">
        <f t="shared" si="147"/>
        <v>4.0023675461673316E+64</v>
      </c>
      <c r="MVN25" s="369">
        <f t="shared" si="147"/>
        <v>0</v>
      </c>
      <c r="MVO25" s="369">
        <f t="shared" si="147"/>
        <v>4.122438572552352E+64</v>
      </c>
      <c r="MVP25" s="369">
        <f t="shared" si="147"/>
        <v>0</v>
      </c>
      <c r="MVQ25" s="369">
        <f t="shared" si="147"/>
        <v>4.2461117297289226E+64</v>
      </c>
      <c r="MVR25" s="369">
        <f t="shared" si="147"/>
        <v>0</v>
      </c>
      <c r="MVS25" s="369">
        <f t="shared" si="147"/>
        <v>4.3734950816207906E+64</v>
      </c>
      <c r="MVT25" s="369">
        <f t="shared" si="147"/>
        <v>0</v>
      </c>
      <c r="MVU25" s="369">
        <f t="shared" si="147"/>
        <v>4.5046999340694146E+64</v>
      </c>
      <c r="MVV25" s="369">
        <f t="shared" si="147"/>
        <v>0</v>
      </c>
      <c r="MVW25" s="369">
        <f t="shared" si="147"/>
        <v>4.639840932091497E+64</v>
      </c>
      <c r="MVX25" s="369">
        <f t="shared" si="147"/>
        <v>0</v>
      </c>
      <c r="MVY25" s="369">
        <f t="shared" si="147"/>
        <v>4.7790361600542423E+64</v>
      </c>
      <c r="MVZ25" s="369">
        <f t="shared" si="147"/>
        <v>0</v>
      </c>
      <c r="MWA25" s="369">
        <f t="shared" si="147"/>
        <v>4.9224072448558696E+64</v>
      </c>
      <c r="MWB25" s="369">
        <f t="shared" si="147"/>
        <v>0</v>
      </c>
      <c r="MWC25" s="369">
        <f t="shared" si="147"/>
        <v>5.0700794622015457E+64</v>
      </c>
      <c r="MWD25" s="369">
        <f t="shared" si="147"/>
        <v>0</v>
      </c>
      <c r="MWE25" s="369">
        <f t="shared" si="147"/>
        <v>5.2221818460675921E+64</v>
      </c>
      <c r="MWF25" s="369">
        <f t="shared" si="147"/>
        <v>0</v>
      </c>
      <c r="MWG25" s="369">
        <f t="shared" si="147"/>
        <v>5.3788473014496195E+64</v>
      </c>
      <c r="MWH25" s="369">
        <f t="shared" si="147"/>
        <v>0</v>
      </c>
      <c r="MWI25" s="369">
        <f t="shared" si="147"/>
        <v>5.540212720493108E+64</v>
      </c>
      <c r="MWJ25" s="369">
        <f t="shared" si="147"/>
        <v>0</v>
      </c>
      <c r="MWK25" s="369">
        <f t="shared" si="147"/>
        <v>5.7064191021079019E+64</v>
      </c>
      <c r="MWL25" s="369">
        <f t="shared" si="147"/>
        <v>0</v>
      </c>
      <c r="MWM25" s="369">
        <f t="shared" si="147"/>
        <v>5.877611675171139E+64</v>
      </c>
      <c r="MWN25" s="369">
        <f t="shared" si="147"/>
        <v>0</v>
      </c>
      <c r="MWO25" s="369">
        <f t="shared" si="147"/>
        <v>6.0539400254262736E+64</v>
      </c>
      <c r="MWP25" s="369">
        <f t="shared" si="147"/>
        <v>0</v>
      </c>
      <c r="MWQ25" s="369">
        <f t="shared" si="147"/>
        <v>6.2355582261890614E+64</v>
      </c>
      <c r="MWR25" s="369">
        <f t="shared" si="147"/>
        <v>0</v>
      </c>
      <c r="MWS25" s="369">
        <f t="shared" si="147"/>
        <v>6.4226249729747335E+64</v>
      </c>
      <c r="MWT25" s="369">
        <f t="shared" si="147"/>
        <v>0</v>
      </c>
      <c r="MWU25" s="369">
        <f t="shared" si="147"/>
        <v>6.6153037221639759E+64</v>
      </c>
      <c r="MWV25" s="369">
        <f t="shared" si="147"/>
        <v>0</v>
      </c>
      <c r="MWW25" s="369">
        <f t="shared" si="147"/>
        <v>6.8137628338288956E+64</v>
      </c>
      <c r="MWX25" s="369">
        <f t="shared" si="147"/>
        <v>0</v>
      </c>
      <c r="MWY25" s="369">
        <f t="shared" si="147"/>
        <v>7.0181757188437632E+64</v>
      </c>
      <c r="MWZ25" s="369">
        <f t="shared" si="147"/>
        <v>0</v>
      </c>
      <c r="MXA25" s="369">
        <f t="shared" si="147"/>
        <v>7.2287209904090764E+64</v>
      </c>
      <c r="MXB25" s="369">
        <f t="shared" si="147"/>
        <v>0</v>
      </c>
      <c r="MXC25" s="369">
        <f t="shared" si="147"/>
        <v>7.4455826201213491E+64</v>
      </c>
      <c r="MXD25" s="369">
        <f t="shared" ref="MXD25:MZO25" si="148">MXB25*$C$25</f>
        <v>0</v>
      </c>
      <c r="MXE25" s="369">
        <f t="shared" si="148"/>
        <v>7.6689500987249898E+64</v>
      </c>
      <c r="MXF25" s="369">
        <f t="shared" si="148"/>
        <v>0</v>
      </c>
      <c r="MXG25" s="369">
        <f t="shared" si="148"/>
        <v>7.8990186016867394E+64</v>
      </c>
      <c r="MXH25" s="369">
        <f t="shared" si="148"/>
        <v>0</v>
      </c>
      <c r="MXI25" s="369">
        <f t="shared" si="148"/>
        <v>8.1359891597373415E+64</v>
      </c>
      <c r="MXJ25" s="369">
        <f t="shared" si="148"/>
        <v>0</v>
      </c>
      <c r="MXK25" s="369">
        <f t="shared" si="148"/>
        <v>8.380068834529462E+64</v>
      </c>
      <c r="MXL25" s="369">
        <f t="shared" si="148"/>
        <v>0</v>
      </c>
      <c r="MXM25" s="369">
        <f t="shared" si="148"/>
        <v>8.6314708995653455E+64</v>
      </c>
      <c r="MXN25" s="369">
        <f t="shared" si="148"/>
        <v>0</v>
      </c>
      <c r="MXO25" s="369">
        <f t="shared" si="148"/>
        <v>8.8904150265523064E+64</v>
      </c>
      <c r="MXP25" s="369">
        <f t="shared" si="148"/>
        <v>0</v>
      </c>
      <c r="MXQ25" s="369">
        <f t="shared" si="148"/>
        <v>9.1571274773488758E+64</v>
      </c>
      <c r="MXR25" s="369">
        <f t="shared" si="148"/>
        <v>0</v>
      </c>
      <c r="MXS25" s="369">
        <f t="shared" si="148"/>
        <v>9.4318413016693421E+64</v>
      </c>
      <c r="MXT25" s="369">
        <f t="shared" si="148"/>
        <v>0</v>
      </c>
      <c r="MXU25" s="369">
        <f t="shared" si="148"/>
        <v>9.7147965407194225E+64</v>
      </c>
      <c r="MXV25" s="369">
        <f t="shared" si="148"/>
        <v>0</v>
      </c>
      <c r="MXW25" s="369">
        <f t="shared" si="148"/>
        <v>1.0006240436941005E+65</v>
      </c>
      <c r="MXX25" s="369">
        <f t="shared" si="148"/>
        <v>0</v>
      </c>
      <c r="MXY25" s="369">
        <f t="shared" si="148"/>
        <v>1.0306427650049236E+65</v>
      </c>
      <c r="MXZ25" s="369">
        <f t="shared" si="148"/>
        <v>0</v>
      </c>
      <c r="MYA25" s="369">
        <f t="shared" si="148"/>
        <v>1.0615620479550713E+65</v>
      </c>
      <c r="MYB25" s="369">
        <f t="shared" si="148"/>
        <v>0</v>
      </c>
      <c r="MYC25" s="369">
        <f t="shared" si="148"/>
        <v>1.0934089093937236E+65</v>
      </c>
      <c r="MYD25" s="369">
        <f t="shared" si="148"/>
        <v>0</v>
      </c>
      <c r="MYE25" s="369">
        <f t="shared" si="148"/>
        <v>1.1262111766755352E+65</v>
      </c>
      <c r="MYF25" s="369">
        <f t="shared" si="148"/>
        <v>0</v>
      </c>
      <c r="MYG25" s="369">
        <f t="shared" si="148"/>
        <v>1.1599975119758012E+65</v>
      </c>
      <c r="MYH25" s="369">
        <f t="shared" si="148"/>
        <v>0</v>
      </c>
      <c r="MYI25" s="369">
        <f t="shared" si="148"/>
        <v>1.1947974373350752E+65</v>
      </c>
      <c r="MYJ25" s="369">
        <f t="shared" si="148"/>
        <v>0</v>
      </c>
      <c r="MYK25" s="369">
        <f t="shared" si="148"/>
        <v>1.2306413604551276E+65</v>
      </c>
      <c r="MYL25" s="369">
        <f t="shared" si="148"/>
        <v>0</v>
      </c>
      <c r="MYM25" s="369">
        <f t="shared" si="148"/>
        <v>1.2675606012687814E+65</v>
      </c>
      <c r="MYN25" s="369">
        <f t="shared" si="148"/>
        <v>0</v>
      </c>
      <c r="MYO25" s="369">
        <f t="shared" si="148"/>
        <v>1.3055874193068448E+65</v>
      </c>
      <c r="MYP25" s="369">
        <f t="shared" si="148"/>
        <v>0</v>
      </c>
      <c r="MYQ25" s="369">
        <f t="shared" si="148"/>
        <v>1.3447550418860502E+65</v>
      </c>
      <c r="MYR25" s="369">
        <f t="shared" si="148"/>
        <v>0</v>
      </c>
      <c r="MYS25" s="369">
        <f t="shared" si="148"/>
        <v>1.3850976931426317E+65</v>
      </c>
      <c r="MYT25" s="369">
        <f t="shared" si="148"/>
        <v>0</v>
      </c>
      <c r="MYU25" s="369">
        <f t="shared" si="148"/>
        <v>1.4266506239369106E+65</v>
      </c>
      <c r="MYV25" s="369">
        <f t="shared" si="148"/>
        <v>0</v>
      </c>
      <c r="MYW25" s="369">
        <f t="shared" si="148"/>
        <v>1.4694501426550179E+65</v>
      </c>
      <c r="MYX25" s="369">
        <f t="shared" si="148"/>
        <v>0</v>
      </c>
      <c r="MYY25" s="369">
        <f t="shared" si="148"/>
        <v>1.5135336469346684E+65</v>
      </c>
      <c r="MYZ25" s="369">
        <f t="shared" si="148"/>
        <v>0</v>
      </c>
      <c r="MZA25" s="369">
        <f t="shared" si="148"/>
        <v>1.5589396563427084E+65</v>
      </c>
      <c r="MZB25" s="369">
        <f t="shared" si="148"/>
        <v>0</v>
      </c>
      <c r="MZC25" s="369">
        <f t="shared" si="148"/>
        <v>1.6057078460329896E+65</v>
      </c>
      <c r="MZD25" s="369">
        <f t="shared" si="148"/>
        <v>0</v>
      </c>
      <c r="MZE25" s="369">
        <f t="shared" si="148"/>
        <v>1.6538790814139793E+65</v>
      </c>
      <c r="MZF25" s="369">
        <f t="shared" si="148"/>
        <v>0</v>
      </c>
      <c r="MZG25" s="369">
        <f t="shared" si="148"/>
        <v>1.7034954538563987E+65</v>
      </c>
      <c r="MZH25" s="369">
        <f t="shared" si="148"/>
        <v>0</v>
      </c>
      <c r="MZI25" s="369">
        <f t="shared" si="148"/>
        <v>1.7546003174720907E+65</v>
      </c>
      <c r="MZJ25" s="369">
        <f t="shared" si="148"/>
        <v>0</v>
      </c>
      <c r="MZK25" s="369">
        <f t="shared" si="148"/>
        <v>1.8072383269962535E+65</v>
      </c>
      <c r="MZL25" s="369">
        <f t="shared" si="148"/>
        <v>0</v>
      </c>
      <c r="MZM25" s="369">
        <f t="shared" si="148"/>
        <v>1.8614554768061411E+65</v>
      </c>
      <c r="MZN25" s="369">
        <f t="shared" si="148"/>
        <v>0</v>
      </c>
      <c r="MZO25" s="369">
        <f t="shared" si="148"/>
        <v>1.9172991411103253E+65</v>
      </c>
      <c r="MZP25" s="369">
        <f t="shared" ref="MZP25:NCA25" si="149">MZN25*$C$25</f>
        <v>0</v>
      </c>
      <c r="MZQ25" s="369">
        <f t="shared" si="149"/>
        <v>1.974818115343635E+65</v>
      </c>
      <c r="MZR25" s="369">
        <f t="shared" si="149"/>
        <v>0</v>
      </c>
      <c r="MZS25" s="369">
        <f t="shared" si="149"/>
        <v>2.0340626588039441E+65</v>
      </c>
      <c r="MZT25" s="369">
        <f t="shared" si="149"/>
        <v>0</v>
      </c>
      <c r="MZU25" s="369">
        <f t="shared" si="149"/>
        <v>2.0950845385680624E+65</v>
      </c>
      <c r="MZV25" s="369">
        <f t="shared" si="149"/>
        <v>0</v>
      </c>
      <c r="MZW25" s="369">
        <f t="shared" si="149"/>
        <v>2.1579370747251042E+65</v>
      </c>
      <c r="MZX25" s="369">
        <f t="shared" si="149"/>
        <v>0</v>
      </c>
      <c r="MZY25" s="369">
        <f t="shared" si="149"/>
        <v>2.2226751869668572E+65</v>
      </c>
      <c r="MZZ25" s="369">
        <f t="shared" si="149"/>
        <v>0</v>
      </c>
      <c r="NAA25" s="369">
        <f t="shared" si="149"/>
        <v>2.2893554425758628E+65</v>
      </c>
      <c r="NAB25" s="369">
        <f t="shared" si="149"/>
        <v>0</v>
      </c>
      <c r="NAC25" s="369">
        <f t="shared" si="149"/>
        <v>2.358036105853139E+65</v>
      </c>
      <c r="NAD25" s="369">
        <f t="shared" si="149"/>
        <v>0</v>
      </c>
      <c r="NAE25" s="369">
        <f t="shared" si="149"/>
        <v>2.4287771890287332E+65</v>
      </c>
      <c r="NAF25" s="369">
        <f t="shared" si="149"/>
        <v>0</v>
      </c>
      <c r="NAG25" s="369">
        <f t="shared" si="149"/>
        <v>2.5016405046995952E+65</v>
      </c>
      <c r="NAH25" s="369">
        <f t="shared" si="149"/>
        <v>0</v>
      </c>
      <c r="NAI25" s="369">
        <f t="shared" si="149"/>
        <v>2.5766897198405833E+65</v>
      </c>
      <c r="NAJ25" s="369">
        <f t="shared" si="149"/>
        <v>0</v>
      </c>
      <c r="NAK25" s="369">
        <f t="shared" si="149"/>
        <v>2.6539904114358007E+65</v>
      </c>
      <c r="NAL25" s="369">
        <f t="shared" si="149"/>
        <v>0</v>
      </c>
      <c r="NAM25" s="369">
        <f t="shared" si="149"/>
        <v>2.7336101237788747E+65</v>
      </c>
      <c r="NAN25" s="369">
        <f t="shared" si="149"/>
        <v>0</v>
      </c>
      <c r="NAO25" s="369">
        <f t="shared" si="149"/>
        <v>2.8156184274922412E+65</v>
      </c>
      <c r="NAP25" s="369">
        <f t="shared" si="149"/>
        <v>0</v>
      </c>
      <c r="NAQ25" s="369">
        <f t="shared" si="149"/>
        <v>2.9000869803170084E+65</v>
      </c>
      <c r="NAR25" s="369">
        <f t="shared" si="149"/>
        <v>0</v>
      </c>
      <c r="NAS25" s="369">
        <f t="shared" si="149"/>
        <v>2.9870895897265189E+65</v>
      </c>
      <c r="NAT25" s="369">
        <f t="shared" si="149"/>
        <v>0</v>
      </c>
      <c r="NAU25" s="369">
        <f t="shared" si="149"/>
        <v>3.0767022774183147E+65</v>
      </c>
      <c r="NAV25" s="369">
        <f t="shared" si="149"/>
        <v>0</v>
      </c>
      <c r="NAW25" s="369">
        <f t="shared" si="149"/>
        <v>3.1690033457408641E+65</v>
      </c>
      <c r="NAX25" s="369">
        <f t="shared" si="149"/>
        <v>0</v>
      </c>
      <c r="NAY25" s="369">
        <f t="shared" si="149"/>
        <v>3.2640734461130902E+65</v>
      </c>
      <c r="NAZ25" s="369">
        <f t="shared" si="149"/>
        <v>0</v>
      </c>
      <c r="NBA25" s="369">
        <f t="shared" si="149"/>
        <v>3.3619956494964829E+65</v>
      </c>
      <c r="NBB25" s="369">
        <f t="shared" si="149"/>
        <v>0</v>
      </c>
      <c r="NBC25" s="369">
        <f t="shared" si="149"/>
        <v>3.4628555189813775E+65</v>
      </c>
      <c r="NBD25" s="369">
        <f t="shared" si="149"/>
        <v>0</v>
      </c>
      <c r="NBE25" s="369">
        <f t="shared" si="149"/>
        <v>3.5667411845508188E+65</v>
      </c>
      <c r="NBF25" s="369">
        <f t="shared" si="149"/>
        <v>0</v>
      </c>
      <c r="NBG25" s="369">
        <f t="shared" si="149"/>
        <v>3.6737434200873435E+65</v>
      </c>
      <c r="NBH25" s="369">
        <f t="shared" si="149"/>
        <v>0</v>
      </c>
      <c r="NBI25" s="369">
        <f t="shared" si="149"/>
        <v>3.783955722689964E+65</v>
      </c>
      <c r="NBJ25" s="369">
        <f t="shared" si="149"/>
        <v>0</v>
      </c>
      <c r="NBK25" s="369">
        <f t="shared" si="149"/>
        <v>3.8974743943706631E+65</v>
      </c>
      <c r="NBL25" s="369">
        <f t="shared" si="149"/>
        <v>0</v>
      </c>
      <c r="NBM25" s="369">
        <f t="shared" si="149"/>
        <v>4.0143986262017832E+65</v>
      </c>
      <c r="NBN25" s="369">
        <f t="shared" si="149"/>
        <v>0</v>
      </c>
      <c r="NBO25" s="369">
        <f t="shared" si="149"/>
        <v>4.1348305849878366E+65</v>
      </c>
      <c r="NBP25" s="369">
        <f t="shared" si="149"/>
        <v>0</v>
      </c>
      <c r="NBQ25" s="369">
        <f t="shared" si="149"/>
        <v>4.2588755025374719E+65</v>
      </c>
      <c r="NBR25" s="369">
        <f t="shared" si="149"/>
        <v>0</v>
      </c>
      <c r="NBS25" s="369">
        <f t="shared" si="149"/>
        <v>4.3866417676135962E+65</v>
      </c>
      <c r="NBT25" s="369">
        <f t="shared" si="149"/>
        <v>0</v>
      </c>
      <c r="NBU25" s="369">
        <f t="shared" si="149"/>
        <v>4.5182410206420042E+65</v>
      </c>
      <c r="NBV25" s="369">
        <f t="shared" si="149"/>
        <v>0</v>
      </c>
      <c r="NBW25" s="369">
        <f t="shared" si="149"/>
        <v>4.6537882512612646E+65</v>
      </c>
      <c r="NBX25" s="369">
        <f t="shared" si="149"/>
        <v>0</v>
      </c>
      <c r="NBY25" s="369">
        <f t="shared" si="149"/>
        <v>4.7934018987991022E+65</v>
      </c>
      <c r="NBZ25" s="369">
        <f t="shared" si="149"/>
        <v>0</v>
      </c>
      <c r="NCA25" s="369">
        <f t="shared" si="149"/>
        <v>4.9372039557630753E+65</v>
      </c>
      <c r="NCB25" s="369">
        <f t="shared" ref="NCB25:NEM25" si="150">NBZ25*$C$25</f>
        <v>0</v>
      </c>
      <c r="NCC25" s="369">
        <f t="shared" si="150"/>
        <v>5.0853200744359679E+65</v>
      </c>
      <c r="NCD25" s="369">
        <f t="shared" si="150"/>
        <v>0</v>
      </c>
      <c r="NCE25" s="369">
        <f t="shared" si="150"/>
        <v>5.2378796766690474E+65</v>
      </c>
      <c r="NCF25" s="369">
        <f t="shared" si="150"/>
        <v>0</v>
      </c>
      <c r="NCG25" s="369">
        <f t="shared" si="150"/>
        <v>5.395016066969119E+65</v>
      </c>
      <c r="NCH25" s="369">
        <f t="shared" si="150"/>
        <v>0</v>
      </c>
      <c r="NCI25" s="369">
        <f t="shared" si="150"/>
        <v>5.5568665489781931E+65</v>
      </c>
      <c r="NCJ25" s="369">
        <f t="shared" si="150"/>
        <v>0</v>
      </c>
      <c r="NCK25" s="369">
        <f t="shared" si="150"/>
        <v>5.7235725454475392E+65</v>
      </c>
      <c r="NCL25" s="369">
        <f t="shared" si="150"/>
        <v>0</v>
      </c>
      <c r="NCM25" s="369">
        <f t="shared" si="150"/>
        <v>5.8952797218109655E+65</v>
      </c>
      <c r="NCN25" s="369">
        <f t="shared" si="150"/>
        <v>0</v>
      </c>
      <c r="NCO25" s="369">
        <f t="shared" si="150"/>
        <v>6.0721381134652946E+65</v>
      </c>
      <c r="NCP25" s="369">
        <f t="shared" si="150"/>
        <v>0</v>
      </c>
      <c r="NCQ25" s="369">
        <f t="shared" si="150"/>
        <v>6.2543022568692534E+65</v>
      </c>
      <c r="NCR25" s="369">
        <f t="shared" si="150"/>
        <v>0</v>
      </c>
      <c r="NCS25" s="369">
        <f t="shared" si="150"/>
        <v>6.4419313245753316E+65</v>
      </c>
      <c r="NCT25" s="369">
        <f t="shared" si="150"/>
        <v>0</v>
      </c>
      <c r="NCU25" s="369">
        <f t="shared" si="150"/>
        <v>6.6351892643125915E+65</v>
      </c>
      <c r="NCV25" s="369">
        <f t="shared" si="150"/>
        <v>0</v>
      </c>
      <c r="NCW25" s="369">
        <f t="shared" si="150"/>
        <v>6.8342449422419697E+65</v>
      </c>
      <c r="NCX25" s="369">
        <f t="shared" si="150"/>
        <v>0</v>
      </c>
      <c r="NCY25" s="369">
        <f t="shared" si="150"/>
        <v>7.0392722905092288E+65</v>
      </c>
      <c r="NCZ25" s="369">
        <f t="shared" si="150"/>
        <v>0</v>
      </c>
      <c r="NDA25" s="369">
        <f t="shared" si="150"/>
        <v>7.2504504592245056E+65</v>
      </c>
      <c r="NDB25" s="369">
        <f t="shared" si="150"/>
        <v>0</v>
      </c>
      <c r="NDC25" s="369">
        <f t="shared" si="150"/>
        <v>7.4679639730012406E+65</v>
      </c>
      <c r="NDD25" s="369">
        <f t="shared" si="150"/>
        <v>0</v>
      </c>
      <c r="NDE25" s="369">
        <f t="shared" si="150"/>
        <v>7.6920028921912783E+65</v>
      </c>
      <c r="NDF25" s="369">
        <f t="shared" si="150"/>
        <v>0</v>
      </c>
      <c r="NDG25" s="369">
        <f t="shared" si="150"/>
        <v>7.9227629789570172E+65</v>
      </c>
      <c r="NDH25" s="369">
        <f t="shared" si="150"/>
        <v>0</v>
      </c>
      <c r="NDI25" s="369">
        <f t="shared" si="150"/>
        <v>8.1604458683257279E+65</v>
      </c>
      <c r="NDJ25" s="369">
        <f t="shared" si="150"/>
        <v>0</v>
      </c>
      <c r="NDK25" s="369">
        <f t="shared" si="150"/>
        <v>8.4052592443754997E+65</v>
      </c>
      <c r="NDL25" s="369">
        <f t="shared" si="150"/>
        <v>0</v>
      </c>
      <c r="NDM25" s="369">
        <f t="shared" si="150"/>
        <v>8.6574170217067644E+65</v>
      </c>
      <c r="NDN25" s="369">
        <f t="shared" si="150"/>
        <v>0</v>
      </c>
      <c r="NDO25" s="369">
        <f t="shared" si="150"/>
        <v>8.9171395323579675E+65</v>
      </c>
      <c r="NDP25" s="369">
        <f t="shared" si="150"/>
        <v>0</v>
      </c>
      <c r="NDQ25" s="369">
        <f t="shared" si="150"/>
        <v>9.1846537183287076E+65</v>
      </c>
      <c r="NDR25" s="369">
        <f t="shared" si="150"/>
        <v>0</v>
      </c>
      <c r="NDS25" s="369">
        <f t="shared" si="150"/>
        <v>9.4601933298785685E+65</v>
      </c>
      <c r="NDT25" s="369">
        <f t="shared" si="150"/>
        <v>0</v>
      </c>
      <c r="NDU25" s="369">
        <f t="shared" si="150"/>
        <v>9.7439991297749253E+65</v>
      </c>
      <c r="NDV25" s="369">
        <f t="shared" si="150"/>
        <v>0</v>
      </c>
      <c r="NDW25" s="369">
        <f t="shared" si="150"/>
        <v>1.0036319103668173E+66</v>
      </c>
      <c r="NDX25" s="369">
        <f t="shared" si="150"/>
        <v>0</v>
      </c>
      <c r="NDY25" s="369">
        <f t="shared" si="150"/>
        <v>1.0337408676778219E+66</v>
      </c>
      <c r="NDZ25" s="369">
        <f t="shared" si="150"/>
        <v>0</v>
      </c>
      <c r="NEA25" s="369">
        <f t="shared" si="150"/>
        <v>1.0647530937081566E+66</v>
      </c>
      <c r="NEB25" s="369">
        <f t="shared" si="150"/>
        <v>0</v>
      </c>
      <c r="NEC25" s="369">
        <f t="shared" si="150"/>
        <v>1.0966956865194013E+66</v>
      </c>
      <c r="NED25" s="369">
        <f t="shared" si="150"/>
        <v>0</v>
      </c>
      <c r="NEE25" s="369">
        <f t="shared" si="150"/>
        <v>1.1295965571149832E+66</v>
      </c>
      <c r="NEF25" s="369">
        <f t="shared" si="150"/>
        <v>0</v>
      </c>
      <c r="NEG25" s="369">
        <f t="shared" si="150"/>
        <v>1.1634844538284327E+66</v>
      </c>
      <c r="NEH25" s="369">
        <f t="shared" si="150"/>
        <v>0</v>
      </c>
      <c r="NEI25" s="369">
        <f t="shared" si="150"/>
        <v>1.1983889874432857E+66</v>
      </c>
      <c r="NEJ25" s="369">
        <f t="shared" si="150"/>
        <v>0</v>
      </c>
      <c r="NEK25" s="369">
        <f t="shared" si="150"/>
        <v>1.2343406570665843E+66</v>
      </c>
      <c r="NEL25" s="369">
        <f t="shared" si="150"/>
        <v>0</v>
      </c>
      <c r="NEM25" s="369">
        <f t="shared" si="150"/>
        <v>1.2713708767785819E+66</v>
      </c>
      <c r="NEN25" s="369">
        <f t="shared" ref="NEN25:NGY25" si="151">NEL25*$C$25</f>
        <v>0</v>
      </c>
      <c r="NEO25" s="369">
        <f t="shared" si="151"/>
        <v>1.3095120030819393E+66</v>
      </c>
      <c r="NEP25" s="369">
        <f t="shared" si="151"/>
        <v>0</v>
      </c>
      <c r="NEQ25" s="369">
        <f t="shared" si="151"/>
        <v>1.3487973631743975E+66</v>
      </c>
      <c r="NER25" s="369">
        <f t="shared" si="151"/>
        <v>0</v>
      </c>
      <c r="NES25" s="369">
        <f t="shared" si="151"/>
        <v>1.3892612840696294E+66</v>
      </c>
      <c r="NET25" s="369">
        <f t="shared" si="151"/>
        <v>0</v>
      </c>
      <c r="NEU25" s="369">
        <f t="shared" si="151"/>
        <v>1.4309391225917184E+66</v>
      </c>
      <c r="NEV25" s="369">
        <f t="shared" si="151"/>
        <v>0</v>
      </c>
      <c r="NEW25" s="369">
        <f t="shared" si="151"/>
        <v>1.4738672962694699E+66</v>
      </c>
      <c r="NEX25" s="369">
        <f t="shared" si="151"/>
        <v>0</v>
      </c>
      <c r="NEY25" s="369">
        <f t="shared" si="151"/>
        <v>1.518083315157554E+66</v>
      </c>
      <c r="NEZ25" s="369">
        <f t="shared" si="151"/>
        <v>0</v>
      </c>
      <c r="NFA25" s="369">
        <f t="shared" si="151"/>
        <v>1.5636258146122806E+66</v>
      </c>
      <c r="NFB25" s="369">
        <f t="shared" si="151"/>
        <v>0</v>
      </c>
      <c r="NFC25" s="369">
        <f t="shared" si="151"/>
        <v>1.6105345890506491E+66</v>
      </c>
      <c r="NFD25" s="369">
        <f t="shared" si="151"/>
        <v>0</v>
      </c>
      <c r="NFE25" s="369">
        <f t="shared" si="151"/>
        <v>1.6588506267221686E+66</v>
      </c>
      <c r="NFF25" s="369">
        <f t="shared" si="151"/>
        <v>0</v>
      </c>
      <c r="NFG25" s="369">
        <f t="shared" si="151"/>
        <v>1.7086161455238336E+66</v>
      </c>
      <c r="NFH25" s="369">
        <f t="shared" si="151"/>
        <v>0</v>
      </c>
      <c r="NFI25" s="369">
        <f t="shared" si="151"/>
        <v>1.7598746298895488E+66</v>
      </c>
      <c r="NFJ25" s="369">
        <f t="shared" si="151"/>
        <v>0</v>
      </c>
      <c r="NFK25" s="369">
        <f t="shared" si="151"/>
        <v>1.8126708687862354E+66</v>
      </c>
      <c r="NFL25" s="369">
        <f t="shared" si="151"/>
        <v>0</v>
      </c>
      <c r="NFM25" s="369">
        <f t="shared" si="151"/>
        <v>1.8670509948498224E+66</v>
      </c>
      <c r="NFN25" s="369">
        <f t="shared" si="151"/>
        <v>0</v>
      </c>
      <c r="NFO25" s="369">
        <f t="shared" si="151"/>
        <v>1.9230625246953171E+66</v>
      </c>
      <c r="NFP25" s="369">
        <f t="shared" si="151"/>
        <v>0</v>
      </c>
      <c r="NFQ25" s="369">
        <f t="shared" si="151"/>
        <v>1.9807544004361765E+66</v>
      </c>
      <c r="NFR25" s="369">
        <f t="shared" si="151"/>
        <v>0</v>
      </c>
      <c r="NFS25" s="369">
        <f t="shared" si="151"/>
        <v>2.0401770324492617E+66</v>
      </c>
      <c r="NFT25" s="369">
        <f t="shared" si="151"/>
        <v>0</v>
      </c>
      <c r="NFU25" s="369">
        <f t="shared" si="151"/>
        <v>2.1013823434227395E+66</v>
      </c>
      <c r="NFV25" s="369">
        <f t="shared" si="151"/>
        <v>0</v>
      </c>
      <c r="NFW25" s="369">
        <f t="shared" si="151"/>
        <v>2.1644238137254216E+66</v>
      </c>
      <c r="NFX25" s="369">
        <f t="shared" si="151"/>
        <v>0</v>
      </c>
      <c r="NFY25" s="369">
        <f t="shared" si="151"/>
        <v>2.2293565281371842E+66</v>
      </c>
      <c r="NFZ25" s="369">
        <f t="shared" si="151"/>
        <v>0</v>
      </c>
      <c r="NGA25" s="369">
        <f t="shared" si="151"/>
        <v>2.2962372239812998E+66</v>
      </c>
      <c r="NGB25" s="369">
        <f t="shared" si="151"/>
        <v>0</v>
      </c>
      <c r="NGC25" s="369">
        <f t="shared" si="151"/>
        <v>2.365124340700739E+66</v>
      </c>
      <c r="NGD25" s="369">
        <f t="shared" si="151"/>
        <v>0</v>
      </c>
      <c r="NGE25" s="369">
        <f t="shared" si="151"/>
        <v>2.4360780709217611E+66</v>
      </c>
      <c r="NGF25" s="369">
        <f t="shared" si="151"/>
        <v>0</v>
      </c>
      <c r="NGG25" s="369">
        <f t="shared" si="151"/>
        <v>2.509160413049414E+66</v>
      </c>
      <c r="NGH25" s="369">
        <f t="shared" si="151"/>
        <v>0</v>
      </c>
      <c r="NGI25" s="369">
        <f t="shared" si="151"/>
        <v>2.5844352254408965E+66</v>
      </c>
      <c r="NGJ25" s="369">
        <f t="shared" si="151"/>
        <v>0</v>
      </c>
      <c r="NGK25" s="369">
        <f t="shared" si="151"/>
        <v>2.6619682822041234E+66</v>
      </c>
      <c r="NGL25" s="369">
        <f t="shared" si="151"/>
        <v>0</v>
      </c>
      <c r="NGM25" s="369">
        <f t="shared" si="151"/>
        <v>2.7418273306702472E+66</v>
      </c>
      <c r="NGN25" s="369">
        <f t="shared" si="151"/>
        <v>0</v>
      </c>
      <c r="NGO25" s="369">
        <f t="shared" si="151"/>
        <v>2.8240821505903548E+66</v>
      </c>
      <c r="NGP25" s="369">
        <f t="shared" si="151"/>
        <v>0</v>
      </c>
      <c r="NGQ25" s="369">
        <f t="shared" si="151"/>
        <v>2.9088046151080653E+66</v>
      </c>
      <c r="NGR25" s="369">
        <f t="shared" si="151"/>
        <v>0</v>
      </c>
      <c r="NGS25" s="369">
        <f t="shared" si="151"/>
        <v>2.9960687535613075E+66</v>
      </c>
      <c r="NGT25" s="369">
        <f t="shared" si="151"/>
        <v>0</v>
      </c>
      <c r="NGU25" s="369">
        <f t="shared" si="151"/>
        <v>3.0859508161681466E+66</v>
      </c>
      <c r="NGV25" s="369">
        <f t="shared" si="151"/>
        <v>0</v>
      </c>
      <c r="NGW25" s="369">
        <f t="shared" si="151"/>
        <v>3.1785293406531911E+66</v>
      </c>
      <c r="NGX25" s="369">
        <f t="shared" si="151"/>
        <v>0</v>
      </c>
      <c r="NGY25" s="369">
        <f t="shared" si="151"/>
        <v>3.2738852208727868E+66</v>
      </c>
      <c r="NGZ25" s="369">
        <f t="shared" ref="NGZ25:NJK25" si="152">NGX25*$C$25</f>
        <v>0</v>
      </c>
      <c r="NHA25" s="369">
        <f t="shared" si="152"/>
        <v>3.3721017774989707E+66</v>
      </c>
      <c r="NHB25" s="369">
        <f t="shared" si="152"/>
        <v>0</v>
      </c>
      <c r="NHC25" s="369">
        <f t="shared" si="152"/>
        <v>3.4732648308239396E+66</v>
      </c>
      <c r="NHD25" s="369">
        <f t="shared" si="152"/>
        <v>0</v>
      </c>
      <c r="NHE25" s="369">
        <f t="shared" si="152"/>
        <v>3.5774627757486582E+66</v>
      </c>
      <c r="NHF25" s="369">
        <f t="shared" si="152"/>
        <v>0</v>
      </c>
      <c r="NHG25" s="369">
        <f t="shared" si="152"/>
        <v>3.6847866590211178E+66</v>
      </c>
      <c r="NHH25" s="369">
        <f t="shared" si="152"/>
        <v>0</v>
      </c>
      <c r="NHI25" s="369">
        <f t="shared" si="152"/>
        <v>3.7953302587917517E+66</v>
      </c>
      <c r="NHJ25" s="369">
        <f t="shared" si="152"/>
        <v>0</v>
      </c>
      <c r="NHK25" s="369">
        <f t="shared" si="152"/>
        <v>3.9091901665555041E+66</v>
      </c>
      <c r="NHL25" s="369">
        <f t="shared" si="152"/>
        <v>0</v>
      </c>
      <c r="NHM25" s="369">
        <f t="shared" si="152"/>
        <v>4.0264658715521694E+66</v>
      </c>
      <c r="NHN25" s="369">
        <f t="shared" si="152"/>
        <v>0</v>
      </c>
      <c r="NHO25" s="369">
        <f t="shared" si="152"/>
        <v>4.1472598476987347E+66</v>
      </c>
      <c r="NHP25" s="369">
        <f t="shared" si="152"/>
        <v>0</v>
      </c>
      <c r="NHQ25" s="369">
        <f t="shared" si="152"/>
        <v>4.2716776431296969E+66</v>
      </c>
      <c r="NHR25" s="369">
        <f t="shared" si="152"/>
        <v>0</v>
      </c>
      <c r="NHS25" s="369">
        <f t="shared" si="152"/>
        <v>4.3998279724235879E+66</v>
      </c>
      <c r="NHT25" s="369">
        <f t="shared" si="152"/>
        <v>0</v>
      </c>
      <c r="NHU25" s="369">
        <f t="shared" si="152"/>
        <v>4.5318228115962956E+66</v>
      </c>
      <c r="NHV25" s="369">
        <f t="shared" si="152"/>
        <v>0</v>
      </c>
      <c r="NHW25" s="369">
        <f t="shared" si="152"/>
        <v>4.6677774959441848E+66</v>
      </c>
      <c r="NHX25" s="369">
        <f t="shared" si="152"/>
        <v>0</v>
      </c>
      <c r="NHY25" s="369">
        <f t="shared" si="152"/>
        <v>4.8078108208225103E+66</v>
      </c>
      <c r="NHZ25" s="369">
        <f t="shared" si="152"/>
        <v>0</v>
      </c>
      <c r="NIA25" s="369">
        <f t="shared" si="152"/>
        <v>4.9520451454471857E+66</v>
      </c>
      <c r="NIB25" s="369">
        <f t="shared" si="152"/>
        <v>0</v>
      </c>
      <c r="NIC25" s="369">
        <f t="shared" si="152"/>
        <v>5.1006064998106011E+66</v>
      </c>
      <c r="NID25" s="369">
        <f t="shared" si="152"/>
        <v>0</v>
      </c>
      <c r="NIE25" s="369">
        <f t="shared" si="152"/>
        <v>5.2536246948049193E+66</v>
      </c>
      <c r="NIF25" s="369">
        <f t="shared" si="152"/>
        <v>0</v>
      </c>
      <c r="NIG25" s="369">
        <f t="shared" si="152"/>
        <v>5.4112334356490669E+66</v>
      </c>
      <c r="NIH25" s="369">
        <f t="shared" si="152"/>
        <v>0</v>
      </c>
      <c r="NII25" s="369">
        <f t="shared" si="152"/>
        <v>5.5735704387185392E+66</v>
      </c>
      <c r="NIJ25" s="369">
        <f t="shared" si="152"/>
        <v>0</v>
      </c>
      <c r="NIK25" s="369">
        <f t="shared" si="152"/>
        <v>5.7407775518800955E+66</v>
      </c>
      <c r="NIL25" s="369">
        <f t="shared" si="152"/>
        <v>0</v>
      </c>
      <c r="NIM25" s="369">
        <f t="shared" si="152"/>
        <v>5.9130008784364985E+66</v>
      </c>
      <c r="NIN25" s="369">
        <f t="shared" si="152"/>
        <v>0</v>
      </c>
      <c r="NIO25" s="369">
        <f t="shared" si="152"/>
        <v>6.0903909047895939E+66</v>
      </c>
      <c r="NIP25" s="369">
        <f t="shared" si="152"/>
        <v>0</v>
      </c>
      <c r="NIQ25" s="369">
        <f t="shared" si="152"/>
        <v>6.273102631933282E+66</v>
      </c>
      <c r="NIR25" s="369">
        <f t="shared" si="152"/>
        <v>0</v>
      </c>
      <c r="NIS25" s="369">
        <f t="shared" si="152"/>
        <v>6.4612957108912803E+66</v>
      </c>
      <c r="NIT25" s="369">
        <f t="shared" si="152"/>
        <v>0</v>
      </c>
      <c r="NIU25" s="369">
        <f t="shared" si="152"/>
        <v>6.6551345822180186E+66</v>
      </c>
      <c r="NIV25" s="369">
        <f t="shared" si="152"/>
        <v>0</v>
      </c>
      <c r="NIW25" s="369">
        <f t="shared" si="152"/>
        <v>6.8547886196845596E+66</v>
      </c>
      <c r="NIX25" s="369">
        <f t="shared" si="152"/>
        <v>0</v>
      </c>
      <c r="NIY25" s="369">
        <f t="shared" si="152"/>
        <v>7.060432278275097E+66</v>
      </c>
      <c r="NIZ25" s="369">
        <f t="shared" si="152"/>
        <v>0</v>
      </c>
      <c r="NJA25" s="369">
        <f t="shared" si="152"/>
        <v>7.2722452466233508E+66</v>
      </c>
      <c r="NJB25" s="369">
        <f t="shared" si="152"/>
        <v>0</v>
      </c>
      <c r="NJC25" s="369">
        <f t="shared" si="152"/>
        <v>7.490412604022052E+66</v>
      </c>
      <c r="NJD25" s="369">
        <f t="shared" si="152"/>
        <v>0</v>
      </c>
      <c r="NJE25" s="369">
        <f t="shared" si="152"/>
        <v>7.7151249821427143E+66</v>
      </c>
      <c r="NJF25" s="369">
        <f t="shared" si="152"/>
        <v>0</v>
      </c>
      <c r="NJG25" s="369">
        <f t="shared" si="152"/>
        <v>7.9465787316069958E+66</v>
      </c>
      <c r="NJH25" s="369">
        <f t="shared" si="152"/>
        <v>0</v>
      </c>
      <c r="NJI25" s="369">
        <f t="shared" si="152"/>
        <v>8.1849760935552059E+66</v>
      </c>
      <c r="NJJ25" s="369">
        <f t="shared" si="152"/>
        <v>0</v>
      </c>
      <c r="NJK25" s="369">
        <f t="shared" si="152"/>
        <v>8.4305253763618625E+66</v>
      </c>
      <c r="NJL25" s="369">
        <f t="shared" ref="NJL25:NLW25" si="153">NJJ25*$C$25</f>
        <v>0</v>
      </c>
      <c r="NJM25" s="369">
        <f t="shared" si="153"/>
        <v>8.6834411376527179E+66</v>
      </c>
      <c r="NJN25" s="369">
        <f t="shared" si="153"/>
        <v>0</v>
      </c>
      <c r="NJO25" s="369">
        <f t="shared" si="153"/>
        <v>8.9439443717823E+66</v>
      </c>
      <c r="NJP25" s="369">
        <f t="shared" si="153"/>
        <v>0</v>
      </c>
      <c r="NJQ25" s="369">
        <f t="shared" si="153"/>
        <v>9.2122627029357693E+66</v>
      </c>
      <c r="NJR25" s="369">
        <f t="shared" si="153"/>
        <v>0</v>
      </c>
      <c r="NJS25" s="369">
        <f t="shared" si="153"/>
        <v>9.4886305840238431E+66</v>
      </c>
      <c r="NJT25" s="369">
        <f t="shared" si="153"/>
        <v>0</v>
      </c>
      <c r="NJU25" s="369">
        <f t="shared" si="153"/>
        <v>9.7732895015445581E+66</v>
      </c>
      <c r="NJV25" s="369">
        <f t="shared" si="153"/>
        <v>0</v>
      </c>
      <c r="NJW25" s="369">
        <f t="shared" si="153"/>
        <v>1.0066488186590894E+67</v>
      </c>
      <c r="NJX25" s="369">
        <f t="shared" si="153"/>
        <v>0</v>
      </c>
      <c r="NJY25" s="369">
        <f t="shared" si="153"/>
        <v>1.0368482832188621E+67</v>
      </c>
      <c r="NJZ25" s="369">
        <f t="shared" si="153"/>
        <v>0</v>
      </c>
      <c r="NKA25" s="369">
        <f t="shared" si="153"/>
        <v>1.067953731715428E+67</v>
      </c>
      <c r="NKB25" s="369">
        <f t="shared" si="153"/>
        <v>0</v>
      </c>
      <c r="NKC25" s="369">
        <f t="shared" si="153"/>
        <v>1.0999923436668909E+67</v>
      </c>
      <c r="NKD25" s="369">
        <f t="shared" si="153"/>
        <v>0</v>
      </c>
      <c r="NKE25" s="369">
        <f t="shared" si="153"/>
        <v>1.1329921139768977E+67</v>
      </c>
      <c r="NKF25" s="369">
        <f t="shared" si="153"/>
        <v>0</v>
      </c>
      <c r="NKG25" s="369">
        <f t="shared" si="153"/>
        <v>1.1669818773962047E+67</v>
      </c>
      <c r="NKH25" s="369">
        <f t="shared" si="153"/>
        <v>0</v>
      </c>
      <c r="NKI25" s="369">
        <f t="shared" si="153"/>
        <v>1.2019913337180909E+67</v>
      </c>
      <c r="NKJ25" s="369">
        <f t="shared" si="153"/>
        <v>0</v>
      </c>
      <c r="NKK25" s="369">
        <f t="shared" si="153"/>
        <v>1.2380510737296337E+67</v>
      </c>
      <c r="NKL25" s="369">
        <f t="shared" si="153"/>
        <v>0</v>
      </c>
      <c r="NKM25" s="369">
        <f t="shared" si="153"/>
        <v>1.2751926059415228E+67</v>
      </c>
      <c r="NKN25" s="369">
        <f t="shared" si="153"/>
        <v>0</v>
      </c>
      <c r="NKO25" s="369">
        <f t="shared" si="153"/>
        <v>1.3134483841197685E+67</v>
      </c>
      <c r="NKP25" s="369">
        <f t="shared" si="153"/>
        <v>0</v>
      </c>
      <c r="NKQ25" s="369">
        <f t="shared" si="153"/>
        <v>1.3528518356433616E+67</v>
      </c>
      <c r="NKR25" s="369">
        <f t="shared" si="153"/>
        <v>0</v>
      </c>
      <c r="NKS25" s="369">
        <f t="shared" si="153"/>
        <v>1.3934373907126626E+67</v>
      </c>
      <c r="NKT25" s="369">
        <f t="shared" si="153"/>
        <v>0</v>
      </c>
      <c r="NKU25" s="369">
        <f t="shared" si="153"/>
        <v>1.4352405124340425E+67</v>
      </c>
      <c r="NKV25" s="369">
        <f t="shared" si="153"/>
        <v>0</v>
      </c>
      <c r="NKW25" s="369">
        <f t="shared" si="153"/>
        <v>1.4782977278070638E+67</v>
      </c>
      <c r="NKX25" s="369">
        <f t="shared" si="153"/>
        <v>0</v>
      </c>
      <c r="NKY25" s="369">
        <f t="shared" si="153"/>
        <v>1.5226466596412759E+67</v>
      </c>
      <c r="NKZ25" s="369">
        <f t="shared" si="153"/>
        <v>0</v>
      </c>
      <c r="NLA25" s="369">
        <f t="shared" si="153"/>
        <v>1.5683260594305141E+67</v>
      </c>
      <c r="NLB25" s="369">
        <f t="shared" si="153"/>
        <v>0</v>
      </c>
      <c r="NLC25" s="369">
        <f t="shared" si="153"/>
        <v>1.6153758412134296E+67</v>
      </c>
      <c r="NLD25" s="369">
        <f t="shared" si="153"/>
        <v>0</v>
      </c>
      <c r="NLE25" s="369">
        <f t="shared" si="153"/>
        <v>1.6638371164498325E+67</v>
      </c>
      <c r="NLF25" s="369">
        <f t="shared" si="153"/>
        <v>0</v>
      </c>
      <c r="NLG25" s="369">
        <f t="shared" si="153"/>
        <v>1.7137522299433274E+67</v>
      </c>
      <c r="NLH25" s="369">
        <f t="shared" si="153"/>
        <v>0</v>
      </c>
      <c r="NLI25" s="369">
        <f t="shared" si="153"/>
        <v>1.7651647968416274E+67</v>
      </c>
      <c r="NLJ25" s="369">
        <f t="shared" si="153"/>
        <v>0</v>
      </c>
      <c r="NLK25" s="369">
        <f t="shared" si="153"/>
        <v>1.8181197407468762E+67</v>
      </c>
      <c r="NLL25" s="369">
        <f t="shared" si="153"/>
        <v>0</v>
      </c>
      <c r="NLM25" s="369">
        <f t="shared" si="153"/>
        <v>1.8726633329692827E+67</v>
      </c>
      <c r="NLN25" s="369">
        <f t="shared" si="153"/>
        <v>0</v>
      </c>
      <c r="NLO25" s="369">
        <f t="shared" si="153"/>
        <v>1.9288432329583613E+67</v>
      </c>
      <c r="NLP25" s="369">
        <f t="shared" si="153"/>
        <v>0</v>
      </c>
      <c r="NLQ25" s="369">
        <f t="shared" si="153"/>
        <v>1.9867085299471122E+67</v>
      </c>
      <c r="NLR25" s="369">
        <f t="shared" si="153"/>
        <v>0</v>
      </c>
      <c r="NLS25" s="369">
        <f t="shared" si="153"/>
        <v>2.0463097858455256E+67</v>
      </c>
      <c r="NLT25" s="369">
        <f t="shared" si="153"/>
        <v>0</v>
      </c>
      <c r="NLU25" s="369">
        <f t="shared" si="153"/>
        <v>2.1076990794208914E+67</v>
      </c>
      <c r="NLV25" s="369">
        <f t="shared" si="153"/>
        <v>0</v>
      </c>
      <c r="NLW25" s="369">
        <f t="shared" si="153"/>
        <v>2.1709300518035182E+67</v>
      </c>
      <c r="NLX25" s="369">
        <f t="shared" ref="NLX25:NOI25" si="154">NLV25*$C$25</f>
        <v>0</v>
      </c>
      <c r="NLY25" s="369">
        <f t="shared" si="154"/>
        <v>2.2360579533576238E+67</v>
      </c>
      <c r="NLZ25" s="369">
        <f t="shared" si="154"/>
        <v>0</v>
      </c>
      <c r="NMA25" s="369">
        <f t="shared" si="154"/>
        <v>2.3031396919583526E+67</v>
      </c>
      <c r="NMB25" s="369">
        <f t="shared" si="154"/>
        <v>0</v>
      </c>
      <c r="NMC25" s="369">
        <f t="shared" si="154"/>
        <v>2.3722338827171034E+67</v>
      </c>
      <c r="NMD25" s="369">
        <f t="shared" si="154"/>
        <v>0</v>
      </c>
      <c r="NME25" s="369">
        <f t="shared" si="154"/>
        <v>2.4434008991986167E+67</v>
      </c>
      <c r="NMF25" s="369">
        <f t="shared" si="154"/>
        <v>0</v>
      </c>
      <c r="NMG25" s="369">
        <f t="shared" si="154"/>
        <v>2.5167029261745751E+67</v>
      </c>
      <c r="NMH25" s="369">
        <f t="shared" si="154"/>
        <v>0</v>
      </c>
      <c r="NMI25" s="369">
        <f t="shared" si="154"/>
        <v>2.5922040139598125E+67</v>
      </c>
      <c r="NMJ25" s="369">
        <f t="shared" si="154"/>
        <v>0</v>
      </c>
      <c r="NMK25" s="369">
        <f t="shared" si="154"/>
        <v>2.6699701343786068E+67</v>
      </c>
      <c r="NML25" s="369">
        <f t="shared" si="154"/>
        <v>0</v>
      </c>
      <c r="NMM25" s="369">
        <f t="shared" si="154"/>
        <v>2.7500692384099649E+67</v>
      </c>
      <c r="NMN25" s="369">
        <f t="shared" si="154"/>
        <v>0</v>
      </c>
      <c r="NMO25" s="369">
        <f t="shared" si="154"/>
        <v>2.8325713155622638E+67</v>
      </c>
      <c r="NMP25" s="369">
        <f t="shared" si="154"/>
        <v>0</v>
      </c>
      <c r="NMQ25" s="369">
        <f t="shared" si="154"/>
        <v>2.9175484550291317E+67</v>
      </c>
      <c r="NMR25" s="369">
        <f t="shared" si="154"/>
        <v>0</v>
      </c>
      <c r="NMS25" s="369">
        <f t="shared" si="154"/>
        <v>3.0050749086800056E+67</v>
      </c>
      <c r="NMT25" s="369">
        <f t="shared" si="154"/>
        <v>0</v>
      </c>
      <c r="NMU25" s="369">
        <f t="shared" si="154"/>
        <v>3.095227155940406E+67</v>
      </c>
      <c r="NMV25" s="369">
        <f t="shared" si="154"/>
        <v>0</v>
      </c>
      <c r="NMW25" s="369">
        <f t="shared" si="154"/>
        <v>3.188083970618618E+67</v>
      </c>
      <c r="NMX25" s="369">
        <f t="shared" si="154"/>
        <v>0</v>
      </c>
      <c r="NMY25" s="369">
        <f t="shared" si="154"/>
        <v>3.2837264897371766E+67</v>
      </c>
      <c r="NMZ25" s="369">
        <f t="shared" si="154"/>
        <v>0</v>
      </c>
      <c r="NNA25" s="369">
        <f t="shared" si="154"/>
        <v>3.3822382844292922E+67</v>
      </c>
      <c r="NNB25" s="369">
        <f t="shared" si="154"/>
        <v>0</v>
      </c>
      <c r="NNC25" s="369">
        <f t="shared" si="154"/>
        <v>3.483705432962171E+67</v>
      </c>
      <c r="NND25" s="369">
        <f t="shared" si="154"/>
        <v>0</v>
      </c>
      <c r="NNE25" s="369">
        <f t="shared" si="154"/>
        <v>3.5882165959510364E+67</v>
      </c>
      <c r="NNF25" s="369">
        <f t="shared" si="154"/>
        <v>0</v>
      </c>
      <c r="NNG25" s="369">
        <f t="shared" si="154"/>
        <v>3.6958630938295673E+67</v>
      </c>
      <c r="NNH25" s="369">
        <f t="shared" si="154"/>
        <v>0</v>
      </c>
      <c r="NNI25" s="369">
        <f t="shared" si="154"/>
        <v>3.8067389866444545E+67</v>
      </c>
      <c r="NNJ25" s="369">
        <f t="shared" si="154"/>
        <v>0</v>
      </c>
      <c r="NNK25" s="369">
        <f t="shared" si="154"/>
        <v>3.920941156243788E+67</v>
      </c>
      <c r="NNL25" s="369">
        <f t="shared" si="154"/>
        <v>0</v>
      </c>
      <c r="NNM25" s="369">
        <f t="shared" si="154"/>
        <v>4.0385693909311016E+67</v>
      </c>
      <c r="NNN25" s="369">
        <f t="shared" si="154"/>
        <v>0</v>
      </c>
      <c r="NNO25" s="369">
        <f t="shared" si="154"/>
        <v>4.1597264726590348E+67</v>
      </c>
      <c r="NNP25" s="369">
        <f t="shared" si="154"/>
        <v>0</v>
      </c>
      <c r="NNQ25" s="369">
        <f t="shared" si="154"/>
        <v>4.2845182668388059E+67</v>
      </c>
      <c r="NNR25" s="369">
        <f t="shared" si="154"/>
        <v>0</v>
      </c>
      <c r="NNS25" s="369">
        <f t="shared" si="154"/>
        <v>4.4130538148439703E+67</v>
      </c>
      <c r="NNT25" s="369">
        <f t="shared" si="154"/>
        <v>0</v>
      </c>
      <c r="NNU25" s="369">
        <f t="shared" si="154"/>
        <v>4.5454454292892893E+67</v>
      </c>
      <c r="NNV25" s="369">
        <f t="shared" si="154"/>
        <v>0</v>
      </c>
      <c r="NNW25" s="369">
        <f t="shared" si="154"/>
        <v>4.6818087921679681E+67</v>
      </c>
      <c r="NNX25" s="369">
        <f t="shared" si="154"/>
        <v>0</v>
      </c>
      <c r="NNY25" s="369">
        <f t="shared" si="154"/>
        <v>4.8222630559330073E+67</v>
      </c>
      <c r="NNZ25" s="369">
        <f t="shared" si="154"/>
        <v>0</v>
      </c>
      <c r="NOA25" s="369">
        <f t="shared" si="154"/>
        <v>4.9669309476109975E+67</v>
      </c>
      <c r="NOB25" s="369">
        <f t="shared" si="154"/>
        <v>0</v>
      </c>
      <c r="NOC25" s="369">
        <f t="shared" si="154"/>
        <v>5.1159388760393275E+67</v>
      </c>
      <c r="NOD25" s="369">
        <f t="shared" si="154"/>
        <v>0</v>
      </c>
      <c r="NOE25" s="369">
        <f t="shared" si="154"/>
        <v>5.2694170423205076E+67</v>
      </c>
      <c r="NOF25" s="369">
        <f t="shared" si="154"/>
        <v>0</v>
      </c>
      <c r="NOG25" s="369">
        <f t="shared" si="154"/>
        <v>5.4274995535901227E+67</v>
      </c>
      <c r="NOH25" s="369">
        <f t="shared" si="154"/>
        <v>0</v>
      </c>
      <c r="NOI25" s="369">
        <f t="shared" si="154"/>
        <v>5.5903245401978261E+67</v>
      </c>
      <c r="NOJ25" s="369">
        <f t="shared" ref="NOJ25:NQU25" si="155">NOH25*$C$25</f>
        <v>0</v>
      </c>
      <c r="NOK25" s="369">
        <f t="shared" si="155"/>
        <v>5.7580342764037605E+67</v>
      </c>
      <c r="NOL25" s="369">
        <f t="shared" si="155"/>
        <v>0</v>
      </c>
      <c r="NOM25" s="369">
        <f t="shared" si="155"/>
        <v>5.9307753046958739E+67</v>
      </c>
      <c r="NON25" s="369">
        <f t="shared" si="155"/>
        <v>0</v>
      </c>
      <c r="NOO25" s="369">
        <f t="shared" si="155"/>
        <v>6.1086985638367504E+67</v>
      </c>
      <c r="NOP25" s="369">
        <f t="shared" si="155"/>
        <v>0</v>
      </c>
      <c r="NOQ25" s="369">
        <f t="shared" si="155"/>
        <v>6.2919595207518531E+67</v>
      </c>
      <c r="NOR25" s="369">
        <f t="shared" si="155"/>
        <v>0</v>
      </c>
      <c r="NOS25" s="369">
        <f t="shared" si="155"/>
        <v>6.4807183063744084E+67</v>
      </c>
      <c r="NOT25" s="369">
        <f t="shared" si="155"/>
        <v>0</v>
      </c>
      <c r="NOU25" s="369">
        <f t="shared" si="155"/>
        <v>6.6751398555656406E+67</v>
      </c>
      <c r="NOV25" s="369">
        <f t="shared" si="155"/>
        <v>0</v>
      </c>
      <c r="NOW25" s="369">
        <f t="shared" si="155"/>
        <v>6.8753940512326098E+67</v>
      </c>
      <c r="NOX25" s="369">
        <f t="shared" si="155"/>
        <v>0</v>
      </c>
      <c r="NOY25" s="369">
        <f t="shared" si="155"/>
        <v>7.0816558727695879E+67</v>
      </c>
      <c r="NOZ25" s="369">
        <f t="shared" si="155"/>
        <v>0</v>
      </c>
      <c r="NPA25" s="369">
        <f t="shared" si="155"/>
        <v>7.2941055489526759E+67</v>
      </c>
      <c r="NPB25" s="369">
        <f t="shared" si="155"/>
        <v>0</v>
      </c>
      <c r="NPC25" s="369">
        <f t="shared" si="155"/>
        <v>7.5129287154212568E+67</v>
      </c>
      <c r="NPD25" s="369">
        <f t="shared" si="155"/>
        <v>0</v>
      </c>
      <c r="NPE25" s="369">
        <f t="shared" si="155"/>
        <v>7.7383165768838943E+67</v>
      </c>
      <c r="NPF25" s="369">
        <f t="shared" si="155"/>
        <v>0</v>
      </c>
      <c r="NPG25" s="369">
        <f t="shared" si="155"/>
        <v>7.9704660741904115E+67</v>
      </c>
      <c r="NPH25" s="369">
        <f t="shared" si="155"/>
        <v>0</v>
      </c>
      <c r="NPI25" s="369">
        <f t="shared" si="155"/>
        <v>8.2095800564161237E+67</v>
      </c>
      <c r="NPJ25" s="369">
        <f t="shared" si="155"/>
        <v>0</v>
      </c>
      <c r="NPK25" s="369">
        <f t="shared" si="155"/>
        <v>8.4558674581086073E+67</v>
      </c>
      <c r="NPL25" s="369">
        <f t="shared" si="155"/>
        <v>0</v>
      </c>
      <c r="NPM25" s="369">
        <f t="shared" si="155"/>
        <v>8.7095434818518658E+67</v>
      </c>
      <c r="NPN25" s="369">
        <f t="shared" si="155"/>
        <v>0</v>
      </c>
      <c r="NPO25" s="369">
        <f t="shared" si="155"/>
        <v>8.9708297863074221E+67</v>
      </c>
      <c r="NPP25" s="369">
        <f t="shared" si="155"/>
        <v>0</v>
      </c>
      <c r="NPQ25" s="369">
        <f t="shared" si="155"/>
        <v>9.2399546798966449E+67</v>
      </c>
      <c r="NPR25" s="369">
        <f t="shared" si="155"/>
        <v>0</v>
      </c>
      <c r="NPS25" s="369">
        <f t="shared" si="155"/>
        <v>9.5171533202935448E+67</v>
      </c>
      <c r="NPT25" s="369">
        <f t="shared" si="155"/>
        <v>0</v>
      </c>
      <c r="NPU25" s="369">
        <f t="shared" si="155"/>
        <v>9.8026679199023516E+67</v>
      </c>
      <c r="NPV25" s="369">
        <f t="shared" si="155"/>
        <v>0</v>
      </c>
      <c r="NPW25" s="369">
        <f t="shared" si="155"/>
        <v>1.0096747957499423E+68</v>
      </c>
      <c r="NPX25" s="369">
        <f t="shared" si="155"/>
        <v>0</v>
      </c>
      <c r="NPY25" s="369">
        <f t="shared" si="155"/>
        <v>1.0399650396224406E+68</v>
      </c>
      <c r="NPZ25" s="369">
        <f t="shared" si="155"/>
        <v>0</v>
      </c>
      <c r="NQA25" s="369">
        <f t="shared" si="155"/>
        <v>1.0711639908111138E+68</v>
      </c>
      <c r="NQB25" s="369">
        <f t="shared" si="155"/>
        <v>0</v>
      </c>
      <c r="NQC25" s="369">
        <f t="shared" si="155"/>
        <v>1.1032989105354472E+68</v>
      </c>
      <c r="NQD25" s="369">
        <f t="shared" si="155"/>
        <v>0</v>
      </c>
      <c r="NQE25" s="369">
        <f t="shared" si="155"/>
        <v>1.1363978778515105E+68</v>
      </c>
      <c r="NQF25" s="369">
        <f t="shared" si="155"/>
        <v>0</v>
      </c>
      <c r="NQG25" s="369">
        <f t="shared" si="155"/>
        <v>1.1704898141870558E+68</v>
      </c>
      <c r="NQH25" s="369">
        <f t="shared" si="155"/>
        <v>0</v>
      </c>
      <c r="NQI25" s="369">
        <f t="shared" si="155"/>
        <v>1.2056045086126675E+68</v>
      </c>
      <c r="NQJ25" s="369">
        <f t="shared" si="155"/>
        <v>0</v>
      </c>
      <c r="NQK25" s="369">
        <f t="shared" si="155"/>
        <v>1.2417726438710476E+68</v>
      </c>
      <c r="NQL25" s="369">
        <f t="shared" si="155"/>
        <v>0</v>
      </c>
      <c r="NQM25" s="369">
        <f t="shared" si="155"/>
        <v>1.2790258231871791E+68</v>
      </c>
      <c r="NQN25" s="369">
        <f t="shared" si="155"/>
        <v>0</v>
      </c>
      <c r="NQO25" s="369">
        <f t="shared" si="155"/>
        <v>1.3173965978827945E+68</v>
      </c>
      <c r="NQP25" s="369">
        <f t="shared" si="155"/>
        <v>0</v>
      </c>
      <c r="NQQ25" s="369">
        <f t="shared" si="155"/>
        <v>1.3569184958192785E+68</v>
      </c>
      <c r="NQR25" s="369">
        <f t="shared" si="155"/>
        <v>0</v>
      </c>
      <c r="NQS25" s="369">
        <f t="shared" si="155"/>
        <v>1.3976260506938568E+68</v>
      </c>
      <c r="NQT25" s="369">
        <f t="shared" si="155"/>
        <v>0</v>
      </c>
      <c r="NQU25" s="369">
        <f t="shared" si="155"/>
        <v>1.4395548322146725E+68</v>
      </c>
      <c r="NQV25" s="369">
        <f t="shared" ref="NQV25:NTG25" si="156">NQT25*$C$25</f>
        <v>0</v>
      </c>
      <c r="NQW25" s="369">
        <f t="shared" si="156"/>
        <v>1.4827414771811127E+68</v>
      </c>
      <c r="NQX25" s="369">
        <f t="shared" si="156"/>
        <v>0</v>
      </c>
      <c r="NQY25" s="369">
        <f t="shared" si="156"/>
        <v>1.5272237214965462E+68</v>
      </c>
      <c r="NQZ25" s="369">
        <f t="shared" si="156"/>
        <v>0</v>
      </c>
      <c r="NRA25" s="369">
        <f t="shared" si="156"/>
        <v>1.5730404331414425E+68</v>
      </c>
      <c r="NRB25" s="369">
        <f t="shared" si="156"/>
        <v>0</v>
      </c>
      <c r="NRC25" s="369">
        <f t="shared" si="156"/>
        <v>1.6202316461356859E+68</v>
      </c>
      <c r="NRD25" s="369">
        <f t="shared" si="156"/>
        <v>0</v>
      </c>
      <c r="NRE25" s="369">
        <f t="shared" si="156"/>
        <v>1.6688385955197566E+68</v>
      </c>
      <c r="NRF25" s="369">
        <f t="shared" si="156"/>
        <v>0</v>
      </c>
      <c r="NRG25" s="369">
        <f t="shared" si="156"/>
        <v>1.7189037533853492E+68</v>
      </c>
      <c r="NRH25" s="369">
        <f t="shared" si="156"/>
        <v>0</v>
      </c>
      <c r="NRI25" s="369">
        <f t="shared" si="156"/>
        <v>1.7704708659869096E+68</v>
      </c>
      <c r="NRJ25" s="369">
        <f t="shared" si="156"/>
        <v>0</v>
      </c>
      <c r="NRK25" s="369">
        <f t="shared" si="156"/>
        <v>1.8235849919665171E+68</v>
      </c>
      <c r="NRL25" s="369">
        <f t="shared" si="156"/>
        <v>0</v>
      </c>
      <c r="NRM25" s="369">
        <f t="shared" si="156"/>
        <v>1.8782925417255126E+68</v>
      </c>
      <c r="NRN25" s="369">
        <f t="shared" si="156"/>
        <v>0</v>
      </c>
      <c r="NRO25" s="369">
        <f t="shared" si="156"/>
        <v>1.9346413179772779E+68</v>
      </c>
      <c r="NRP25" s="369">
        <f t="shared" si="156"/>
        <v>0</v>
      </c>
      <c r="NRQ25" s="369">
        <f t="shared" si="156"/>
        <v>1.9926805575165964E+68</v>
      </c>
      <c r="NRR25" s="369">
        <f t="shared" si="156"/>
        <v>0</v>
      </c>
      <c r="NRS25" s="369">
        <f t="shared" si="156"/>
        <v>2.0524609742420945E+68</v>
      </c>
      <c r="NRT25" s="369">
        <f t="shared" si="156"/>
        <v>0</v>
      </c>
      <c r="NRU25" s="369">
        <f t="shared" si="156"/>
        <v>2.1140348034693573E+68</v>
      </c>
      <c r="NRV25" s="369">
        <f t="shared" si="156"/>
        <v>0</v>
      </c>
      <c r="NRW25" s="369">
        <f t="shared" si="156"/>
        <v>2.1774558475734379E+68</v>
      </c>
      <c r="NRX25" s="369">
        <f t="shared" si="156"/>
        <v>0</v>
      </c>
      <c r="NRY25" s="369">
        <f t="shared" si="156"/>
        <v>2.2427795230006413E+68</v>
      </c>
      <c r="NRZ25" s="369">
        <f t="shared" si="156"/>
        <v>0</v>
      </c>
      <c r="NSA25" s="369">
        <f t="shared" si="156"/>
        <v>2.3100629086906605E+68</v>
      </c>
      <c r="NSB25" s="369">
        <f t="shared" si="156"/>
        <v>0</v>
      </c>
      <c r="NSC25" s="369">
        <f t="shared" si="156"/>
        <v>2.3793647959513805E+68</v>
      </c>
      <c r="NSD25" s="369">
        <f t="shared" si="156"/>
        <v>0</v>
      </c>
      <c r="NSE25" s="369">
        <f t="shared" si="156"/>
        <v>2.4507457398299222E+68</v>
      </c>
      <c r="NSF25" s="369">
        <f t="shared" si="156"/>
        <v>0</v>
      </c>
      <c r="NSG25" s="369">
        <f t="shared" si="156"/>
        <v>2.5242681120248197E+68</v>
      </c>
      <c r="NSH25" s="369">
        <f t="shared" si="156"/>
        <v>0</v>
      </c>
      <c r="NSI25" s="369">
        <f t="shared" si="156"/>
        <v>2.5999961553855644E+68</v>
      </c>
      <c r="NSJ25" s="369">
        <f t="shared" si="156"/>
        <v>0</v>
      </c>
      <c r="NSK25" s="369">
        <f t="shared" si="156"/>
        <v>2.6779960400471316E+68</v>
      </c>
      <c r="NSL25" s="369">
        <f t="shared" si="156"/>
        <v>0</v>
      </c>
      <c r="NSM25" s="369">
        <f t="shared" si="156"/>
        <v>2.7583359212485454E+68</v>
      </c>
      <c r="NSN25" s="369">
        <f t="shared" si="156"/>
        <v>0</v>
      </c>
      <c r="NSO25" s="369">
        <f t="shared" si="156"/>
        <v>2.8410859988860017E+68</v>
      </c>
      <c r="NSP25" s="369">
        <f t="shared" si="156"/>
        <v>0</v>
      </c>
      <c r="NSQ25" s="369">
        <f t="shared" si="156"/>
        <v>2.9263185788525817E+68</v>
      </c>
      <c r="NSR25" s="369">
        <f t="shared" si="156"/>
        <v>0</v>
      </c>
      <c r="NSS25" s="369">
        <f t="shared" si="156"/>
        <v>3.0141081362181592E+68</v>
      </c>
      <c r="NST25" s="369">
        <f t="shared" si="156"/>
        <v>0</v>
      </c>
      <c r="NSU25" s="369">
        <f t="shared" si="156"/>
        <v>3.1045313803047041E+68</v>
      </c>
      <c r="NSV25" s="369">
        <f t="shared" si="156"/>
        <v>0</v>
      </c>
      <c r="NSW25" s="369">
        <f t="shared" si="156"/>
        <v>3.1976673217138455E+68</v>
      </c>
      <c r="NSX25" s="369">
        <f t="shared" si="156"/>
        <v>0</v>
      </c>
      <c r="NSY25" s="369">
        <f t="shared" si="156"/>
        <v>3.2935973413652611E+68</v>
      </c>
      <c r="NSZ25" s="369">
        <f t="shared" si="156"/>
        <v>0</v>
      </c>
      <c r="NTA25" s="369">
        <f t="shared" si="156"/>
        <v>3.3924052616062192E+68</v>
      </c>
      <c r="NTB25" s="369">
        <f t="shared" si="156"/>
        <v>0</v>
      </c>
      <c r="NTC25" s="369">
        <f t="shared" si="156"/>
        <v>3.4941774194544061E+68</v>
      </c>
      <c r="NTD25" s="369">
        <f t="shared" si="156"/>
        <v>0</v>
      </c>
      <c r="NTE25" s="369">
        <f t="shared" si="156"/>
        <v>3.5990027420380384E+68</v>
      </c>
      <c r="NTF25" s="369">
        <f t="shared" si="156"/>
        <v>0</v>
      </c>
      <c r="NTG25" s="369">
        <f t="shared" si="156"/>
        <v>3.7069728242991797E+68</v>
      </c>
      <c r="NTH25" s="369">
        <f t="shared" ref="NTH25:NVS25" si="157">NTF25*$C$25</f>
        <v>0</v>
      </c>
      <c r="NTI25" s="369">
        <f t="shared" si="157"/>
        <v>3.8181820090281551E+68</v>
      </c>
      <c r="NTJ25" s="369">
        <f t="shared" si="157"/>
        <v>0</v>
      </c>
      <c r="NTK25" s="369">
        <f t="shared" si="157"/>
        <v>3.9327274692989998E+68</v>
      </c>
      <c r="NTL25" s="369">
        <f t="shared" si="157"/>
        <v>0</v>
      </c>
      <c r="NTM25" s="369">
        <f t="shared" si="157"/>
        <v>4.0507092933779698E+68</v>
      </c>
      <c r="NTN25" s="369">
        <f t="shared" si="157"/>
        <v>0</v>
      </c>
      <c r="NTO25" s="369">
        <f t="shared" si="157"/>
        <v>4.1722305721793088E+68</v>
      </c>
      <c r="NTP25" s="369">
        <f t="shared" si="157"/>
        <v>0</v>
      </c>
      <c r="NTQ25" s="369">
        <f t="shared" si="157"/>
        <v>4.297397489344688E+68</v>
      </c>
      <c r="NTR25" s="369">
        <f t="shared" si="157"/>
        <v>0</v>
      </c>
      <c r="NTS25" s="369">
        <f t="shared" si="157"/>
        <v>4.4263194140250288E+68</v>
      </c>
      <c r="NTT25" s="369">
        <f t="shared" si="157"/>
        <v>0</v>
      </c>
      <c r="NTU25" s="369">
        <f t="shared" si="157"/>
        <v>4.5591089964457802E+68</v>
      </c>
      <c r="NTV25" s="369">
        <f t="shared" si="157"/>
        <v>0</v>
      </c>
      <c r="NTW25" s="369">
        <f t="shared" si="157"/>
        <v>4.695882266339154E+68</v>
      </c>
      <c r="NTX25" s="369">
        <f t="shared" si="157"/>
        <v>0</v>
      </c>
      <c r="NTY25" s="369">
        <f t="shared" si="157"/>
        <v>4.8367587343293286E+68</v>
      </c>
      <c r="NTZ25" s="369">
        <f t="shared" si="157"/>
        <v>0</v>
      </c>
      <c r="NUA25" s="369">
        <f t="shared" si="157"/>
        <v>4.9818614963592082E+68</v>
      </c>
      <c r="NUB25" s="369">
        <f t="shared" si="157"/>
        <v>0</v>
      </c>
      <c r="NUC25" s="369">
        <f t="shared" si="157"/>
        <v>5.1313173412499842E+68</v>
      </c>
      <c r="NUD25" s="369">
        <f t="shared" si="157"/>
        <v>0</v>
      </c>
      <c r="NUE25" s="369">
        <f t="shared" si="157"/>
        <v>5.2852568614874839E+68</v>
      </c>
      <c r="NUF25" s="369">
        <f t="shared" si="157"/>
        <v>0</v>
      </c>
      <c r="NUG25" s="369">
        <f t="shared" si="157"/>
        <v>5.4438145673321085E+68</v>
      </c>
      <c r="NUH25" s="369">
        <f t="shared" si="157"/>
        <v>0</v>
      </c>
      <c r="NUI25" s="369">
        <f t="shared" si="157"/>
        <v>5.607129004352072E+68</v>
      </c>
      <c r="NUJ25" s="369">
        <f t="shared" si="157"/>
        <v>0</v>
      </c>
      <c r="NUK25" s="369">
        <f t="shared" si="157"/>
        <v>5.7753428744826342E+68</v>
      </c>
      <c r="NUL25" s="369">
        <f t="shared" si="157"/>
        <v>0</v>
      </c>
      <c r="NUM25" s="369">
        <f t="shared" si="157"/>
        <v>5.9486031607171134E+68</v>
      </c>
      <c r="NUN25" s="369">
        <f t="shared" si="157"/>
        <v>0</v>
      </c>
      <c r="NUO25" s="369">
        <f t="shared" si="157"/>
        <v>6.1270612555386267E+68</v>
      </c>
      <c r="NUP25" s="369">
        <f t="shared" si="157"/>
        <v>0</v>
      </c>
      <c r="NUQ25" s="369">
        <f t="shared" si="157"/>
        <v>6.3108730932047856E+68</v>
      </c>
      <c r="NUR25" s="369">
        <f t="shared" si="157"/>
        <v>0</v>
      </c>
      <c r="NUS25" s="369">
        <f t="shared" si="157"/>
        <v>6.500199286000929E+68</v>
      </c>
      <c r="NUT25" s="369">
        <f t="shared" si="157"/>
        <v>0</v>
      </c>
      <c r="NUU25" s="369">
        <f t="shared" si="157"/>
        <v>6.695205264580957E+68</v>
      </c>
      <c r="NUV25" s="369">
        <f t="shared" si="157"/>
        <v>0</v>
      </c>
      <c r="NUW25" s="369">
        <f t="shared" si="157"/>
        <v>6.8960614225183864E+68</v>
      </c>
      <c r="NUX25" s="369">
        <f t="shared" si="157"/>
        <v>0</v>
      </c>
      <c r="NUY25" s="369">
        <f t="shared" si="157"/>
        <v>7.1029432651939378E+68</v>
      </c>
      <c r="NUZ25" s="369">
        <f t="shared" si="157"/>
        <v>0</v>
      </c>
      <c r="NVA25" s="369">
        <f t="shared" si="157"/>
        <v>7.3160315631497558E+68</v>
      </c>
      <c r="NVB25" s="369">
        <f t="shared" si="157"/>
        <v>0</v>
      </c>
      <c r="NVC25" s="369">
        <f t="shared" si="157"/>
        <v>7.5355125100442487E+68</v>
      </c>
      <c r="NVD25" s="369">
        <f t="shared" si="157"/>
        <v>0</v>
      </c>
      <c r="NVE25" s="369">
        <f t="shared" si="157"/>
        <v>7.7615778853455767E+68</v>
      </c>
      <c r="NVF25" s="369">
        <f t="shared" si="157"/>
        <v>0</v>
      </c>
      <c r="NVG25" s="369">
        <f t="shared" si="157"/>
        <v>7.9944252219059446E+68</v>
      </c>
      <c r="NVH25" s="369">
        <f t="shared" si="157"/>
        <v>0</v>
      </c>
      <c r="NVI25" s="369">
        <f t="shared" si="157"/>
        <v>8.2342579785631228E+68</v>
      </c>
      <c r="NVJ25" s="369">
        <f t="shared" si="157"/>
        <v>0</v>
      </c>
      <c r="NVK25" s="369">
        <f t="shared" si="157"/>
        <v>8.4812857179200163E+68</v>
      </c>
      <c r="NVL25" s="369">
        <f t="shared" si="157"/>
        <v>0</v>
      </c>
      <c r="NVM25" s="369">
        <f t="shared" si="157"/>
        <v>8.7357242894576171E+68</v>
      </c>
      <c r="NVN25" s="369">
        <f t="shared" si="157"/>
        <v>0</v>
      </c>
      <c r="NVO25" s="369">
        <f t="shared" si="157"/>
        <v>8.9977960181413467E+68</v>
      </c>
      <c r="NVP25" s="369">
        <f t="shared" si="157"/>
        <v>0</v>
      </c>
      <c r="NVQ25" s="369">
        <f t="shared" si="157"/>
        <v>9.2677298986855872E+68</v>
      </c>
      <c r="NVR25" s="369">
        <f t="shared" si="157"/>
        <v>0</v>
      </c>
      <c r="NVS25" s="369">
        <f t="shared" si="157"/>
        <v>9.5457617956461552E+68</v>
      </c>
      <c r="NVT25" s="369">
        <f t="shared" ref="NVT25:NYE25" si="158">NVR25*$C$25</f>
        <v>0</v>
      </c>
      <c r="NVU25" s="369">
        <f t="shared" si="158"/>
        <v>9.8321346495155404E+68</v>
      </c>
      <c r="NVV25" s="369">
        <f t="shared" si="158"/>
        <v>0</v>
      </c>
      <c r="NVW25" s="369">
        <f t="shared" si="158"/>
        <v>1.0127098689001008E+69</v>
      </c>
      <c r="NVX25" s="369">
        <f t="shared" si="158"/>
        <v>0</v>
      </c>
      <c r="NVY25" s="369">
        <f t="shared" si="158"/>
        <v>1.0430911649671038E+69</v>
      </c>
      <c r="NVZ25" s="369">
        <f t="shared" si="158"/>
        <v>0</v>
      </c>
      <c r="NWA25" s="369">
        <f t="shared" si="158"/>
        <v>1.0743838999161169E+69</v>
      </c>
      <c r="NWB25" s="369">
        <f t="shared" si="158"/>
        <v>0</v>
      </c>
      <c r="NWC25" s="369">
        <f t="shared" si="158"/>
        <v>1.1066154169136005E+69</v>
      </c>
      <c r="NWD25" s="369">
        <f t="shared" si="158"/>
        <v>0</v>
      </c>
      <c r="NWE25" s="369">
        <f t="shared" si="158"/>
        <v>1.1398138794210086E+69</v>
      </c>
      <c r="NWF25" s="369">
        <f t="shared" si="158"/>
        <v>0</v>
      </c>
      <c r="NWG25" s="369">
        <f t="shared" si="158"/>
        <v>1.1740082958036388E+69</v>
      </c>
      <c r="NWH25" s="369">
        <f t="shared" si="158"/>
        <v>0</v>
      </c>
      <c r="NWI25" s="369">
        <f t="shared" si="158"/>
        <v>1.209228544677748E+69</v>
      </c>
      <c r="NWJ25" s="369">
        <f t="shared" si="158"/>
        <v>0</v>
      </c>
      <c r="NWK25" s="369">
        <f t="shared" si="158"/>
        <v>1.2455054010180805E+69</v>
      </c>
      <c r="NWL25" s="369">
        <f t="shared" si="158"/>
        <v>0</v>
      </c>
      <c r="NWM25" s="369">
        <f t="shared" si="158"/>
        <v>1.282870563048623E+69</v>
      </c>
      <c r="NWN25" s="369">
        <f t="shared" si="158"/>
        <v>0</v>
      </c>
      <c r="NWO25" s="369">
        <f t="shared" si="158"/>
        <v>1.3213566799400817E+69</v>
      </c>
      <c r="NWP25" s="369">
        <f t="shared" si="158"/>
        <v>0</v>
      </c>
      <c r="NWQ25" s="369">
        <f t="shared" si="158"/>
        <v>1.3609973803382841E+69</v>
      </c>
      <c r="NWR25" s="369">
        <f t="shared" si="158"/>
        <v>0</v>
      </c>
      <c r="NWS25" s="369">
        <f t="shared" si="158"/>
        <v>1.4018273017484327E+69</v>
      </c>
      <c r="NWT25" s="369">
        <f t="shared" si="158"/>
        <v>0</v>
      </c>
      <c r="NWU25" s="369">
        <f t="shared" si="158"/>
        <v>1.4438821208008857E+69</v>
      </c>
      <c r="NWV25" s="369">
        <f t="shared" si="158"/>
        <v>0</v>
      </c>
      <c r="NWW25" s="369">
        <f t="shared" si="158"/>
        <v>1.4871985844249123E+69</v>
      </c>
      <c r="NWX25" s="369">
        <f t="shared" si="158"/>
        <v>0</v>
      </c>
      <c r="NWY25" s="369">
        <f t="shared" si="158"/>
        <v>1.5318145419576597E+69</v>
      </c>
      <c r="NWZ25" s="369">
        <f t="shared" si="158"/>
        <v>0</v>
      </c>
      <c r="NXA25" s="369">
        <f t="shared" si="158"/>
        <v>1.5777689782163896E+69</v>
      </c>
      <c r="NXB25" s="369">
        <f t="shared" si="158"/>
        <v>0</v>
      </c>
      <c r="NXC25" s="369">
        <f t="shared" si="158"/>
        <v>1.6251020475628813E+69</v>
      </c>
      <c r="NXD25" s="369">
        <f t="shared" si="158"/>
        <v>0</v>
      </c>
      <c r="NXE25" s="369">
        <f t="shared" si="158"/>
        <v>1.6738551089897678E+69</v>
      </c>
      <c r="NXF25" s="369">
        <f t="shared" si="158"/>
        <v>0</v>
      </c>
      <c r="NXG25" s="369">
        <f t="shared" si="158"/>
        <v>1.7240707622594608E+69</v>
      </c>
      <c r="NXH25" s="369">
        <f t="shared" si="158"/>
        <v>0</v>
      </c>
      <c r="NXI25" s="369">
        <f t="shared" si="158"/>
        <v>1.7757928851272446E+69</v>
      </c>
      <c r="NXJ25" s="369">
        <f t="shared" si="158"/>
        <v>0</v>
      </c>
      <c r="NXK25" s="369">
        <f t="shared" si="158"/>
        <v>1.8290666716810621E+69</v>
      </c>
      <c r="NXL25" s="369">
        <f t="shared" si="158"/>
        <v>0</v>
      </c>
      <c r="NXM25" s="369">
        <f t="shared" si="158"/>
        <v>1.8839386718314942E+69</v>
      </c>
      <c r="NXN25" s="369">
        <f t="shared" si="158"/>
        <v>0</v>
      </c>
      <c r="NXO25" s="369">
        <f t="shared" si="158"/>
        <v>1.940456831986439E+69</v>
      </c>
      <c r="NXP25" s="369">
        <f t="shared" si="158"/>
        <v>0</v>
      </c>
      <c r="NXQ25" s="369">
        <f t="shared" si="158"/>
        <v>1.9986705369460324E+69</v>
      </c>
      <c r="NXR25" s="369">
        <f t="shared" si="158"/>
        <v>0</v>
      </c>
      <c r="NXS25" s="369">
        <f t="shared" si="158"/>
        <v>2.0586306530544135E+69</v>
      </c>
      <c r="NXT25" s="369">
        <f t="shared" si="158"/>
        <v>0</v>
      </c>
      <c r="NXU25" s="369">
        <f t="shared" si="158"/>
        <v>2.1203895726460459E+69</v>
      </c>
      <c r="NXV25" s="369">
        <f t="shared" si="158"/>
        <v>0</v>
      </c>
      <c r="NXW25" s="369">
        <f t="shared" si="158"/>
        <v>2.1840012598254273E+69</v>
      </c>
      <c r="NXX25" s="369">
        <f t="shared" si="158"/>
        <v>0</v>
      </c>
      <c r="NXY25" s="369">
        <f t="shared" si="158"/>
        <v>2.2495212976201901E+69</v>
      </c>
      <c r="NXZ25" s="369">
        <f t="shared" si="158"/>
        <v>0</v>
      </c>
      <c r="NYA25" s="369">
        <f t="shared" si="158"/>
        <v>2.317006936548796E+69</v>
      </c>
      <c r="NYB25" s="369">
        <f t="shared" si="158"/>
        <v>0</v>
      </c>
      <c r="NYC25" s="369">
        <f t="shared" si="158"/>
        <v>2.3865171446452598E+69</v>
      </c>
      <c r="NYD25" s="369">
        <f t="shared" si="158"/>
        <v>0</v>
      </c>
      <c r="NYE25" s="369">
        <f t="shared" si="158"/>
        <v>2.4581126589846178E+69</v>
      </c>
      <c r="NYF25" s="369">
        <f t="shared" ref="NYF25:OAQ25" si="159">NYD25*$C$25</f>
        <v>0</v>
      </c>
      <c r="NYG25" s="369">
        <f t="shared" si="159"/>
        <v>2.5318560387541564E+69</v>
      </c>
      <c r="NYH25" s="369">
        <f t="shared" si="159"/>
        <v>0</v>
      </c>
      <c r="NYI25" s="369">
        <f t="shared" si="159"/>
        <v>2.6078117199167813E+69</v>
      </c>
      <c r="NYJ25" s="369">
        <f t="shared" si="159"/>
        <v>0</v>
      </c>
      <c r="NYK25" s="369">
        <f t="shared" si="159"/>
        <v>2.6860460715142849E+69</v>
      </c>
      <c r="NYL25" s="369">
        <f t="shared" si="159"/>
        <v>0</v>
      </c>
      <c r="NYM25" s="369">
        <f t="shared" si="159"/>
        <v>2.7666274536597136E+69</v>
      </c>
      <c r="NYN25" s="369">
        <f t="shared" si="159"/>
        <v>0</v>
      </c>
      <c r="NYO25" s="369">
        <f t="shared" si="159"/>
        <v>2.8496262772695053E+69</v>
      </c>
      <c r="NYP25" s="369">
        <f t="shared" si="159"/>
        <v>0</v>
      </c>
      <c r="NYQ25" s="369">
        <f t="shared" si="159"/>
        <v>2.9351150655875906E+69</v>
      </c>
      <c r="NYR25" s="369">
        <f t="shared" si="159"/>
        <v>0</v>
      </c>
      <c r="NYS25" s="369">
        <f t="shared" si="159"/>
        <v>3.0231685175552184E+69</v>
      </c>
      <c r="NYT25" s="369">
        <f t="shared" si="159"/>
        <v>0</v>
      </c>
      <c r="NYU25" s="369">
        <f t="shared" si="159"/>
        <v>3.1138635730818751E+69</v>
      </c>
      <c r="NYV25" s="369">
        <f t="shared" si="159"/>
        <v>0</v>
      </c>
      <c r="NYW25" s="369">
        <f t="shared" si="159"/>
        <v>3.2072794802743314E+69</v>
      </c>
      <c r="NYX25" s="369">
        <f t="shared" si="159"/>
        <v>0</v>
      </c>
      <c r="NYY25" s="369">
        <f t="shared" si="159"/>
        <v>3.3034978646825613E+69</v>
      </c>
      <c r="NYZ25" s="369">
        <f t="shared" si="159"/>
        <v>0</v>
      </c>
      <c r="NZA25" s="369">
        <f t="shared" si="159"/>
        <v>3.4026028006230384E+69</v>
      </c>
      <c r="NZB25" s="369">
        <f t="shared" si="159"/>
        <v>0</v>
      </c>
      <c r="NZC25" s="369">
        <f t="shared" si="159"/>
        <v>3.5046808846417296E+69</v>
      </c>
      <c r="NZD25" s="369">
        <f t="shared" si="159"/>
        <v>0</v>
      </c>
      <c r="NZE25" s="369">
        <f t="shared" si="159"/>
        <v>3.6098213111809814E+69</v>
      </c>
      <c r="NZF25" s="369">
        <f t="shared" si="159"/>
        <v>0</v>
      </c>
      <c r="NZG25" s="369">
        <f t="shared" si="159"/>
        <v>3.7181159505164106E+69</v>
      </c>
      <c r="NZH25" s="369">
        <f t="shared" si="159"/>
        <v>0</v>
      </c>
      <c r="NZI25" s="369">
        <f t="shared" si="159"/>
        <v>3.829659429031903E+69</v>
      </c>
      <c r="NZJ25" s="369">
        <f t="shared" si="159"/>
        <v>0</v>
      </c>
      <c r="NZK25" s="369">
        <f t="shared" si="159"/>
        <v>3.9445492119028598E+69</v>
      </c>
      <c r="NZL25" s="369">
        <f t="shared" si="159"/>
        <v>0</v>
      </c>
      <c r="NZM25" s="369">
        <f t="shared" si="159"/>
        <v>4.0628856882599458E+69</v>
      </c>
      <c r="NZN25" s="369">
        <f t="shared" si="159"/>
        <v>0</v>
      </c>
      <c r="NZO25" s="369">
        <f t="shared" si="159"/>
        <v>4.184772258907744E+69</v>
      </c>
      <c r="NZP25" s="369">
        <f t="shared" si="159"/>
        <v>0</v>
      </c>
      <c r="NZQ25" s="369">
        <f t="shared" si="159"/>
        <v>4.3103154266749764E+69</v>
      </c>
      <c r="NZR25" s="369">
        <f t="shared" si="159"/>
        <v>0</v>
      </c>
      <c r="NZS25" s="369">
        <f t="shared" si="159"/>
        <v>4.4396248894752256E+69</v>
      </c>
      <c r="NZT25" s="369">
        <f t="shared" si="159"/>
        <v>0</v>
      </c>
      <c r="NZU25" s="369">
        <f t="shared" si="159"/>
        <v>4.5728136361594824E+69</v>
      </c>
      <c r="NZV25" s="369">
        <f t="shared" si="159"/>
        <v>0</v>
      </c>
      <c r="NZW25" s="369">
        <f t="shared" si="159"/>
        <v>4.7099980452442667E+69</v>
      </c>
      <c r="NZX25" s="369">
        <f t="shared" si="159"/>
        <v>0</v>
      </c>
      <c r="NZY25" s="369">
        <f t="shared" si="159"/>
        <v>4.8512979866015951E+69</v>
      </c>
      <c r="NZZ25" s="369">
        <f t="shared" si="159"/>
        <v>0</v>
      </c>
      <c r="OAA25" s="369">
        <f t="shared" si="159"/>
        <v>4.9968369261996431E+69</v>
      </c>
      <c r="OAB25" s="369">
        <f t="shared" si="159"/>
        <v>0</v>
      </c>
      <c r="OAC25" s="369">
        <f t="shared" si="159"/>
        <v>5.1467420339856322E+69</v>
      </c>
      <c r="OAD25" s="369">
        <f t="shared" si="159"/>
        <v>0</v>
      </c>
      <c r="OAE25" s="369">
        <f t="shared" si="159"/>
        <v>5.3011442950052015E+69</v>
      </c>
      <c r="OAF25" s="369">
        <f t="shared" si="159"/>
        <v>0</v>
      </c>
      <c r="OAG25" s="369">
        <f t="shared" si="159"/>
        <v>5.4601786238553576E+69</v>
      </c>
      <c r="OAH25" s="369">
        <f t="shared" si="159"/>
        <v>0</v>
      </c>
      <c r="OAI25" s="369">
        <f t="shared" si="159"/>
        <v>5.6239839825710188E+69</v>
      </c>
      <c r="OAJ25" s="369">
        <f t="shared" si="159"/>
        <v>0</v>
      </c>
      <c r="OAK25" s="369">
        <f t="shared" si="159"/>
        <v>5.7927035020481495E+69</v>
      </c>
      <c r="OAL25" s="369">
        <f t="shared" si="159"/>
        <v>0</v>
      </c>
      <c r="OAM25" s="369">
        <f t="shared" si="159"/>
        <v>5.966484607109594E+69</v>
      </c>
      <c r="OAN25" s="369">
        <f t="shared" si="159"/>
        <v>0</v>
      </c>
      <c r="OAO25" s="369">
        <f t="shared" si="159"/>
        <v>6.1454791453228819E+69</v>
      </c>
      <c r="OAP25" s="369">
        <f t="shared" si="159"/>
        <v>0</v>
      </c>
      <c r="OAQ25" s="369">
        <f t="shared" si="159"/>
        <v>6.3298435196825684E+69</v>
      </c>
      <c r="OAR25" s="369">
        <f t="shared" ref="OAR25:ODC25" si="160">OAP25*$C$25</f>
        <v>0</v>
      </c>
      <c r="OAS25" s="369">
        <f t="shared" si="160"/>
        <v>6.5197388252730454E+69</v>
      </c>
      <c r="OAT25" s="369">
        <f t="shared" si="160"/>
        <v>0</v>
      </c>
      <c r="OAU25" s="369">
        <f t="shared" si="160"/>
        <v>6.7153309900312369E+69</v>
      </c>
      <c r="OAV25" s="369">
        <f t="shared" si="160"/>
        <v>0</v>
      </c>
      <c r="OAW25" s="369">
        <f t="shared" si="160"/>
        <v>6.9167909197321742E+69</v>
      </c>
      <c r="OAX25" s="369">
        <f t="shared" si="160"/>
        <v>0</v>
      </c>
      <c r="OAY25" s="369">
        <f t="shared" si="160"/>
        <v>7.1242946473241395E+69</v>
      </c>
      <c r="OAZ25" s="369">
        <f t="shared" si="160"/>
        <v>0</v>
      </c>
      <c r="OBA25" s="369">
        <f t="shared" si="160"/>
        <v>7.3380234867438644E+69</v>
      </c>
      <c r="OBB25" s="369">
        <f t="shared" si="160"/>
        <v>0</v>
      </c>
      <c r="OBC25" s="369">
        <f t="shared" si="160"/>
        <v>7.558164191346181E+69</v>
      </c>
      <c r="OBD25" s="369">
        <f t="shared" si="160"/>
        <v>0</v>
      </c>
      <c r="OBE25" s="369">
        <f t="shared" si="160"/>
        <v>7.7849091170865663E+69</v>
      </c>
      <c r="OBF25" s="369">
        <f t="shared" si="160"/>
        <v>0</v>
      </c>
      <c r="OBG25" s="369">
        <f t="shared" si="160"/>
        <v>8.0184563905991629E+69</v>
      </c>
      <c r="OBH25" s="369">
        <f t="shared" si="160"/>
        <v>0</v>
      </c>
      <c r="OBI25" s="369">
        <f t="shared" si="160"/>
        <v>8.2590100823171376E+69</v>
      </c>
      <c r="OBJ25" s="369">
        <f t="shared" si="160"/>
        <v>0</v>
      </c>
      <c r="OBK25" s="369">
        <f t="shared" si="160"/>
        <v>8.5067803847866523E+69</v>
      </c>
      <c r="OBL25" s="369">
        <f t="shared" si="160"/>
        <v>0</v>
      </c>
      <c r="OBM25" s="369">
        <f t="shared" si="160"/>
        <v>8.7619837963302524E+69</v>
      </c>
      <c r="OBN25" s="369">
        <f t="shared" si="160"/>
        <v>0</v>
      </c>
      <c r="OBO25" s="369">
        <f t="shared" si="160"/>
        <v>9.0248433102201609E+69</v>
      </c>
      <c r="OBP25" s="369">
        <f t="shared" si="160"/>
        <v>0</v>
      </c>
      <c r="OBQ25" s="369">
        <f t="shared" si="160"/>
        <v>9.2955886095267663E+69</v>
      </c>
      <c r="OBR25" s="369">
        <f t="shared" si="160"/>
        <v>0</v>
      </c>
      <c r="OBS25" s="369">
        <f t="shared" si="160"/>
        <v>9.5744562678125699E+69</v>
      </c>
      <c r="OBT25" s="369">
        <f t="shared" si="160"/>
        <v>0</v>
      </c>
      <c r="OBU25" s="369">
        <f t="shared" si="160"/>
        <v>9.8616899558469477E+69</v>
      </c>
      <c r="OBV25" s="369">
        <f t="shared" si="160"/>
        <v>0</v>
      </c>
      <c r="OBW25" s="369">
        <f t="shared" si="160"/>
        <v>1.0157540654522356E+70</v>
      </c>
      <c r="OBX25" s="369">
        <f t="shared" si="160"/>
        <v>0</v>
      </c>
      <c r="OBY25" s="369">
        <f t="shared" si="160"/>
        <v>1.0462266874158027E+70</v>
      </c>
      <c r="OBZ25" s="369">
        <f t="shared" si="160"/>
        <v>0</v>
      </c>
      <c r="OCA25" s="369">
        <f t="shared" si="160"/>
        <v>1.0776134880382768E+70</v>
      </c>
      <c r="OCB25" s="369">
        <f t="shared" si="160"/>
        <v>0</v>
      </c>
      <c r="OCC25" s="369">
        <f t="shared" si="160"/>
        <v>1.109941892679425E+70</v>
      </c>
      <c r="OCD25" s="369">
        <f t="shared" si="160"/>
        <v>0</v>
      </c>
      <c r="OCE25" s="369">
        <f t="shared" si="160"/>
        <v>1.1432401494598078E+70</v>
      </c>
      <c r="OCF25" s="369">
        <f t="shared" si="160"/>
        <v>0</v>
      </c>
      <c r="OCG25" s="369">
        <f t="shared" si="160"/>
        <v>1.1775373539436021E+70</v>
      </c>
      <c r="OCH25" s="369">
        <f t="shared" si="160"/>
        <v>0</v>
      </c>
      <c r="OCI25" s="369">
        <f t="shared" si="160"/>
        <v>1.2128634745619103E+70</v>
      </c>
      <c r="OCJ25" s="369">
        <f t="shared" si="160"/>
        <v>0</v>
      </c>
      <c r="OCK25" s="369">
        <f t="shared" si="160"/>
        <v>1.2492493787987677E+70</v>
      </c>
      <c r="OCL25" s="369">
        <f t="shared" si="160"/>
        <v>0</v>
      </c>
      <c r="OCM25" s="369">
        <f t="shared" si="160"/>
        <v>1.2867268601627308E+70</v>
      </c>
      <c r="OCN25" s="369">
        <f t="shared" si="160"/>
        <v>0</v>
      </c>
      <c r="OCO25" s="369">
        <f t="shared" si="160"/>
        <v>1.3253286659676128E+70</v>
      </c>
      <c r="OCP25" s="369">
        <f t="shared" si="160"/>
        <v>0</v>
      </c>
      <c r="OCQ25" s="369">
        <f t="shared" si="160"/>
        <v>1.3650885259466413E+70</v>
      </c>
      <c r="OCR25" s="369">
        <f t="shared" si="160"/>
        <v>0</v>
      </c>
      <c r="OCS25" s="369">
        <f t="shared" si="160"/>
        <v>1.4060411817250405E+70</v>
      </c>
      <c r="OCT25" s="369">
        <f t="shared" si="160"/>
        <v>0</v>
      </c>
      <c r="OCU25" s="369">
        <f t="shared" si="160"/>
        <v>1.4482224171767917E+70</v>
      </c>
      <c r="OCV25" s="369">
        <f t="shared" si="160"/>
        <v>0</v>
      </c>
      <c r="OCW25" s="369">
        <f t="shared" si="160"/>
        <v>1.4916690896920954E+70</v>
      </c>
      <c r="OCX25" s="369">
        <f t="shared" si="160"/>
        <v>0</v>
      </c>
      <c r="OCY25" s="369">
        <f t="shared" si="160"/>
        <v>1.5364191623828583E+70</v>
      </c>
      <c r="OCZ25" s="369">
        <f t="shared" si="160"/>
        <v>0</v>
      </c>
      <c r="ODA25" s="369">
        <f t="shared" si="160"/>
        <v>1.582511737254344E+70</v>
      </c>
      <c r="ODB25" s="369">
        <f t="shared" si="160"/>
        <v>0</v>
      </c>
      <c r="ODC25" s="369">
        <f t="shared" si="160"/>
        <v>1.6299870893719743E+70</v>
      </c>
      <c r="ODD25" s="369">
        <f t="shared" ref="ODD25:OFO25" si="161">ODB25*$C$25</f>
        <v>0</v>
      </c>
      <c r="ODE25" s="369">
        <f t="shared" si="161"/>
        <v>1.6788867020531336E+70</v>
      </c>
      <c r="ODF25" s="369">
        <f t="shared" si="161"/>
        <v>0</v>
      </c>
      <c r="ODG25" s="369">
        <f t="shared" si="161"/>
        <v>1.7292533031147275E+70</v>
      </c>
      <c r="ODH25" s="369">
        <f t="shared" si="161"/>
        <v>0</v>
      </c>
      <c r="ODI25" s="369">
        <f t="shared" si="161"/>
        <v>1.7811309022081693E+70</v>
      </c>
      <c r="ODJ25" s="369">
        <f t="shared" si="161"/>
        <v>0</v>
      </c>
      <c r="ODK25" s="369">
        <f t="shared" si="161"/>
        <v>1.8345648292744143E+70</v>
      </c>
      <c r="ODL25" s="369">
        <f t="shared" si="161"/>
        <v>0</v>
      </c>
      <c r="ODM25" s="369">
        <f t="shared" si="161"/>
        <v>1.8896017741526466E+70</v>
      </c>
      <c r="ODN25" s="369">
        <f t="shared" si="161"/>
        <v>0</v>
      </c>
      <c r="ODO25" s="369">
        <f t="shared" si="161"/>
        <v>1.946289827377226E+70</v>
      </c>
      <c r="ODP25" s="369">
        <f t="shared" si="161"/>
        <v>0</v>
      </c>
      <c r="ODQ25" s="369">
        <f t="shared" si="161"/>
        <v>2.004678522198543E+70</v>
      </c>
      <c r="ODR25" s="369">
        <f t="shared" si="161"/>
        <v>0</v>
      </c>
      <c r="ODS25" s="369">
        <f t="shared" si="161"/>
        <v>2.0648188778644995E+70</v>
      </c>
      <c r="ODT25" s="369">
        <f t="shared" si="161"/>
        <v>0</v>
      </c>
      <c r="ODU25" s="369">
        <f t="shared" si="161"/>
        <v>2.1267634442004345E+70</v>
      </c>
      <c r="ODV25" s="369">
        <f t="shared" si="161"/>
        <v>0</v>
      </c>
      <c r="ODW25" s="369">
        <f t="shared" si="161"/>
        <v>2.1905663475264477E+70</v>
      </c>
      <c r="ODX25" s="369">
        <f t="shared" si="161"/>
        <v>0</v>
      </c>
      <c r="ODY25" s="369">
        <f t="shared" si="161"/>
        <v>2.2562833379522411E+70</v>
      </c>
      <c r="ODZ25" s="369">
        <f t="shared" si="161"/>
        <v>0</v>
      </c>
      <c r="OEA25" s="369">
        <f t="shared" si="161"/>
        <v>2.3239718380908084E+70</v>
      </c>
      <c r="OEB25" s="369">
        <f t="shared" si="161"/>
        <v>0</v>
      </c>
      <c r="OEC25" s="369">
        <f t="shared" si="161"/>
        <v>2.3936909932335329E+70</v>
      </c>
      <c r="OED25" s="369">
        <f t="shared" si="161"/>
        <v>0</v>
      </c>
      <c r="OEE25" s="369">
        <f t="shared" si="161"/>
        <v>2.4655017230305389E+70</v>
      </c>
      <c r="OEF25" s="369">
        <f t="shared" si="161"/>
        <v>0</v>
      </c>
      <c r="OEG25" s="369">
        <f t="shared" si="161"/>
        <v>2.5394667747214552E+70</v>
      </c>
      <c r="OEH25" s="369">
        <f t="shared" si="161"/>
        <v>0</v>
      </c>
      <c r="OEI25" s="369">
        <f t="shared" si="161"/>
        <v>2.6156507779630989E+70</v>
      </c>
      <c r="OEJ25" s="369">
        <f t="shared" si="161"/>
        <v>0</v>
      </c>
      <c r="OEK25" s="369">
        <f t="shared" si="161"/>
        <v>2.6941203013019921E+70</v>
      </c>
      <c r="OEL25" s="369">
        <f t="shared" si="161"/>
        <v>0</v>
      </c>
      <c r="OEM25" s="369">
        <f t="shared" si="161"/>
        <v>2.7749439103410521E+70</v>
      </c>
      <c r="OEN25" s="369">
        <f t="shared" si="161"/>
        <v>0</v>
      </c>
      <c r="OEO25" s="369">
        <f t="shared" si="161"/>
        <v>2.8581922276512835E+70</v>
      </c>
      <c r="OEP25" s="369">
        <f t="shared" si="161"/>
        <v>0</v>
      </c>
      <c r="OEQ25" s="369">
        <f t="shared" si="161"/>
        <v>2.9439379944808221E+70</v>
      </c>
      <c r="OER25" s="369">
        <f t="shared" si="161"/>
        <v>0</v>
      </c>
      <c r="OES25" s="369">
        <f t="shared" si="161"/>
        <v>3.0322561343152471E+70</v>
      </c>
      <c r="OET25" s="369">
        <f t="shared" si="161"/>
        <v>0</v>
      </c>
      <c r="OEU25" s="369">
        <f t="shared" si="161"/>
        <v>3.1232238183447044E+70</v>
      </c>
      <c r="OEV25" s="369">
        <f t="shared" si="161"/>
        <v>0</v>
      </c>
      <c r="OEW25" s="369">
        <f t="shared" si="161"/>
        <v>3.2169205328950457E+70</v>
      </c>
      <c r="OEX25" s="369">
        <f t="shared" si="161"/>
        <v>0</v>
      </c>
      <c r="OEY25" s="369">
        <f t="shared" si="161"/>
        <v>3.3134281488818972E+70</v>
      </c>
      <c r="OEZ25" s="369">
        <f t="shared" si="161"/>
        <v>0</v>
      </c>
      <c r="OFA25" s="369">
        <f t="shared" si="161"/>
        <v>3.4128309933483544E+70</v>
      </c>
      <c r="OFB25" s="369">
        <f t="shared" si="161"/>
        <v>0</v>
      </c>
      <c r="OFC25" s="369">
        <f t="shared" si="161"/>
        <v>3.5152159231488051E+70</v>
      </c>
      <c r="OFD25" s="369">
        <f t="shared" si="161"/>
        <v>0</v>
      </c>
      <c r="OFE25" s="369">
        <f t="shared" si="161"/>
        <v>3.6206724008432696E+70</v>
      </c>
      <c r="OFF25" s="369">
        <f t="shared" si="161"/>
        <v>0</v>
      </c>
      <c r="OFG25" s="369">
        <f t="shared" si="161"/>
        <v>3.729292572868568E+70</v>
      </c>
      <c r="OFH25" s="369">
        <f t="shared" si="161"/>
        <v>0</v>
      </c>
      <c r="OFI25" s="369">
        <f t="shared" si="161"/>
        <v>3.8411713500546255E+70</v>
      </c>
      <c r="OFJ25" s="369">
        <f t="shared" si="161"/>
        <v>0</v>
      </c>
      <c r="OFK25" s="369">
        <f t="shared" si="161"/>
        <v>3.956406490556264E+70</v>
      </c>
      <c r="OFL25" s="369">
        <f t="shared" si="161"/>
        <v>0</v>
      </c>
      <c r="OFM25" s="369">
        <f t="shared" si="161"/>
        <v>4.0750986852729522E+70</v>
      </c>
      <c r="OFN25" s="369">
        <f t="shared" si="161"/>
        <v>0</v>
      </c>
      <c r="OFO25" s="369">
        <f t="shared" si="161"/>
        <v>4.1973516458311409E+70</v>
      </c>
      <c r="OFP25" s="369">
        <f t="shared" ref="OFP25:OIA25" si="162">OFN25*$C$25</f>
        <v>0</v>
      </c>
      <c r="OFQ25" s="369">
        <f t="shared" si="162"/>
        <v>4.3232721952060752E+70</v>
      </c>
      <c r="OFR25" s="369">
        <f t="shared" si="162"/>
        <v>0</v>
      </c>
      <c r="OFS25" s="369">
        <f t="shared" si="162"/>
        <v>4.4529703610622575E+70</v>
      </c>
      <c r="OFT25" s="369">
        <f t="shared" si="162"/>
        <v>0</v>
      </c>
      <c r="OFU25" s="369">
        <f t="shared" si="162"/>
        <v>4.5865594718941252E+70</v>
      </c>
      <c r="OFV25" s="369">
        <f t="shared" si="162"/>
        <v>0</v>
      </c>
      <c r="OFW25" s="369">
        <f t="shared" si="162"/>
        <v>4.7241562560509491E+70</v>
      </c>
      <c r="OFX25" s="369">
        <f t="shared" si="162"/>
        <v>0</v>
      </c>
      <c r="OFY25" s="369">
        <f t="shared" si="162"/>
        <v>4.865880943732478E+70</v>
      </c>
      <c r="OFZ25" s="369">
        <f t="shared" si="162"/>
        <v>0</v>
      </c>
      <c r="OGA25" s="369">
        <f t="shared" si="162"/>
        <v>5.0118573720444523E+70</v>
      </c>
      <c r="OGB25" s="369">
        <f t="shared" si="162"/>
        <v>0</v>
      </c>
      <c r="OGC25" s="369">
        <f t="shared" si="162"/>
        <v>5.1622130932057861E+70</v>
      </c>
      <c r="OGD25" s="369">
        <f t="shared" si="162"/>
        <v>0</v>
      </c>
      <c r="OGE25" s="369">
        <f t="shared" si="162"/>
        <v>5.31707948600196E+70</v>
      </c>
      <c r="OGF25" s="369">
        <f t="shared" si="162"/>
        <v>0</v>
      </c>
      <c r="OGG25" s="369">
        <f t="shared" si="162"/>
        <v>5.4765918705820187E+70</v>
      </c>
      <c r="OGH25" s="369">
        <f t="shared" si="162"/>
        <v>0</v>
      </c>
      <c r="OGI25" s="369">
        <f t="shared" si="162"/>
        <v>5.6408896266994791E+70</v>
      </c>
      <c r="OGJ25" s="369">
        <f t="shared" si="162"/>
        <v>0</v>
      </c>
      <c r="OGK25" s="369">
        <f t="shared" si="162"/>
        <v>5.8101163155004642E+70</v>
      </c>
      <c r="OGL25" s="369">
        <f t="shared" si="162"/>
        <v>0</v>
      </c>
      <c r="OGM25" s="369">
        <f t="shared" si="162"/>
        <v>5.9844198049654786E+70</v>
      </c>
      <c r="OGN25" s="369">
        <f t="shared" si="162"/>
        <v>0</v>
      </c>
      <c r="OGO25" s="369">
        <f t="shared" si="162"/>
        <v>6.1639523991144425E+70</v>
      </c>
      <c r="OGP25" s="369">
        <f t="shared" si="162"/>
        <v>0</v>
      </c>
      <c r="OGQ25" s="369">
        <f t="shared" si="162"/>
        <v>6.3488709710878759E+70</v>
      </c>
      <c r="OGR25" s="369">
        <f t="shared" si="162"/>
        <v>0</v>
      </c>
      <c r="OGS25" s="369">
        <f t="shared" si="162"/>
        <v>6.5393371002205123E+70</v>
      </c>
      <c r="OGT25" s="369">
        <f t="shared" si="162"/>
        <v>0</v>
      </c>
      <c r="OGU25" s="369">
        <f t="shared" si="162"/>
        <v>6.7355172132271272E+70</v>
      </c>
      <c r="OGV25" s="369">
        <f t="shared" si="162"/>
        <v>0</v>
      </c>
      <c r="OGW25" s="369">
        <f t="shared" si="162"/>
        <v>6.9375827296239413E+70</v>
      </c>
      <c r="OGX25" s="369">
        <f t="shared" si="162"/>
        <v>0</v>
      </c>
      <c r="OGY25" s="369">
        <f t="shared" si="162"/>
        <v>7.1457102115126597E+70</v>
      </c>
      <c r="OGZ25" s="369">
        <f t="shared" si="162"/>
        <v>0</v>
      </c>
      <c r="OHA25" s="369">
        <f t="shared" si="162"/>
        <v>7.3600815178580402E+70</v>
      </c>
      <c r="OHB25" s="369">
        <f t="shared" si="162"/>
        <v>0</v>
      </c>
      <c r="OHC25" s="369">
        <f t="shared" si="162"/>
        <v>7.5808839633937819E+70</v>
      </c>
      <c r="OHD25" s="369">
        <f t="shared" si="162"/>
        <v>0</v>
      </c>
      <c r="OHE25" s="369">
        <f t="shared" si="162"/>
        <v>7.808310482295595E+70</v>
      </c>
      <c r="OHF25" s="369">
        <f t="shared" si="162"/>
        <v>0</v>
      </c>
      <c r="OHG25" s="369">
        <f t="shared" si="162"/>
        <v>8.042559796764463E+70</v>
      </c>
      <c r="OHH25" s="369">
        <f t="shared" si="162"/>
        <v>0</v>
      </c>
      <c r="OHI25" s="369">
        <f t="shared" si="162"/>
        <v>8.2838365906673973E+70</v>
      </c>
      <c r="OHJ25" s="369">
        <f t="shared" si="162"/>
        <v>0</v>
      </c>
      <c r="OHK25" s="369">
        <f t="shared" si="162"/>
        <v>8.5323516883874197E+70</v>
      </c>
      <c r="OHL25" s="369">
        <f t="shared" si="162"/>
        <v>0</v>
      </c>
      <c r="OHM25" s="369">
        <f t="shared" si="162"/>
        <v>8.7883222390390429E+70</v>
      </c>
      <c r="OHN25" s="369">
        <f t="shared" si="162"/>
        <v>0</v>
      </c>
      <c r="OHO25" s="369">
        <f t="shared" si="162"/>
        <v>9.0519719062102142E+70</v>
      </c>
      <c r="OHP25" s="369">
        <f t="shared" si="162"/>
        <v>0</v>
      </c>
      <c r="OHQ25" s="369">
        <f t="shared" si="162"/>
        <v>9.3235310633965208E+70</v>
      </c>
      <c r="OHR25" s="369">
        <f t="shared" si="162"/>
        <v>0</v>
      </c>
      <c r="OHS25" s="369">
        <f t="shared" si="162"/>
        <v>9.6032369952984173E+70</v>
      </c>
      <c r="OHT25" s="369">
        <f t="shared" si="162"/>
        <v>0</v>
      </c>
      <c r="OHU25" s="369">
        <f t="shared" si="162"/>
        <v>9.8913341051573703E+70</v>
      </c>
      <c r="OHV25" s="369">
        <f t="shared" si="162"/>
        <v>0</v>
      </c>
      <c r="OHW25" s="369">
        <f t="shared" si="162"/>
        <v>1.0188074128312092E+71</v>
      </c>
      <c r="OHX25" s="369">
        <f t="shared" si="162"/>
        <v>0</v>
      </c>
      <c r="OHY25" s="369">
        <f t="shared" si="162"/>
        <v>1.0493716352161455E+71</v>
      </c>
      <c r="OHZ25" s="369">
        <f t="shared" si="162"/>
        <v>0</v>
      </c>
      <c r="OIA25" s="369">
        <f t="shared" si="162"/>
        <v>1.0808527842726298E+71</v>
      </c>
      <c r="OIB25" s="369">
        <f t="shared" ref="OIB25:OKM25" si="163">OHZ25*$C$25</f>
        <v>0</v>
      </c>
      <c r="OIC25" s="369">
        <f t="shared" si="163"/>
        <v>1.1132783678008087E+71</v>
      </c>
      <c r="OID25" s="369">
        <f t="shared" si="163"/>
        <v>0</v>
      </c>
      <c r="OIE25" s="369">
        <f t="shared" si="163"/>
        <v>1.1466767188348331E+71</v>
      </c>
      <c r="OIF25" s="369">
        <f t="shared" si="163"/>
        <v>0</v>
      </c>
      <c r="OIG25" s="369">
        <f t="shared" si="163"/>
        <v>1.1810770203998781E+71</v>
      </c>
      <c r="OIH25" s="369">
        <f t="shared" si="163"/>
        <v>0</v>
      </c>
      <c r="OII25" s="369">
        <f t="shared" si="163"/>
        <v>1.2165093310118744E+71</v>
      </c>
      <c r="OIJ25" s="369">
        <f t="shared" si="163"/>
        <v>0</v>
      </c>
      <c r="OIK25" s="369">
        <f t="shared" si="163"/>
        <v>1.2530046109422307E+71</v>
      </c>
      <c r="OIL25" s="369">
        <f t="shared" si="163"/>
        <v>0</v>
      </c>
      <c r="OIM25" s="369">
        <f t="shared" si="163"/>
        <v>1.2905947492704977E+71</v>
      </c>
      <c r="OIN25" s="369">
        <f t="shared" si="163"/>
        <v>0</v>
      </c>
      <c r="OIO25" s="369">
        <f t="shared" si="163"/>
        <v>1.3293125917486128E+71</v>
      </c>
      <c r="OIP25" s="369">
        <f t="shared" si="163"/>
        <v>0</v>
      </c>
      <c r="OIQ25" s="369">
        <f t="shared" si="163"/>
        <v>1.3691919695010713E+71</v>
      </c>
      <c r="OIR25" s="369">
        <f t="shared" si="163"/>
        <v>0</v>
      </c>
      <c r="OIS25" s="369">
        <f t="shared" si="163"/>
        <v>1.4102677285861035E+71</v>
      </c>
      <c r="OIT25" s="369">
        <f t="shared" si="163"/>
        <v>0</v>
      </c>
      <c r="OIU25" s="369">
        <f t="shared" si="163"/>
        <v>1.4525757604436868E+71</v>
      </c>
      <c r="OIV25" s="369">
        <f t="shared" si="163"/>
        <v>0</v>
      </c>
      <c r="OIW25" s="369">
        <f t="shared" si="163"/>
        <v>1.4961530332569974E+71</v>
      </c>
      <c r="OIX25" s="369">
        <f t="shared" si="163"/>
        <v>0</v>
      </c>
      <c r="OIY25" s="369">
        <f t="shared" si="163"/>
        <v>1.5410376242547074E+71</v>
      </c>
      <c r="OIZ25" s="369">
        <f t="shared" si="163"/>
        <v>0</v>
      </c>
      <c r="OJA25" s="369">
        <f t="shared" si="163"/>
        <v>1.5872687529823487E+71</v>
      </c>
      <c r="OJB25" s="369">
        <f t="shared" si="163"/>
        <v>0</v>
      </c>
      <c r="OJC25" s="369">
        <f t="shared" si="163"/>
        <v>1.6348868155718193E+71</v>
      </c>
      <c r="OJD25" s="369">
        <f t="shared" si="163"/>
        <v>0</v>
      </c>
      <c r="OJE25" s="369">
        <f t="shared" si="163"/>
        <v>1.6839334200389738E+71</v>
      </c>
      <c r="OJF25" s="369">
        <f t="shared" si="163"/>
        <v>0</v>
      </c>
      <c r="OJG25" s="369">
        <f t="shared" si="163"/>
        <v>1.7344514226401431E+71</v>
      </c>
      <c r="OJH25" s="369">
        <f t="shared" si="163"/>
        <v>0</v>
      </c>
      <c r="OJI25" s="369">
        <f t="shared" si="163"/>
        <v>1.7864849653193474E+71</v>
      </c>
      <c r="OJJ25" s="369">
        <f t="shared" si="163"/>
        <v>0</v>
      </c>
      <c r="OJK25" s="369">
        <f t="shared" si="163"/>
        <v>1.8400795142789279E+71</v>
      </c>
      <c r="OJL25" s="369">
        <f t="shared" si="163"/>
        <v>0</v>
      </c>
      <c r="OJM25" s="369">
        <f t="shared" si="163"/>
        <v>1.8952818997072958E+71</v>
      </c>
      <c r="OJN25" s="369">
        <f t="shared" si="163"/>
        <v>0</v>
      </c>
      <c r="OJO25" s="369">
        <f t="shared" si="163"/>
        <v>1.9521403566985147E+71</v>
      </c>
      <c r="OJP25" s="369">
        <f t="shared" si="163"/>
        <v>0</v>
      </c>
      <c r="OJQ25" s="369">
        <f t="shared" si="163"/>
        <v>2.0107045673994702E+71</v>
      </c>
      <c r="OJR25" s="369">
        <f t="shared" si="163"/>
        <v>0</v>
      </c>
      <c r="OJS25" s="369">
        <f t="shared" si="163"/>
        <v>2.0710257044214543E+71</v>
      </c>
      <c r="OJT25" s="369">
        <f t="shared" si="163"/>
        <v>0</v>
      </c>
      <c r="OJU25" s="369">
        <f t="shared" si="163"/>
        <v>2.133156475554098E+71</v>
      </c>
      <c r="OJV25" s="369">
        <f t="shared" si="163"/>
        <v>0</v>
      </c>
      <c r="OJW25" s="369">
        <f t="shared" si="163"/>
        <v>2.1971511698207211E+71</v>
      </c>
      <c r="OJX25" s="369">
        <f t="shared" si="163"/>
        <v>0</v>
      </c>
      <c r="OJY25" s="369">
        <f t="shared" si="163"/>
        <v>2.2630657049153428E+71</v>
      </c>
      <c r="OJZ25" s="369">
        <f t="shared" si="163"/>
        <v>0</v>
      </c>
      <c r="OKA25" s="369">
        <f t="shared" si="163"/>
        <v>2.3309576760628032E+71</v>
      </c>
      <c r="OKB25" s="369">
        <f t="shared" si="163"/>
        <v>0</v>
      </c>
      <c r="OKC25" s="369">
        <f t="shared" si="163"/>
        <v>2.4008864063446875E+71</v>
      </c>
      <c r="OKD25" s="369">
        <f t="shared" si="163"/>
        <v>0</v>
      </c>
      <c r="OKE25" s="369">
        <f t="shared" si="163"/>
        <v>2.4729129985350284E+71</v>
      </c>
      <c r="OKF25" s="369">
        <f t="shared" si="163"/>
        <v>0</v>
      </c>
      <c r="OKG25" s="369">
        <f t="shared" si="163"/>
        <v>2.5471003884910791E+71</v>
      </c>
      <c r="OKH25" s="369">
        <f t="shared" si="163"/>
        <v>0</v>
      </c>
      <c r="OKI25" s="369">
        <f t="shared" si="163"/>
        <v>2.6235134001458116E+71</v>
      </c>
      <c r="OKJ25" s="369">
        <f t="shared" si="163"/>
        <v>0</v>
      </c>
      <c r="OKK25" s="369">
        <f t="shared" si="163"/>
        <v>2.7022188021501861E+71</v>
      </c>
      <c r="OKL25" s="369">
        <f t="shared" si="163"/>
        <v>0</v>
      </c>
      <c r="OKM25" s="369">
        <f t="shared" si="163"/>
        <v>2.7832853662146919E+71</v>
      </c>
      <c r="OKN25" s="369">
        <f t="shared" ref="OKN25:OMY25" si="164">OKL25*$C$25</f>
        <v>0</v>
      </c>
      <c r="OKO25" s="369">
        <f t="shared" si="164"/>
        <v>2.8667839272011326E+71</v>
      </c>
      <c r="OKP25" s="369">
        <f t="shared" si="164"/>
        <v>0</v>
      </c>
      <c r="OKQ25" s="369">
        <f t="shared" si="164"/>
        <v>2.9527874450171665E+71</v>
      </c>
      <c r="OKR25" s="369">
        <f t="shared" si="164"/>
        <v>0</v>
      </c>
      <c r="OKS25" s="369">
        <f t="shared" si="164"/>
        <v>3.0413710683676815E+71</v>
      </c>
      <c r="OKT25" s="369">
        <f t="shared" si="164"/>
        <v>0</v>
      </c>
      <c r="OKU25" s="369">
        <f t="shared" si="164"/>
        <v>3.1326122004187122E+71</v>
      </c>
      <c r="OKV25" s="369">
        <f t="shared" si="164"/>
        <v>0</v>
      </c>
      <c r="OKW25" s="369">
        <f t="shared" si="164"/>
        <v>3.2265905664312734E+71</v>
      </c>
      <c r="OKX25" s="369">
        <f t="shared" si="164"/>
        <v>0</v>
      </c>
      <c r="OKY25" s="369">
        <f t="shared" si="164"/>
        <v>3.3233882834242117E+71</v>
      </c>
      <c r="OKZ25" s="369">
        <f t="shared" si="164"/>
        <v>0</v>
      </c>
      <c r="OLA25" s="369">
        <f t="shared" si="164"/>
        <v>3.4230899319269384E+71</v>
      </c>
      <c r="OLB25" s="369">
        <f t="shared" si="164"/>
        <v>0</v>
      </c>
      <c r="OLC25" s="369">
        <f t="shared" si="164"/>
        <v>3.5257826298847466E+71</v>
      </c>
      <c r="OLD25" s="369">
        <f t="shared" si="164"/>
        <v>0</v>
      </c>
      <c r="OLE25" s="369">
        <f t="shared" si="164"/>
        <v>3.6315561087812891E+71</v>
      </c>
      <c r="OLF25" s="369">
        <f t="shared" si="164"/>
        <v>0</v>
      </c>
      <c r="OLG25" s="369">
        <f t="shared" si="164"/>
        <v>3.740502792044728E+71</v>
      </c>
      <c r="OLH25" s="369">
        <f t="shared" si="164"/>
        <v>0</v>
      </c>
      <c r="OLI25" s="369">
        <f t="shared" si="164"/>
        <v>3.85271787580607E+71</v>
      </c>
      <c r="OLJ25" s="369">
        <f t="shared" si="164"/>
        <v>0</v>
      </c>
      <c r="OLK25" s="369">
        <f t="shared" si="164"/>
        <v>3.9682994120802521E+71</v>
      </c>
      <c r="OLL25" s="369">
        <f t="shared" si="164"/>
        <v>0</v>
      </c>
      <c r="OLM25" s="369">
        <f t="shared" si="164"/>
        <v>4.0873483944426597E+71</v>
      </c>
      <c r="OLN25" s="369">
        <f t="shared" si="164"/>
        <v>0</v>
      </c>
      <c r="OLO25" s="369">
        <f t="shared" si="164"/>
        <v>4.2099688462759396E+71</v>
      </c>
      <c r="OLP25" s="369">
        <f t="shared" si="164"/>
        <v>0</v>
      </c>
      <c r="OLQ25" s="369">
        <f t="shared" si="164"/>
        <v>4.3362679116642178E+71</v>
      </c>
      <c r="OLR25" s="369">
        <f t="shared" si="164"/>
        <v>0</v>
      </c>
      <c r="OLS25" s="369">
        <f t="shared" si="164"/>
        <v>4.4663559490141442E+71</v>
      </c>
      <c r="OLT25" s="369">
        <f t="shared" si="164"/>
        <v>0</v>
      </c>
      <c r="OLU25" s="369">
        <f t="shared" si="164"/>
        <v>4.6003466274845689E+71</v>
      </c>
      <c r="OLV25" s="369">
        <f t="shared" si="164"/>
        <v>0</v>
      </c>
      <c r="OLW25" s="369">
        <f t="shared" si="164"/>
        <v>4.7383570263091064E+71</v>
      </c>
      <c r="OLX25" s="369">
        <f t="shared" si="164"/>
        <v>0</v>
      </c>
      <c r="OLY25" s="369">
        <f t="shared" si="164"/>
        <v>4.88050773709838E+71</v>
      </c>
      <c r="OLZ25" s="369">
        <f t="shared" si="164"/>
        <v>0</v>
      </c>
      <c r="OMA25" s="369">
        <f t="shared" si="164"/>
        <v>5.0269229692113314E+71</v>
      </c>
      <c r="OMB25" s="369">
        <f t="shared" si="164"/>
        <v>0</v>
      </c>
      <c r="OMC25" s="369">
        <f t="shared" si="164"/>
        <v>5.1777306582876716E+71</v>
      </c>
      <c r="OMD25" s="369">
        <f t="shared" si="164"/>
        <v>0</v>
      </c>
      <c r="OME25" s="369">
        <f t="shared" si="164"/>
        <v>5.3330625780363022E+71</v>
      </c>
      <c r="OMF25" s="369">
        <f t="shared" si="164"/>
        <v>0</v>
      </c>
      <c r="OMG25" s="369">
        <f t="shared" si="164"/>
        <v>5.4930544553773912E+71</v>
      </c>
      <c r="OMH25" s="369">
        <f t="shared" si="164"/>
        <v>0</v>
      </c>
      <c r="OMI25" s="369">
        <f t="shared" si="164"/>
        <v>5.6578460890387134E+71</v>
      </c>
      <c r="OMJ25" s="369">
        <f t="shared" si="164"/>
        <v>0</v>
      </c>
      <c r="OMK25" s="369">
        <f t="shared" si="164"/>
        <v>5.8275814717098747E+71</v>
      </c>
      <c r="OML25" s="369">
        <f t="shared" si="164"/>
        <v>0</v>
      </c>
      <c r="OMM25" s="369">
        <f t="shared" si="164"/>
        <v>6.0024089158611709E+71</v>
      </c>
      <c r="OMN25" s="369">
        <f t="shared" si="164"/>
        <v>0</v>
      </c>
      <c r="OMO25" s="369">
        <f t="shared" si="164"/>
        <v>6.1824811833370064E+71</v>
      </c>
      <c r="OMP25" s="369">
        <f t="shared" si="164"/>
        <v>0</v>
      </c>
      <c r="OMQ25" s="369">
        <f t="shared" si="164"/>
        <v>6.3679556188371163E+71</v>
      </c>
      <c r="OMR25" s="369">
        <f t="shared" si="164"/>
        <v>0</v>
      </c>
      <c r="OMS25" s="369">
        <f t="shared" si="164"/>
        <v>6.5589942874022295E+71</v>
      </c>
      <c r="OMT25" s="369">
        <f t="shared" si="164"/>
        <v>0</v>
      </c>
      <c r="OMU25" s="369">
        <f t="shared" si="164"/>
        <v>6.7557641160242968E+71</v>
      </c>
      <c r="OMV25" s="369">
        <f t="shared" si="164"/>
        <v>0</v>
      </c>
      <c r="OMW25" s="369">
        <f t="shared" si="164"/>
        <v>6.9584370395050257E+71</v>
      </c>
      <c r="OMX25" s="369">
        <f t="shared" si="164"/>
        <v>0</v>
      </c>
      <c r="OMY25" s="369">
        <f t="shared" si="164"/>
        <v>7.1671901506901763E+71</v>
      </c>
      <c r="OMZ25" s="369">
        <f t="shared" ref="OMZ25:OPK25" si="165">OMX25*$C$25</f>
        <v>0</v>
      </c>
      <c r="ONA25" s="369">
        <f t="shared" si="165"/>
        <v>7.3822058552108817E+71</v>
      </c>
      <c r="ONB25" s="369">
        <f t="shared" si="165"/>
        <v>0</v>
      </c>
      <c r="ONC25" s="369">
        <f t="shared" si="165"/>
        <v>7.6036720308672084E+71</v>
      </c>
      <c r="OND25" s="369">
        <f t="shared" si="165"/>
        <v>0</v>
      </c>
      <c r="ONE25" s="369">
        <f t="shared" si="165"/>
        <v>7.8317821917932252E+71</v>
      </c>
      <c r="ONF25" s="369">
        <f t="shared" si="165"/>
        <v>0</v>
      </c>
      <c r="ONG25" s="369">
        <f t="shared" si="165"/>
        <v>8.066735657547022E+71</v>
      </c>
      <c r="ONH25" s="369">
        <f t="shared" si="165"/>
        <v>0</v>
      </c>
      <c r="ONI25" s="369">
        <f t="shared" si="165"/>
        <v>8.3087377272734325E+71</v>
      </c>
      <c r="ONJ25" s="369">
        <f t="shared" si="165"/>
        <v>0</v>
      </c>
      <c r="ONK25" s="369">
        <f t="shared" si="165"/>
        <v>8.5579998590916359E+71</v>
      </c>
      <c r="ONL25" s="369">
        <f t="shared" si="165"/>
        <v>0</v>
      </c>
      <c r="ONM25" s="369">
        <f t="shared" si="165"/>
        <v>8.8147398548643852E+71</v>
      </c>
      <c r="ONN25" s="369">
        <f t="shared" si="165"/>
        <v>0</v>
      </c>
      <c r="ONO25" s="369">
        <f t="shared" si="165"/>
        <v>9.0791820505103168E+71</v>
      </c>
      <c r="ONP25" s="369">
        <f t="shared" si="165"/>
        <v>0</v>
      </c>
      <c r="ONQ25" s="369">
        <f t="shared" si="165"/>
        <v>9.3515575120256271E+71</v>
      </c>
      <c r="ONR25" s="369">
        <f t="shared" si="165"/>
        <v>0</v>
      </c>
      <c r="ONS25" s="369">
        <f t="shared" si="165"/>
        <v>9.6321042373863954E+71</v>
      </c>
      <c r="ONT25" s="369">
        <f t="shared" si="165"/>
        <v>0</v>
      </c>
      <c r="ONU25" s="369">
        <f t="shared" si="165"/>
        <v>9.9210673645079874E+71</v>
      </c>
      <c r="ONV25" s="369">
        <f t="shared" si="165"/>
        <v>0</v>
      </c>
      <c r="ONW25" s="369">
        <f t="shared" si="165"/>
        <v>1.0218699385443227E+72</v>
      </c>
      <c r="ONX25" s="369">
        <f t="shared" si="165"/>
        <v>0</v>
      </c>
      <c r="ONY25" s="369">
        <f t="shared" si="165"/>
        <v>1.0525260367006523E+72</v>
      </c>
      <c r="ONZ25" s="369">
        <f t="shared" si="165"/>
        <v>0</v>
      </c>
      <c r="OOA25" s="369">
        <f t="shared" si="165"/>
        <v>1.0841018178016718E+72</v>
      </c>
      <c r="OOB25" s="369">
        <f t="shared" si="165"/>
        <v>0</v>
      </c>
      <c r="OOC25" s="369">
        <f t="shared" si="165"/>
        <v>1.116624872335722E+72</v>
      </c>
      <c r="OOD25" s="369">
        <f t="shared" si="165"/>
        <v>0</v>
      </c>
      <c r="OOE25" s="369">
        <f t="shared" si="165"/>
        <v>1.1501236185057936E+72</v>
      </c>
      <c r="OOF25" s="369">
        <f t="shared" si="165"/>
        <v>0</v>
      </c>
      <c r="OOG25" s="369">
        <f t="shared" si="165"/>
        <v>1.1846273270609675E+72</v>
      </c>
      <c r="OOH25" s="369">
        <f t="shared" si="165"/>
        <v>0</v>
      </c>
      <c r="OOI25" s="369">
        <f t="shared" si="165"/>
        <v>1.2201661468727966E+72</v>
      </c>
      <c r="OOJ25" s="369">
        <f t="shared" si="165"/>
        <v>0</v>
      </c>
      <c r="OOK25" s="369">
        <f t="shared" si="165"/>
        <v>1.2567711312789806E+72</v>
      </c>
      <c r="OOL25" s="369">
        <f t="shared" si="165"/>
        <v>0</v>
      </c>
      <c r="OOM25" s="369">
        <f t="shared" si="165"/>
        <v>1.29447426521735E+72</v>
      </c>
      <c r="OON25" s="369">
        <f t="shared" si="165"/>
        <v>0</v>
      </c>
      <c r="OOO25" s="369">
        <f t="shared" si="165"/>
        <v>1.3333084931738705E+72</v>
      </c>
      <c r="OOP25" s="369">
        <f t="shared" si="165"/>
        <v>0</v>
      </c>
      <c r="OOQ25" s="369">
        <f t="shared" si="165"/>
        <v>1.3733077479690866E+72</v>
      </c>
      <c r="OOR25" s="369">
        <f t="shared" si="165"/>
        <v>0</v>
      </c>
      <c r="OOS25" s="369">
        <f t="shared" si="165"/>
        <v>1.4145069804081593E+72</v>
      </c>
      <c r="OOT25" s="369">
        <f t="shared" si="165"/>
        <v>0</v>
      </c>
      <c r="OOU25" s="369">
        <f t="shared" si="165"/>
        <v>1.4569421898204042E+72</v>
      </c>
      <c r="OOV25" s="369">
        <f t="shared" si="165"/>
        <v>0</v>
      </c>
      <c r="OOW25" s="369">
        <f t="shared" si="165"/>
        <v>1.5006504555150164E+72</v>
      </c>
      <c r="OOX25" s="369">
        <f t="shared" si="165"/>
        <v>0</v>
      </c>
      <c r="OOY25" s="369">
        <f t="shared" si="165"/>
        <v>1.545669969180467E+72</v>
      </c>
      <c r="OOZ25" s="369">
        <f t="shared" si="165"/>
        <v>0</v>
      </c>
      <c r="OPA25" s="369">
        <f t="shared" si="165"/>
        <v>1.592040068255881E+72</v>
      </c>
      <c r="OPB25" s="369">
        <f t="shared" si="165"/>
        <v>0</v>
      </c>
      <c r="OPC25" s="369">
        <f t="shared" si="165"/>
        <v>1.6398012703035576E+72</v>
      </c>
      <c r="OPD25" s="369">
        <f t="shared" si="165"/>
        <v>0</v>
      </c>
      <c r="OPE25" s="369">
        <f t="shared" si="165"/>
        <v>1.6889953084126644E+72</v>
      </c>
      <c r="OPF25" s="369">
        <f t="shared" si="165"/>
        <v>0</v>
      </c>
      <c r="OPG25" s="369">
        <f t="shared" si="165"/>
        <v>1.7396651676650443E+72</v>
      </c>
      <c r="OPH25" s="369">
        <f t="shared" si="165"/>
        <v>0</v>
      </c>
      <c r="OPI25" s="369">
        <f t="shared" si="165"/>
        <v>1.7918551226949958E+72</v>
      </c>
      <c r="OPJ25" s="369">
        <f t="shared" si="165"/>
        <v>0</v>
      </c>
      <c r="OPK25" s="369">
        <f t="shared" si="165"/>
        <v>1.8456107763758457E+72</v>
      </c>
      <c r="OPL25" s="369">
        <f t="shared" ref="OPL25:ORW25" si="166">OPJ25*$C$25</f>
        <v>0</v>
      </c>
      <c r="OPM25" s="369">
        <f t="shared" si="166"/>
        <v>1.9009790996671211E+72</v>
      </c>
      <c r="OPN25" s="369">
        <f t="shared" si="166"/>
        <v>0</v>
      </c>
      <c r="OPO25" s="369">
        <f t="shared" si="166"/>
        <v>1.9580084726571348E+72</v>
      </c>
      <c r="OPP25" s="369">
        <f t="shared" si="166"/>
        <v>0</v>
      </c>
      <c r="OPQ25" s="369">
        <f t="shared" si="166"/>
        <v>2.0167487268368489E+72</v>
      </c>
      <c r="OPR25" s="369">
        <f t="shared" si="166"/>
        <v>0</v>
      </c>
      <c r="OPS25" s="369">
        <f t="shared" si="166"/>
        <v>2.0772511886419545E+72</v>
      </c>
      <c r="OPT25" s="369">
        <f t="shared" si="166"/>
        <v>0</v>
      </c>
      <c r="OPU25" s="369">
        <f t="shared" si="166"/>
        <v>2.1395687243012131E+72</v>
      </c>
      <c r="OPV25" s="369">
        <f t="shared" si="166"/>
        <v>0</v>
      </c>
      <c r="OPW25" s="369">
        <f t="shared" si="166"/>
        <v>2.2037557860302497E+72</v>
      </c>
      <c r="OPX25" s="369">
        <f t="shared" si="166"/>
        <v>0</v>
      </c>
      <c r="OPY25" s="369">
        <f t="shared" si="166"/>
        <v>2.2698684596111571E+72</v>
      </c>
      <c r="OPZ25" s="369">
        <f t="shared" si="166"/>
        <v>0</v>
      </c>
      <c r="OQA25" s="369">
        <f t="shared" si="166"/>
        <v>2.3379645133994917E+72</v>
      </c>
      <c r="OQB25" s="369">
        <f t="shared" si="166"/>
        <v>0</v>
      </c>
      <c r="OQC25" s="369">
        <f t="shared" si="166"/>
        <v>2.4081034488014766E+72</v>
      </c>
      <c r="OQD25" s="369">
        <f t="shared" si="166"/>
        <v>0</v>
      </c>
      <c r="OQE25" s="369">
        <f t="shared" si="166"/>
        <v>2.4803465522655208E+72</v>
      </c>
      <c r="OQF25" s="369">
        <f t="shared" si="166"/>
        <v>0</v>
      </c>
      <c r="OQG25" s="369">
        <f t="shared" si="166"/>
        <v>2.5547569488334867E+72</v>
      </c>
      <c r="OQH25" s="369">
        <f t="shared" si="166"/>
        <v>0</v>
      </c>
      <c r="OQI25" s="369">
        <f t="shared" si="166"/>
        <v>2.6313996572984915E+72</v>
      </c>
      <c r="OQJ25" s="369">
        <f t="shared" si="166"/>
        <v>0</v>
      </c>
      <c r="OQK25" s="369">
        <f t="shared" si="166"/>
        <v>2.7103416470174463E+72</v>
      </c>
      <c r="OQL25" s="369">
        <f t="shared" si="166"/>
        <v>0</v>
      </c>
      <c r="OQM25" s="369">
        <f t="shared" si="166"/>
        <v>2.7916518964279696E+72</v>
      </c>
      <c r="OQN25" s="369">
        <f t="shared" si="166"/>
        <v>0</v>
      </c>
      <c r="OQO25" s="369">
        <f t="shared" si="166"/>
        <v>2.8754014533208088E+72</v>
      </c>
      <c r="OQP25" s="369">
        <f t="shared" si="166"/>
        <v>0</v>
      </c>
      <c r="OQQ25" s="369">
        <f t="shared" si="166"/>
        <v>2.961663496920433E+72</v>
      </c>
      <c r="OQR25" s="369">
        <f t="shared" si="166"/>
        <v>0</v>
      </c>
      <c r="OQS25" s="369">
        <f t="shared" si="166"/>
        <v>3.0505134018280463E+72</v>
      </c>
      <c r="OQT25" s="369">
        <f t="shared" si="166"/>
        <v>0</v>
      </c>
      <c r="OQU25" s="369">
        <f t="shared" si="166"/>
        <v>3.1420288038828876E+72</v>
      </c>
      <c r="OQV25" s="369">
        <f t="shared" si="166"/>
        <v>0</v>
      </c>
      <c r="OQW25" s="369">
        <f t="shared" si="166"/>
        <v>3.2362896679993742E+72</v>
      </c>
      <c r="OQX25" s="369">
        <f t="shared" si="166"/>
        <v>0</v>
      </c>
      <c r="OQY25" s="369">
        <f t="shared" si="166"/>
        <v>3.3333783580393554E+72</v>
      </c>
      <c r="OQZ25" s="369">
        <f t="shared" si="166"/>
        <v>0</v>
      </c>
      <c r="ORA25" s="369">
        <f t="shared" si="166"/>
        <v>3.4333797087805362E+72</v>
      </c>
      <c r="ORB25" s="369">
        <f t="shared" si="166"/>
        <v>0</v>
      </c>
      <c r="ORC25" s="369">
        <f t="shared" si="166"/>
        <v>3.5363811000439522E+72</v>
      </c>
      <c r="ORD25" s="369">
        <f t="shared" si="166"/>
        <v>0</v>
      </c>
      <c r="ORE25" s="369">
        <f t="shared" si="166"/>
        <v>3.6424725330452709E+72</v>
      </c>
      <c r="ORF25" s="369">
        <f t="shared" si="166"/>
        <v>0</v>
      </c>
      <c r="ORG25" s="369">
        <f t="shared" si="166"/>
        <v>3.7517467090366287E+72</v>
      </c>
      <c r="ORH25" s="369">
        <f t="shared" si="166"/>
        <v>0</v>
      </c>
      <c r="ORI25" s="369">
        <f t="shared" si="166"/>
        <v>3.8642991103077274E+72</v>
      </c>
      <c r="ORJ25" s="369">
        <f t="shared" si="166"/>
        <v>0</v>
      </c>
      <c r="ORK25" s="369">
        <f t="shared" si="166"/>
        <v>3.9802280836169595E+72</v>
      </c>
      <c r="ORL25" s="369">
        <f t="shared" si="166"/>
        <v>0</v>
      </c>
      <c r="ORM25" s="369">
        <f t="shared" si="166"/>
        <v>4.0996349261254686E+72</v>
      </c>
      <c r="ORN25" s="369">
        <f t="shared" si="166"/>
        <v>0</v>
      </c>
      <c r="ORO25" s="369">
        <f t="shared" si="166"/>
        <v>4.2226239739092328E+72</v>
      </c>
      <c r="ORP25" s="369">
        <f t="shared" si="166"/>
        <v>0</v>
      </c>
      <c r="ORQ25" s="369">
        <f t="shared" si="166"/>
        <v>4.3493026931265102E+72</v>
      </c>
      <c r="ORR25" s="369">
        <f t="shared" si="166"/>
        <v>0</v>
      </c>
      <c r="ORS25" s="369">
        <f t="shared" si="166"/>
        <v>4.479781773920306E+72</v>
      </c>
      <c r="ORT25" s="369">
        <f t="shared" si="166"/>
        <v>0</v>
      </c>
      <c r="ORU25" s="369">
        <f t="shared" si="166"/>
        <v>4.6141752271379154E+72</v>
      </c>
      <c r="ORV25" s="369">
        <f t="shared" si="166"/>
        <v>0</v>
      </c>
      <c r="ORW25" s="369">
        <f t="shared" si="166"/>
        <v>4.752600483952053E+72</v>
      </c>
      <c r="ORX25" s="369">
        <f t="shared" ref="ORX25:OUI25" si="167">ORV25*$C$25</f>
        <v>0</v>
      </c>
      <c r="ORY25" s="369">
        <f t="shared" si="167"/>
        <v>4.8951784984706149E+72</v>
      </c>
      <c r="ORZ25" s="369">
        <f t="shared" si="167"/>
        <v>0</v>
      </c>
      <c r="OSA25" s="369">
        <f t="shared" si="167"/>
        <v>5.0420338534247334E+72</v>
      </c>
      <c r="OSB25" s="369">
        <f t="shared" si="167"/>
        <v>0</v>
      </c>
      <c r="OSC25" s="369">
        <f t="shared" si="167"/>
        <v>5.1932948690274759E+72</v>
      </c>
      <c r="OSD25" s="369">
        <f t="shared" si="167"/>
        <v>0</v>
      </c>
      <c r="OSE25" s="369">
        <f t="shared" si="167"/>
        <v>5.3490937150983E+72</v>
      </c>
      <c r="OSF25" s="369">
        <f t="shared" si="167"/>
        <v>0</v>
      </c>
      <c r="OSG25" s="369">
        <f t="shared" si="167"/>
        <v>5.5095665265512491E+72</v>
      </c>
      <c r="OSH25" s="369">
        <f t="shared" si="167"/>
        <v>0</v>
      </c>
      <c r="OSI25" s="369">
        <f t="shared" si="167"/>
        <v>5.6748535223477865E+72</v>
      </c>
      <c r="OSJ25" s="369">
        <f t="shared" si="167"/>
        <v>0</v>
      </c>
      <c r="OSK25" s="369">
        <f t="shared" si="167"/>
        <v>5.8450991280182207E+72</v>
      </c>
      <c r="OSL25" s="369">
        <f t="shared" si="167"/>
        <v>0</v>
      </c>
      <c r="OSM25" s="369">
        <f t="shared" si="167"/>
        <v>6.0204521018587671E+72</v>
      </c>
      <c r="OSN25" s="369">
        <f t="shared" si="167"/>
        <v>0</v>
      </c>
      <c r="OSO25" s="369">
        <f t="shared" si="167"/>
        <v>6.2010656649145303E+72</v>
      </c>
      <c r="OSP25" s="369">
        <f t="shared" si="167"/>
        <v>0</v>
      </c>
      <c r="OSQ25" s="369">
        <f t="shared" si="167"/>
        <v>6.3870976348619666E+72</v>
      </c>
      <c r="OSR25" s="369">
        <f t="shared" si="167"/>
        <v>0</v>
      </c>
      <c r="OSS25" s="369">
        <f t="shared" si="167"/>
        <v>6.5787105639078259E+72</v>
      </c>
      <c r="OST25" s="369">
        <f t="shared" si="167"/>
        <v>0</v>
      </c>
      <c r="OSU25" s="369">
        <f t="shared" si="167"/>
        <v>6.7760718808250606E+72</v>
      </c>
      <c r="OSV25" s="369">
        <f t="shared" si="167"/>
        <v>0</v>
      </c>
      <c r="OSW25" s="369">
        <f t="shared" si="167"/>
        <v>6.9793540372498123E+72</v>
      </c>
      <c r="OSX25" s="369">
        <f t="shared" si="167"/>
        <v>0</v>
      </c>
      <c r="OSY25" s="369">
        <f t="shared" si="167"/>
        <v>7.1887346583673073E+72</v>
      </c>
      <c r="OSZ25" s="369">
        <f t="shared" si="167"/>
        <v>0</v>
      </c>
      <c r="OTA25" s="369">
        <f t="shared" si="167"/>
        <v>7.4043966981183271E+72</v>
      </c>
      <c r="OTB25" s="369">
        <f t="shared" si="167"/>
        <v>0</v>
      </c>
      <c r="OTC25" s="369">
        <f t="shared" si="167"/>
        <v>7.6265285990618773E+72</v>
      </c>
      <c r="OTD25" s="369">
        <f t="shared" si="167"/>
        <v>0</v>
      </c>
      <c r="OTE25" s="369">
        <f t="shared" si="167"/>
        <v>7.8553244570337344E+72</v>
      </c>
      <c r="OTF25" s="369">
        <f t="shared" si="167"/>
        <v>0</v>
      </c>
      <c r="OTG25" s="369">
        <f t="shared" si="167"/>
        <v>8.0909841907447474E+72</v>
      </c>
      <c r="OTH25" s="369">
        <f t="shared" si="167"/>
        <v>0</v>
      </c>
      <c r="OTI25" s="369">
        <f t="shared" si="167"/>
        <v>8.3337137164670897E+72</v>
      </c>
      <c r="OTJ25" s="369">
        <f t="shared" si="167"/>
        <v>0</v>
      </c>
      <c r="OTK25" s="369">
        <f t="shared" si="167"/>
        <v>8.5837251279611033E+72</v>
      </c>
      <c r="OTL25" s="369">
        <f t="shared" si="167"/>
        <v>0</v>
      </c>
      <c r="OTM25" s="369">
        <f t="shared" si="167"/>
        <v>8.8412368817999372E+72</v>
      </c>
      <c r="OTN25" s="369">
        <f t="shared" si="167"/>
        <v>0</v>
      </c>
      <c r="OTO25" s="369">
        <f t="shared" si="167"/>
        <v>9.1064739882539359E+72</v>
      </c>
      <c r="OTP25" s="369">
        <f t="shared" si="167"/>
        <v>0</v>
      </c>
      <c r="OTQ25" s="369">
        <f t="shared" si="167"/>
        <v>9.3796682079015538E+72</v>
      </c>
      <c r="OTR25" s="369">
        <f t="shared" si="167"/>
        <v>0</v>
      </c>
      <c r="OTS25" s="369">
        <f t="shared" si="167"/>
        <v>9.6610582541385999E+72</v>
      </c>
      <c r="OTT25" s="369">
        <f t="shared" si="167"/>
        <v>0</v>
      </c>
      <c r="OTU25" s="369">
        <f t="shared" si="167"/>
        <v>9.9508900017627589E+72</v>
      </c>
      <c r="OTV25" s="369">
        <f t="shared" si="167"/>
        <v>0</v>
      </c>
      <c r="OTW25" s="369">
        <f t="shared" si="167"/>
        <v>1.0249416701815642E+73</v>
      </c>
      <c r="OTX25" s="369">
        <f t="shared" si="167"/>
        <v>0</v>
      </c>
      <c r="OTY25" s="369">
        <f t="shared" si="167"/>
        <v>1.0556899202870111E+73</v>
      </c>
      <c r="OTZ25" s="369">
        <f t="shared" si="167"/>
        <v>0</v>
      </c>
      <c r="OUA25" s="369">
        <f t="shared" si="167"/>
        <v>1.0873606178956214E+73</v>
      </c>
      <c r="OUB25" s="369">
        <f t="shared" si="167"/>
        <v>0</v>
      </c>
      <c r="OUC25" s="369">
        <f t="shared" si="167"/>
        <v>1.1199814364324901E+73</v>
      </c>
      <c r="OUD25" s="369">
        <f t="shared" si="167"/>
        <v>0</v>
      </c>
      <c r="OUE25" s="369">
        <f t="shared" si="167"/>
        <v>1.1535808795254649E+73</v>
      </c>
      <c r="OUF25" s="369">
        <f t="shared" si="167"/>
        <v>0</v>
      </c>
      <c r="OUG25" s="369">
        <f t="shared" si="167"/>
        <v>1.1881883059112289E+73</v>
      </c>
      <c r="OUH25" s="369">
        <f t="shared" si="167"/>
        <v>0</v>
      </c>
      <c r="OUI25" s="369">
        <f t="shared" si="167"/>
        <v>1.2238339550885658E+73</v>
      </c>
      <c r="OUJ25" s="369">
        <f t="shared" ref="OUJ25:OWU25" si="168">OUH25*$C$25</f>
        <v>0</v>
      </c>
      <c r="OUK25" s="369">
        <f t="shared" si="168"/>
        <v>1.2605489737412228E+73</v>
      </c>
      <c r="OUL25" s="369">
        <f t="shared" si="168"/>
        <v>0</v>
      </c>
      <c r="OUM25" s="369">
        <f t="shared" si="168"/>
        <v>1.2983654429534595E+73</v>
      </c>
      <c r="OUN25" s="369">
        <f t="shared" si="168"/>
        <v>0</v>
      </c>
      <c r="OUO25" s="369">
        <f t="shared" si="168"/>
        <v>1.3373164062420633E+73</v>
      </c>
      <c r="OUP25" s="369">
        <f t="shared" si="168"/>
        <v>0</v>
      </c>
      <c r="OUQ25" s="369">
        <f t="shared" si="168"/>
        <v>1.3774358984293251E+73</v>
      </c>
      <c r="OUR25" s="369">
        <f t="shared" si="168"/>
        <v>0</v>
      </c>
      <c r="OUS25" s="369">
        <f t="shared" si="168"/>
        <v>1.4187589753822048E+73</v>
      </c>
      <c r="OUT25" s="369">
        <f t="shared" si="168"/>
        <v>0</v>
      </c>
      <c r="OUU25" s="369">
        <f t="shared" si="168"/>
        <v>1.4613217446436712E+73</v>
      </c>
      <c r="OUV25" s="369">
        <f t="shared" si="168"/>
        <v>0</v>
      </c>
      <c r="OUW25" s="369">
        <f t="shared" si="168"/>
        <v>1.5051613969829814E+73</v>
      </c>
      <c r="OUX25" s="369">
        <f t="shared" si="168"/>
        <v>0</v>
      </c>
      <c r="OUY25" s="369">
        <f t="shared" si="168"/>
        <v>1.550316238892471E+73</v>
      </c>
      <c r="OUZ25" s="369">
        <f t="shared" si="168"/>
        <v>0</v>
      </c>
      <c r="OVA25" s="369">
        <f t="shared" si="168"/>
        <v>1.5968257260592451E+73</v>
      </c>
      <c r="OVB25" s="369">
        <f t="shared" si="168"/>
        <v>0</v>
      </c>
      <c r="OVC25" s="369">
        <f t="shared" si="168"/>
        <v>1.6447304978410224E+73</v>
      </c>
      <c r="OVD25" s="369">
        <f t="shared" si="168"/>
        <v>0</v>
      </c>
      <c r="OVE25" s="369">
        <f t="shared" si="168"/>
        <v>1.694072412776253E+73</v>
      </c>
      <c r="OVF25" s="369">
        <f t="shared" si="168"/>
        <v>0</v>
      </c>
      <c r="OVG25" s="369">
        <f t="shared" si="168"/>
        <v>1.7448945851595406E+73</v>
      </c>
      <c r="OVH25" s="369">
        <f t="shared" si="168"/>
        <v>0</v>
      </c>
      <c r="OVI25" s="369">
        <f t="shared" si="168"/>
        <v>1.7972414227143269E+73</v>
      </c>
      <c r="OVJ25" s="369">
        <f t="shared" si="168"/>
        <v>0</v>
      </c>
      <c r="OVK25" s="369">
        <f t="shared" si="168"/>
        <v>1.8511586653957568E+73</v>
      </c>
      <c r="OVL25" s="369">
        <f t="shared" si="168"/>
        <v>0</v>
      </c>
      <c r="OVM25" s="369">
        <f t="shared" si="168"/>
        <v>1.9066934253576297E+73</v>
      </c>
      <c r="OVN25" s="369">
        <f t="shared" si="168"/>
        <v>0</v>
      </c>
      <c r="OVO25" s="369">
        <f t="shared" si="168"/>
        <v>1.9638942281183585E+73</v>
      </c>
      <c r="OVP25" s="369">
        <f t="shared" si="168"/>
        <v>0</v>
      </c>
      <c r="OVQ25" s="369">
        <f t="shared" si="168"/>
        <v>2.0228110549619093E+73</v>
      </c>
      <c r="OVR25" s="369">
        <f t="shared" si="168"/>
        <v>0</v>
      </c>
      <c r="OVS25" s="369">
        <f t="shared" si="168"/>
        <v>2.0834953866107665E+73</v>
      </c>
      <c r="OVT25" s="369">
        <f t="shared" si="168"/>
        <v>0</v>
      </c>
      <c r="OVU25" s="369">
        <f t="shared" si="168"/>
        <v>2.1460002482090896E+73</v>
      </c>
      <c r="OVV25" s="369">
        <f t="shared" si="168"/>
        <v>0</v>
      </c>
      <c r="OVW25" s="369">
        <f t="shared" si="168"/>
        <v>2.2103802556553622E+73</v>
      </c>
      <c r="OVX25" s="369">
        <f t="shared" si="168"/>
        <v>0</v>
      </c>
      <c r="OVY25" s="369">
        <f t="shared" si="168"/>
        <v>2.2766916633250233E+73</v>
      </c>
      <c r="OVZ25" s="369">
        <f t="shared" si="168"/>
        <v>0</v>
      </c>
      <c r="OWA25" s="369">
        <f t="shared" si="168"/>
        <v>2.344992413224774E+73</v>
      </c>
      <c r="OWB25" s="369">
        <f t="shared" si="168"/>
        <v>0</v>
      </c>
      <c r="OWC25" s="369">
        <f t="shared" si="168"/>
        <v>2.4153421856215174E+73</v>
      </c>
      <c r="OWD25" s="369">
        <f t="shared" si="168"/>
        <v>0</v>
      </c>
      <c r="OWE25" s="369">
        <f t="shared" si="168"/>
        <v>2.4878024511901629E+73</v>
      </c>
      <c r="OWF25" s="369">
        <f t="shared" si="168"/>
        <v>0</v>
      </c>
      <c r="OWG25" s="369">
        <f t="shared" si="168"/>
        <v>2.5624365247258678E+73</v>
      </c>
      <c r="OWH25" s="369">
        <f t="shared" si="168"/>
        <v>0</v>
      </c>
      <c r="OWI25" s="369">
        <f t="shared" si="168"/>
        <v>2.6393096204676438E+73</v>
      </c>
      <c r="OWJ25" s="369">
        <f t="shared" si="168"/>
        <v>0</v>
      </c>
      <c r="OWK25" s="369">
        <f t="shared" si="168"/>
        <v>2.7184889090816732E+73</v>
      </c>
      <c r="OWL25" s="369">
        <f t="shared" si="168"/>
        <v>0</v>
      </c>
      <c r="OWM25" s="369">
        <f t="shared" si="168"/>
        <v>2.8000435763541234E+73</v>
      </c>
      <c r="OWN25" s="369">
        <f t="shared" si="168"/>
        <v>0</v>
      </c>
      <c r="OWO25" s="369">
        <f t="shared" si="168"/>
        <v>2.884044883644747E+73</v>
      </c>
      <c r="OWP25" s="369">
        <f t="shared" si="168"/>
        <v>0</v>
      </c>
      <c r="OWQ25" s="369">
        <f t="shared" si="168"/>
        <v>2.9705662301540898E+73</v>
      </c>
      <c r="OWR25" s="369">
        <f t="shared" si="168"/>
        <v>0</v>
      </c>
      <c r="OWS25" s="369">
        <f t="shared" si="168"/>
        <v>3.0596832170587124E+73</v>
      </c>
      <c r="OWT25" s="369">
        <f t="shared" si="168"/>
        <v>0</v>
      </c>
      <c r="OWU25" s="369">
        <f t="shared" si="168"/>
        <v>3.151473713570474E+73</v>
      </c>
      <c r="OWV25" s="369">
        <f t="shared" ref="OWV25:OZG25" si="169">OWT25*$C$25</f>
        <v>0</v>
      </c>
      <c r="OWW25" s="369">
        <f t="shared" si="169"/>
        <v>3.2460179249775881E+73</v>
      </c>
      <c r="OWX25" s="369">
        <f t="shared" si="169"/>
        <v>0</v>
      </c>
      <c r="OWY25" s="369">
        <f t="shared" si="169"/>
        <v>3.3433984627269156E+73</v>
      </c>
      <c r="OWZ25" s="369">
        <f t="shared" si="169"/>
        <v>0</v>
      </c>
      <c r="OXA25" s="369">
        <f t="shared" si="169"/>
        <v>3.4437004166087232E+73</v>
      </c>
      <c r="OXB25" s="369">
        <f t="shared" si="169"/>
        <v>0</v>
      </c>
      <c r="OXC25" s="369">
        <f t="shared" si="169"/>
        <v>3.5470114291069853E+73</v>
      </c>
      <c r="OXD25" s="369">
        <f t="shared" si="169"/>
        <v>0</v>
      </c>
      <c r="OXE25" s="369">
        <f t="shared" si="169"/>
        <v>3.6534217719801949E+73</v>
      </c>
      <c r="OXF25" s="369">
        <f t="shared" si="169"/>
        <v>0</v>
      </c>
      <c r="OXG25" s="369">
        <f t="shared" si="169"/>
        <v>3.7630244251396007E+73</v>
      </c>
      <c r="OXH25" s="369">
        <f t="shared" si="169"/>
        <v>0</v>
      </c>
      <c r="OXI25" s="369">
        <f t="shared" si="169"/>
        <v>3.8759151578937885E+73</v>
      </c>
      <c r="OXJ25" s="369">
        <f t="shared" si="169"/>
        <v>0</v>
      </c>
      <c r="OXK25" s="369">
        <f t="shared" si="169"/>
        <v>3.9921926126306023E+73</v>
      </c>
      <c r="OXL25" s="369">
        <f t="shared" si="169"/>
        <v>0</v>
      </c>
      <c r="OXM25" s="369">
        <f t="shared" si="169"/>
        <v>4.1119583910095202E+73</v>
      </c>
      <c r="OXN25" s="369">
        <f t="shared" si="169"/>
        <v>0</v>
      </c>
      <c r="OXO25" s="369">
        <f t="shared" si="169"/>
        <v>4.2353171427398062E+73</v>
      </c>
      <c r="OXP25" s="369">
        <f t="shared" si="169"/>
        <v>0</v>
      </c>
      <c r="OXQ25" s="369">
        <f t="shared" si="169"/>
        <v>4.3623766570220005E+73</v>
      </c>
      <c r="OXR25" s="369">
        <f t="shared" si="169"/>
        <v>0</v>
      </c>
      <c r="OXS25" s="369">
        <f t="shared" si="169"/>
        <v>4.4932479567326603E+73</v>
      </c>
      <c r="OXT25" s="369">
        <f t="shared" si="169"/>
        <v>0</v>
      </c>
      <c r="OXU25" s="369">
        <f t="shared" si="169"/>
        <v>4.6280453954346403E+73</v>
      </c>
      <c r="OXV25" s="369">
        <f t="shared" si="169"/>
        <v>0</v>
      </c>
      <c r="OXW25" s="369">
        <f t="shared" si="169"/>
        <v>4.7668867572976799E+73</v>
      </c>
      <c r="OXX25" s="369">
        <f t="shared" si="169"/>
        <v>0</v>
      </c>
      <c r="OXY25" s="369">
        <f t="shared" si="169"/>
        <v>4.9098933600166101E+73</v>
      </c>
      <c r="OXZ25" s="369">
        <f t="shared" si="169"/>
        <v>0</v>
      </c>
      <c r="OYA25" s="369">
        <f t="shared" si="169"/>
        <v>5.0571901608171085E+73</v>
      </c>
      <c r="OYB25" s="369">
        <f t="shared" si="169"/>
        <v>0</v>
      </c>
      <c r="OYC25" s="369">
        <f t="shared" si="169"/>
        <v>5.2089058656416218E+73</v>
      </c>
      <c r="OYD25" s="369">
        <f t="shared" si="169"/>
        <v>0</v>
      </c>
      <c r="OYE25" s="369">
        <f t="shared" si="169"/>
        <v>5.3651730416108708E+73</v>
      </c>
      <c r="OYF25" s="369">
        <f t="shared" si="169"/>
        <v>0</v>
      </c>
      <c r="OYG25" s="369">
        <f t="shared" si="169"/>
        <v>5.5261282328591967E+73</v>
      </c>
      <c r="OYH25" s="369">
        <f t="shared" si="169"/>
        <v>0</v>
      </c>
      <c r="OYI25" s="369">
        <f t="shared" si="169"/>
        <v>5.6919120798449734E+73</v>
      </c>
      <c r="OYJ25" s="369">
        <f t="shared" si="169"/>
        <v>0</v>
      </c>
      <c r="OYK25" s="369">
        <f t="shared" si="169"/>
        <v>5.8626694422403229E+73</v>
      </c>
      <c r="OYL25" s="369">
        <f t="shared" si="169"/>
        <v>0</v>
      </c>
      <c r="OYM25" s="369">
        <f t="shared" si="169"/>
        <v>6.0385495255075326E+73</v>
      </c>
      <c r="OYN25" s="369">
        <f t="shared" si="169"/>
        <v>0</v>
      </c>
      <c r="OYO25" s="369">
        <f t="shared" si="169"/>
        <v>6.2197060112727581E+73</v>
      </c>
      <c r="OYP25" s="369">
        <f t="shared" si="169"/>
        <v>0</v>
      </c>
      <c r="OYQ25" s="369">
        <f t="shared" si="169"/>
        <v>6.4062971916109411E+73</v>
      </c>
      <c r="OYR25" s="369">
        <f t="shared" si="169"/>
        <v>0</v>
      </c>
      <c r="OYS25" s="369">
        <f t="shared" si="169"/>
        <v>6.5984861073592693E+73</v>
      </c>
      <c r="OYT25" s="369">
        <f t="shared" si="169"/>
        <v>0</v>
      </c>
      <c r="OYU25" s="369">
        <f t="shared" si="169"/>
        <v>6.7964406905800477E+73</v>
      </c>
      <c r="OYV25" s="369">
        <f t="shared" si="169"/>
        <v>0</v>
      </c>
      <c r="OYW25" s="369">
        <f t="shared" si="169"/>
        <v>7.0003339112974492E+73</v>
      </c>
      <c r="OYX25" s="369">
        <f t="shared" si="169"/>
        <v>0</v>
      </c>
      <c r="OYY25" s="369">
        <f t="shared" si="169"/>
        <v>7.2103439286363733E+73</v>
      </c>
      <c r="OYZ25" s="369">
        <f t="shared" si="169"/>
        <v>0</v>
      </c>
      <c r="OZA25" s="369">
        <f t="shared" si="169"/>
        <v>7.4266542464954646E+73</v>
      </c>
      <c r="OZB25" s="369">
        <f t="shared" si="169"/>
        <v>0</v>
      </c>
      <c r="OZC25" s="369">
        <f t="shared" si="169"/>
        <v>7.6494538738903285E+73</v>
      </c>
      <c r="OZD25" s="369">
        <f t="shared" si="169"/>
        <v>0</v>
      </c>
      <c r="OZE25" s="369">
        <f t="shared" si="169"/>
        <v>7.878937490107038E+73</v>
      </c>
      <c r="OZF25" s="369">
        <f t="shared" si="169"/>
        <v>0</v>
      </c>
      <c r="OZG25" s="369">
        <f t="shared" si="169"/>
        <v>8.1153056148102489E+73</v>
      </c>
      <c r="OZH25" s="369">
        <f t="shared" ref="OZH25:PBS25" si="170">OZF25*$C$25</f>
        <v>0</v>
      </c>
      <c r="OZI25" s="369">
        <f t="shared" si="170"/>
        <v>8.3587647832545567E+73</v>
      </c>
      <c r="OZJ25" s="369">
        <f t="shared" si="170"/>
        <v>0</v>
      </c>
      <c r="OZK25" s="369">
        <f t="shared" si="170"/>
        <v>8.6095277267521939E+73</v>
      </c>
      <c r="OZL25" s="369">
        <f t="shared" si="170"/>
        <v>0</v>
      </c>
      <c r="OZM25" s="369">
        <f t="shared" si="170"/>
        <v>8.8678135585547606E+73</v>
      </c>
      <c r="OZN25" s="369">
        <f t="shared" si="170"/>
        <v>0</v>
      </c>
      <c r="OZO25" s="369">
        <f t="shared" si="170"/>
        <v>9.1338479653114032E+73</v>
      </c>
      <c r="OZP25" s="369">
        <f t="shared" si="170"/>
        <v>0</v>
      </c>
      <c r="OZQ25" s="369">
        <f t="shared" si="170"/>
        <v>9.4078634042707452E+73</v>
      </c>
      <c r="OZR25" s="369">
        <f t="shared" si="170"/>
        <v>0</v>
      </c>
      <c r="OZS25" s="369">
        <f t="shared" si="170"/>
        <v>9.6900993063988675E+73</v>
      </c>
      <c r="OZT25" s="369">
        <f t="shared" si="170"/>
        <v>0</v>
      </c>
      <c r="OZU25" s="369">
        <f t="shared" si="170"/>
        <v>9.9808022855908343E+73</v>
      </c>
      <c r="OZV25" s="369">
        <f t="shared" si="170"/>
        <v>0</v>
      </c>
      <c r="OZW25" s="369">
        <f t="shared" si="170"/>
        <v>1.028022635415856E+74</v>
      </c>
      <c r="OZX25" s="369">
        <f t="shared" si="170"/>
        <v>0</v>
      </c>
      <c r="OZY25" s="369">
        <f t="shared" si="170"/>
        <v>1.0588633144783317E+74</v>
      </c>
      <c r="OZZ25" s="369">
        <f t="shared" si="170"/>
        <v>0</v>
      </c>
      <c r="PAA25" s="369">
        <f t="shared" si="170"/>
        <v>1.0906292139126816E+74</v>
      </c>
      <c r="PAB25" s="369">
        <f t="shared" si="170"/>
        <v>0</v>
      </c>
      <c r="PAC25" s="369">
        <f t="shared" si="170"/>
        <v>1.1233480903300621E+74</v>
      </c>
      <c r="PAD25" s="369">
        <f t="shared" si="170"/>
        <v>0</v>
      </c>
      <c r="PAE25" s="369">
        <f t="shared" si="170"/>
        <v>1.1570485330399639E+74</v>
      </c>
      <c r="PAF25" s="369">
        <f t="shared" si="170"/>
        <v>0</v>
      </c>
      <c r="PAG25" s="369">
        <f t="shared" si="170"/>
        <v>1.1917599890311629E+74</v>
      </c>
      <c r="PAH25" s="369">
        <f t="shared" si="170"/>
        <v>0</v>
      </c>
      <c r="PAI25" s="369">
        <f t="shared" si="170"/>
        <v>1.2275127887020979E+74</v>
      </c>
      <c r="PAJ25" s="369">
        <f t="shared" si="170"/>
        <v>0</v>
      </c>
      <c r="PAK25" s="369">
        <f t="shared" si="170"/>
        <v>1.2643381723631607E+74</v>
      </c>
      <c r="PAL25" s="369">
        <f t="shared" si="170"/>
        <v>0</v>
      </c>
      <c r="PAM25" s="369">
        <f t="shared" si="170"/>
        <v>1.3022683175340557E+74</v>
      </c>
      <c r="PAN25" s="369">
        <f t="shared" si="170"/>
        <v>0</v>
      </c>
      <c r="PAO25" s="369">
        <f t="shared" si="170"/>
        <v>1.3413363670600774E+74</v>
      </c>
      <c r="PAP25" s="369">
        <f t="shared" si="170"/>
        <v>0</v>
      </c>
      <c r="PAQ25" s="369">
        <f t="shared" si="170"/>
        <v>1.3815764580718797E+74</v>
      </c>
      <c r="PAR25" s="369">
        <f t="shared" si="170"/>
        <v>0</v>
      </c>
      <c r="PAS25" s="369">
        <f t="shared" si="170"/>
        <v>1.4230237518140361E+74</v>
      </c>
      <c r="PAT25" s="369">
        <f t="shared" si="170"/>
        <v>0</v>
      </c>
      <c r="PAU25" s="369">
        <f t="shared" si="170"/>
        <v>1.4657144643684571E+74</v>
      </c>
      <c r="PAV25" s="369">
        <f t="shared" si="170"/>
        <v>0</v>
      </c>
      <c r="PAW25" s="369">
        <f t="shared" si="170"/>
        <v>1.5096858982995109E+74</v>
      </c>
      <c r="PAX25" s="369">
        <f t="shared" si="170"/>
        <v>0</v>
      </c>
      <c r="PAY25" s="369">
        <f t="shared" si="170"/>
        <v>1.5549764752484962E+74</v>
      </c>
      <c r="PAZ25" s="369">
        <f t="shared" si="170"/>
        <v>0</v>
      </c>
      <c r="PBA25" s="369">
        <f t="shared" si="170"/>
        <v>1.6016257695059513E+74</v>
      </c>
      <c r="PBB25" s="369">
        <f t="shared" si="170"/>
        <v>0</v>
      </c>
      <c r="PBC25" s="369">
        <f t="shared" si="170"/>
        <v>1.6496745425911299E+74</v>
      </c>
      <c r="PBD25" s="369">
        <f t="shared" si="170"/>
        <v>0</v>
      </c>
      <c r="PBE25" s="369">
        <f t="shared" si="170"/>
        <v>1.6991647788688637E+74</v>
      </c>
      <c r="PBF25" s="369">
        <f t="shared" si="170"/>
        <v>0</v>
      </c>
      <c r="PBG25" s="369">
        <f t="shared" si="170"/>
        <v>1.7501397222349296E+74</v>
      </c>
      <c r="PBH25" s="369">
        <f t="shared" si="170"/>
        <v>0</v>
      </c>
      <c r="PBI25" s="369">
        <f t="shared" si="170"/>
        <v>1.8026439139019776E+74</v>
      </c>
      <c r="PBJ25" s="369">
        <f t="shared" si="170"/>
        <v>0</v>
      </c>
      <c r="PBK25" s="369">
        <f t="shared" si="170"/>
        <v>1.8567232313190369E+74</v>
      </c>
      <c r="PBL25" s="369">
        <f t="shared" si="170"/>
        <v>0</v>
      </c>
      <c r="PBM25" s="369">
        <f t="shared" si="170"/>
        <v>1.912424928258608E+74</v>
      </c>
      <c r="PBN25" s="369">
        <f t="shared" si="170"/>
        <v>0</v>
      </c>
      <c r="PBO25" s="369">
        <f t="shared" si="170"/>
        <v>1.9697976761063664E+74</v>
      </c>
      <c r="PBP25" s="369">
        <f t="shared" si="170"/>
        <v>0</v>
      </c>
      <c r="PBQ25" s="369">
        <f t="shared" si="170"/>
        <v>2.0288916063895574E+74</v>
      </c>
      <c r="PBR25" s="369">
        <f t="shared" si="170"/>
        <v>0</v>
      </c>
      <c r="PBS25" s="369">
        <f t="shared" si="170"/>
        <v>2.0897583545812442E+74</v>
      </c>
      <c r="PBT25" s="369">
        <f t="shared" ref="PBT25:PEE25" si="171">PBR25*$C$25</f>
        <v>0</v>
      </c>
      <c r="PBU25" s="369">
        <f t="shared" si="171"/>
        <v>2.1524511052186815E+74</v>
      </c>
      <c r="PBV25" s="369">
        <f t="shared" si="171"/>
        <v>0</v>
      </c>
      <c r="PBW25" s="369">
        <f t="shared" si="171"/>
        <v>2.2170246383752419E+74</v>
      </c>
      <c r="PBX25" s="369">
        <f t="shared" si="171"/>
        <v>0</v>
      </c>
      <c r="PBY25" s="369">
        <f t="shared" si="171"/>
        <v>2.2835353775264994E+74</v>
      </c>
      <c r="PBZ25" s="369">
        <f t="shared" si="171"/>
        <v>0</v>
      </c>
      <c r="PCA25" s="369">
        <f t="shared" si="171"/>
        <v>2.3520414388522945E+74</v>
      </c>
      <c r="PCB25" s="369">
        <f t="shared" si="171"/>
        <v>0</v>
      </c>
      <c r="PCC25" s="369">
        <f t="shared" si="171"/>
        <v>2.4226026820178633E+74</v>
      </c>
      <c r="PCD25" s="369">
        <f t="shared" si="171"/>
        <v>0</v>
      </c>
      <c r="PCE25" s="369">
        <f t="shared" si="171"/>
        <v>2.4952807624783994E+74</v>
      </c>
      <c r="PCF25" s="369">
        <f t="shared" si="171"/>
        <v>0</v>
      </c>
      <c r="PCG25" s="369">
        <f t="shared" si="171"/>
        <v>2.5701391853527512E+74</v>
      </c>
      <c r="PCH25" s="369">
        <f t="shared" si="171"/>
        <v>0</v>
      </c>
      <c r="PCI25" s="369">
        <f t="shared" si="171"/>
        <v>2.6472433609133339E+74</v>
      </c>
      <c r="PCJ25" s="369">
        <f t="shared" si="171"/>
        <v>0</v>
      </c>
      <c r="PCK25" s="369">
        <f t="shared" si="171"/>
        <v>2.7266606617407342E+74</v>
      </c>
      <c r="PCL25" s="369">
        <f t="shared" si="171"/>
        <v>0</v>
      </c>
      <c r="PCM25" s="369">
        <f t="shared" si="171"/>
        <v>2.8084604815929565E+74</v>
      </c>
      <c r="PCN25" s="369">
        <f t="shared" si="171"/>
        <v>0</v>
      </c>
      <c r="PCO25" s="369">
        <f t="shared" si="171"/>
        <v>2.8927142960407455E+74</v>
      </c>
      <c r="PCP25" s="369">
        <f t="shared" si="171"/>
        <v>0</v>
      </c>
      <c r="PCQ25" s="369">
        <f t="shared" si="171"/>
        <v>2.9794957249219682E+74</v>
      </c>
      <c r="PCR25" s="369">
        <f t="shared" si="171"/>
        <v>0</v>
      </c>
      <c r="PCS25" s="369">
        <f t="shared" si="171"/>
        <v>3.0688805966696272E+74</v>
      </c>
      <c r="PCT25" s="369">
        <f t="shared" si="171"/>
        <v>0</v>
      </c>
      <c r="PCU25" s="369">
        <f t="shared" si="171"/>
        <v>3.1609470145697163E+74</v>
      </c>
      <c r="PCV25" s="369">
        <f t="shared" si="171"/>
        <v>0</v>
      </c>
      <c r="PCW25" s="369">
        <f t="shared" si="171"/>
        <v>3.2557754250068076E+74</v>
      </c>
      <c r="PCX25" s="369">
        <f t="shared" si="171"/>
        <v>0</v>
      </c>
      <c r="PCY25" s="369">
        <f t="shared" si="171"/>
        <v>3.3534486877570117E+74</v>
      </c>
      <c r="PCZ25" s="369">
        <f t="shared" si="171"/>
        <v>0</v>
      </c>
      <c r="PDA25" s="369">
        <f t="shared" si="171"/>
        <v>3.4540521483897222E+74</v>
      </c>
      <c r="PDB25" s="369">
        <f t="shared" si="171"/>
        <v>0</v>
      </c>
      <c r="PDC25" s="369">
        <f t="shared" si="171"/>
        <v>3.5576737128414138E+74</v>
      </c>
      <c r="PDD25" s="369">
        <f t="shared" si="171"/>
        <v>0</v>
      </c>
      <c r="PDE25" s="369">
        <f t="shared" si="171"/>
        <v>3.6644039242266562E+74</v>
      </c>
      <c r="PDF25" s="369">
        <f t="shared" si="171"/>
        <v>0</v>
      </c>
      <c r="PDG25" s="369">
        <f t="shared" si="171"/>
        <v>3.7743360419534563E+74</v>
      </c>
      <c r="PDH25" s="369">
        <f t="shared" si="171"/>
        <v>0</v>
      </c>
      <c r="PDI25" s="369">
        <f t="shared" si="171"/>
        <v>3.8875661232120601E+74</v>
      </c>
      <c r="PDJ25" s="369">
        <f t="shared" si="171"/>
        <v>0</v>
      </c>
      <c r="PDK25" s="369">
        <f t="shared" si="171"/>
        <v>4.0041931069084219E+74</v>
      </c>
      <c r="PDL25" s="369">
        <f t="shared" si="171"/>
        <v>0</v>
      </c>
      <c r="PDM25" s="369">
        <f t="shared" si="171"/>
        <v>4.1243189001156746E+74</v>
      </c>
      <c r="PDN25" s="369">
        <f t="shared" si="171"/>
        <v>0</v>
      </c>
      <c r="PDO25" s="369">
        <f t="shared" si="171"/>
        <v>4.2480484671191451E+74</v>
      </c>
      <c r="PDP25" s="369">
        <f t="shared" si="171"/>
        <v>0</v>
      </c>
      <c r="PDQ25" s="369">
        <f t="shared" si="171"/>
        <v>4.3754899211327196E+74</v>
      </c>
      <c r="PDR25" s="369">
        <f t="shared" si="171"/>
        <v>0</v>
      </c>
      <c r="PDS25" s="369">
        <f t="shared" si="171"/>
        <v>4.5067546187667012E+74</v>
      </c>
      <c r="PDT25" s="369">
        <f t="shared" si="171"/>
        <v>0</v>
      </c>
      <c r="PDU25" s="369">
        <f t="shared" si="171"/>
        <v>4.6419572573297028E+74</v>
      </c>
      <c r="PDV25" s="369">
        <f t="shared" si="171"/>
        <v>0</v>
      </c>
      <c r="PDW25" s="369">
        <f t="shared" si="171"/>
        <v>4.7812159750495944E+74</v>
      </c>
      <c r="PDX25" s="369">
        <f t="shared" si="171"/>
        <v>0</v>
      </c>
      <c r="PDY25" s="369">
        <f t="shared" si="171"/>
        <v>4.9246524543010828E+74</v>
      </c>
      <c r="PDZ25" s="369">
        <f t="shared" si="171"/>
        <v>0</v>
      </c>
      <c r="PEA25" s="369">
        <f t="shared" si="171"/>
        <v>5.0723920279301157E+74</v>
      </c>
      <c r="PEB25" s="369">
        <f t="shared" si="171"/>
        <v>0</v>
      </c>
      <c r="PEC25" s="369">
        <f t="shared" si="171"/>
        <v>5.2245637887680193E+74</v>
      </c>
      <c r="PED25" s="369">
        <f t="shared" si="171"/>
        <v>0</v>
      </c>
      <c r="PEE25" s="369">
        <f t="shared" si="171"/>
        <v>5.3813007024310602E+74</v>
      </c>
      <c r="PEF25" s="369">
        <f t="shared" ref="PEF25:PGQ25" si="172">PED25*$C$25</f>
        <v>0</v>
      </c>
      <c r="PEG25" s="369">
        <f t="shared" si="172"/>
        <v>5.5427397235039918E+74</v>
      </c>
      <c r="PEH25" s="369">
        <f t="shared" si="172"/>
        <v>0</v>
      </c>
      <c r="PEI25" s="369">
        <f t="shared" si="172"/>
        <v>5.7090219152091113E+74</v>
      </c>
      <c r="PEJ25" s="369">
        <f t="shared" si="172"/>
        <v>0</v>
      </c>
      <c r="PEK25" s="369">
        <f t="shared" si="172"/>
        <v>5.8802925726653848E+74</v>
      </c>
      <c r="PEL25" s="369">
        <f t="shared" si="172"/>
        <v>0</v>
      </c>
      <c r="PEM25" s="369">
        <f t="shared" si="172"/>
        <v>6.0567013498453469E+74</v>
      </c>
      <c r="PEN25" s="369">
        <f t="shared" si="172"/>
        <v>0</v>
      </c>
      <c r="PEO25" s="369">
        <f t="shared" si="172"/>
        <v>6.2384023903407073E+74</v>
      </c>
      <c r="PEP25" s="369">
        <f t="shared" si="172"/>
        <v>0</v>
      </c>
      <c r="PEQ25" s="369">
        <f t="shared" si="172"/>
        <v>6.4255544620509283E+74</v>
      </c>
      <c r="PER25" s="369">
        <f t="shared" si="172"/>
        <v>0</v>
      </c>
      <c r="PES25" s="369">
        <f t="shared" si="172"/>
        <v>6.6183210959124567E+74</v>
      </c>
      <c r="PET25" s="369">
        <f t="shared" si="172"/>
        <v>0</v>
      </c>
      <c r="PEU25" s="369">
        <f t="shared" si="172"/>
        <v>6.8168707287898306E+74</v>
      </c>
      <c r="PEV25" s="369">
        <f t="shared" si="172"/>
        <v>0</v>
      </c>
      <c r="PEW25" s="369">
        <f t="shared" si="172"/>
        <v>7.0213768506535256E+74</v>
      </c>
      <c r="PEX25" s="369">
        <f t="shared" si="172"/>
        <v>0</v>
      </c>
      <c r="PEY25" s="369">
        <f t="shared" si="172"/>
        <v>7.2320181561731316E+74</v>
      </c>
      <c r="PEZ25" s="369">
        <f t="shared" si="172"/>
        <v>0</v>
      </c>
      <c r="PFA25" s="369">
        <f t="shared" si="172"/>
        <v>7.4489787008583257E+74</v>
      </c>
      <c r="PFB25" s="369">
        <f t="shared" si="172"/>
        <v>0</v>
      </c>
      <c r="PFC25" s="369">
        <f t="shared" si="172"/>
        <v>7.6724480618840752E+74</v>
      </c>
      <c r="PFD25" s="369">
        <f t="shared" si="172"/>
        <v>0</v>
      </c>
      <c r="PFE25" s="369">
        <f t="shared" si="172"/>
        <v>7.902621503740598E+74</v>
      </c>
      <c r="PFF25" s="369">
        <f t="shared" si="172"/>
        <v>0</v>
      </c>
      <c r="PFG25" s="369">
        <f t="shared" si="172"/>
        <v>8.1397001488528167E+74</v>
      </c>
      <c r="PFH25" s="369">
        <f t="shared" si="172"/>
        <v>0</v>
      </c>
      <c r="PFI25" s="369">
        <f t="shared" si="172"/>
        <v>8.3838911533184017E+74</v>
      </c>
      <c r="PFJ25" s="369">
        <f t="shared" si="172"/>
        <v>0</v>
      </c>
      <c r="PFK25" s="369">
        <f t="shared" si="172"/>
        <v>8.6354078879179544E+74</v>
      </c>
      <c r="PFL25" s="369">
        <f t="shared" si="172"/>
        <v>0</v>
      </c>
      <c r="PFM25" s="369">
        <f t="shared" si="172"/>
        <v>8.894470124555493E+74</v>
      </c>
      <c r="PFN25" s="369">
        <f t="shared" si="172"/>
        <v>0</v>
      </c>
      <c r="PFO25" s="369">
        <f t="shared" si="172"/>
        <v>9.1613042282921578E+74</v>
      </c>
      <c r="PFP25" s="369">
        <f t="shared" si="172"/>
        <v>0</v>
      </c>
      <c r="PFQ25" s="369">
        <f t="shared" si="172"/>
        <v>9.4361433551409219E+74</v>
      </c>
      <c r="PFR25" s="369">
        <f t="shared" si="172"/>
        <v>0</v>
      </c>
      <c r="PFS25" s="369">
        <f t="shared" si="172"/>
        <v>9.7192276557951503E+74</v>
      </c>
      <c r="PFT25" s="369">
        <f t="shared" si="172"/>
        <v>0</v>
      </c>
      <c r="PFU25" s="369">
        <f t="shared" si="172"/>
        <v>1.0010804485469005E+75</v>
      </c>
      <c r="PFV25" s="369">
        <f t="shared" si="172"/>
        <v>0</v>
      </c>
      <c r="PFW25" s="369">
        <f t="shared" si="172"/>
        <v>1.0311128620033076E+75</v>
      </c>
      <c r="PFX25" s="369">
        <f t="shared" si="172"/>
        <v>0</v>
      </c>
      <c r="PFY25" s="369">
        <f t="shared" si="172"/>
        <v>1.0620462478634068E+75</v>
      </c>
      <c r="PFZ25" s="369">
        <f t="shared" si="172"/>
        <v>0</v>
      </c>
      <c r="PGA25" s="369">
        <f t="shared" si="172"/>
        <v>1.093907635299309E+75</v>
      </c>
      <c r="PGB25" s="369">
        <f t="shared" si="172"/>
        <v>0</v>
      </c>
      <c r="PGC25" s="369">
        <f t="shared" si="172"/>
        <v>1.1267248643582882E+75</v>
      </c>
      <c r="PGD25" s="369">
        <f t="shared" si="172"/>
        <v>0</v>
      </c>
      <c r="PGE25" s="369">
        <f t="shared" si="172"/>
        <v>1.1605266102890369E+75</v>
      </c>
      <c r="PGF25" s="369">
        <f t="shared" si="172"/>
        <v>0</v>
      </c>
      <c r="PGG25" s="369">
        <f t="shared" si="172"/>
        <v>1.195342408597708E+75</v>
      </c>
      <c r="PGH25" s="369">
        <f t="shared" si="172"/>
        <v>0</v>
      </c>
      <c r="PGI25" s="369">
        <f t="shared" si="172"/>
        <v>1.2312026808556393E+75</v>
      </c>
      <c r="PGJ25" s="369">
        <f t="shared" si="172"/>
        <v>0</v>
      </c>
      <c r="PGK25" s="369">
        <f t="shared" si="172"/>
        <v>1.2681387612813085E+75</v>
      </c>
      <c r="PGL25" s="369">
        <f t="shared" si="172"/>
        <v>0</v>
      </c>
      <c r="PGM25" s="369">
        <f t="shared" si="172"/>
        <v>1.3061829241197479E+75</v>
      </c>
      <c r="PGN25" s="369">
        <f t="shared" si="172"/>
        <v>0</v>
      </c>
      <c r="PGO25" s="369">
        <f t="shared" si="172"/>
        <v>1.3453684118433403E+75</v>
      </c>
      <c r="PGP25" s="369">
        <f t="shared" si="172"/>
        <v>0</v>
      </c>
      <c r="PGQ25" s="369">
        <f t="shared" si="172"/>
        <v>1.3857294641986405E+75</v>
      </c>
      <c r="PGR25" s="369">
        <f t="shared" ref="PGR25:PJC25" si="173">PGP25*$C$25</f>
        <v>0</v>
      </c>
      <c r="PGS25" s="369">
        <f t="shared" si="173"/>
        <v>1.4273013481245998E+75</v>
      </c>
      <c r="PGT25" s="369">
        <f t="shared" si="173"/>
        <v>0</v>
      </c>
      <c r="PGU25" s="369">
        <f t="shared" si="173"/>
        <v>1.4701203885683379E+75</v>
      </c>
      <c r="PGV25" s="369">
        <f t="shared" si="173"/>
        <v>0</v>
      </c>
      <c r="PGW25" s="369">
        <f t="shared" si="173"/>
        <v>1.514224000225388E+75</v>
      </c>
      <c r="PGX25" s="369">
        <f t="shared" si="173"/>
        <v>0</v>
      </c>
      <c r="PGY25" s="369">
        <f t="shared" si="173"/>
        <v>1.5596507202321498E+75</v>
      </c>
      <c r="PGZ25" s="369">
        <f t="shared" si="173"/>
        <v>0</v>
      </c>
      <c r="PHA25" s="369">
        <f t="shared" si="173"/>
        <v>1.6064402418391142E+75</v>
      </c>
      <c r="PHB25" s="369">
        <f t="shared" si="173"/>
        <v>0</v>
      </c>
      <c r="PHC25" s="369">
        <f t="shared" si="173"/>
        <v>1.6546334490942876E+75</v>
      </c>
      <c r="PHD25" s="369">
        <f t="shared" si="173"/>
        <v>0</v>
      </c>
      <c r="PHE25" s="369">
        <f t="shared" si="173"/>
        <v>1.7042724525671163E+75</v>
      </c>
      <c r="PHF25" s="369">
        <f t="shared" si="173"/>
        <v>0</v>
      </c>
      <c r="PHG25" s="369">
        <f t="shared" si="173"/>
        <v>1.7554006261441298E+75</v>
      </c>
      <c r="PHH25" s="369">
        <f t="shared" si="173"/>
        <v>0</v>
      </c>
      <c r="PHI25" s="369">
        <f t="shared" si="173"/>
        <v>1.8080626449284538E+75</v>
      </c>
      <c r="PHJ25" s="369">
        <f t="shared" si="173"/>
        <v>0</v>
      </c>
      <c r="PHK25" s="369">
        <f t="shared" si="173"/>
        <v>1.8623045242763076E+75</v>
      </c>
      <c r="PHL25" s="369">
        <f t="shared" si="173"/>
        <v>0</v>
      </c>
      <c r="PHM25" s="369">
        <f t="shared" si="173"/>
        <v>1.9181736600045969E+75</v>
      </c>
      <c r="PHN25" s="369">
        <f t="shared" si="173"/>
        <v>0</v>
      </c>
      <c r="PHO25" s="369">
        <f t="shared" si="173"/>
        <v>1.9757188698047348E+75</v>
      </c>
      <c r="PHP25" s="369">
        <f t="shared" si="173"/>
        <v>0</v>
      </c>
      <c r="PHQ25" s="369">
        <f t="shared" si="173"/>
        <v>2.0349904358988768E+75</v>
      </c>
      <c r="PHR25" s="369">
        <f t="shared" si="173"/>
        <v>0</v>
      </c>
      <c r="PHS25" s="369">
        <f t="shared" si="173"/>
        <v>2.0960401489758431E+75</v>
      </c>
      <c r="PHT25" s="369">
        <f t="shared" si="173"/>
        <v>0</v>
      </c>
      <c r="PHU25" s="369">
        <f t="shared" si="173"/>
        <v>2.1589213534451183E+75</v>
      </c>
      <c r="PHV25" s="369">
        <f t="shared" si="173"/>
        <v>0</v>
      </c>
      <c r="PHW25" s="369">
        <f t="shared" si="173"/>
        <v>2.2236889940484721E+75</v>
      </c>
      <c r="PHX25" s="369">
        <f t="shared" si="173"/>
        <v>0</v>
      </c>
      <c r="PHY25" s="369">
        <f t="shared" si="173"/>
        <v>2.2903996638699263E+75</v>
      </c>
      <c r="PHZ25" s="369">
        <f t="shared" si="173"/>
        <v>0</v>
      </c>
      <c r="PIA25" s="369">
        <f t="shared" si="173"/>
        <v>2.3591116537860241E+75</v>
      </c>
      <c r="PIB25" s="369">
        <f t="shared" si="173"/>
        <v>0</v>
      </c>
      <c r="PIC25" s="369">
        <f t="shared" si="173"/>
        <v>2.4298850033996047E+75</v>
      </c>
      <c r="PID25" s="369">
        <f t="shared" si="173"/>
        <v>0</v>
      </c>
      <c r="PIE25" s="369">
        <f t="shared" si="173"/>
        <v>2.5027815535015929E+75</v>
      </c>
      <c r="PIF25" s="369">
        <f t="shared" si="173"/>
        <v>0</v>
      </c>
      <c r="PIG25" s="369">
        <f t="shared" si="173"/>
        <v>2.5778650001066409E+75</v>
      </c>
      <c r="PIH25" s="369">
        <f t="shared" si="173"/>
        <v>0</v>
      </c>
      <c r="PII25" s="369">
        <f t="shared" si="173"/>
        <v>2.6552009501098403E+75</v>
      </c>
      <c r="PIJ25" s="369">
        <f t="shared" si="173"/>
        <v>0</v>
      </c>
      <c r="PIK25" s="369">
        <f t="shared" si="173"/>
        <v>2.7348569786131357E+75</v>
      </c>
      <c r="PIL25" s="369">
        <f t="shared" si="173"/>
        <v>0</v>
      </c>
      <c r="PIM25" s="369">
        <f t="shared" si="173"/>
        <v>2.81690268797153E+75</v>
      </c>
      <c r="PIN25" s="369">
        <f t="shared" si="173"/>
        <v>0</v>
      </c>
      <c r="PIO25" s="369">
        <f t="shared" si="173"/>
        <v>2.9014097686106761E+75</v>
      </c>
      <c r="PIP25" s="369">
        <f t="shared" si="173"/>
        <v>0</v>
      </c>
      <c r="PIQ25" s="369">
        <f t="shared" si="173"/>
        <v>2.9884520616689966E+75</v>
      </c>
      <c r="PIR25" s="369">
        <f t="shared" si="173"/>
        <v>0</v>
      </c>
      <c r="PIS25" s="369">
        <f t="shared" si="173"/>
        <v>3.0781056235190667E+75</v>
      </c>
      <c r="PIT25" s="369">
        <f t="shared" si="173"/>
        <v>0</v>
      </c>
      <c r="PIU25" s="369">
        <f t="shared" si="173"/>
        <v>3.1704487922246389E+75</v>
      </c>
      <c r="PIV25" s="369">
        <f t="shared" si="173"/>
        <v>0</v>
      </c>
      <c r="PIW25" s="369">
        <f t="shared" si="173"/>
        <v>3.2655622559913781E+75</v>
      </c>
      <c r="PIX25" s="369">
        <f t="shared" si="173"/>
        <v>0</v>
      </c>
      <c r="PIY25" s="369">
        <f t="shared" si="173"/>
        <v>3.3635291236711196E+75</v>
      </c>
      <c r="PIZ25" s="369">
        <f t="shared" si="173"/>
        <v>0</v>
      </c>
      <c r="PJA25" s="369">
        <f t="shared" si="173"/>
        <v>3.4644349973812535E+75</v>
      </c>
      <c r="PJB25" s="369">
        <f t="shared" si="173"/>
        <v>0</v>
      </c>
      <c r="PJC25" s="369">
        <f t="shared" si="173"/>
        <v>3.5683680473026914E+75</v>
      </c>
      <c r="PJD25" s="369">
        <f t="shared" ref="PJD25:PLO25" si="174">PJB25*$C$25</f>
        <v>0</v>
      </c>
      <c r="PJE25" s="369">
        <f t="shared" si="174"/>
        <v>3.6754190887217724E+75</v>
      </c>
      <c r="PJF25" s="369">
        <f t="shared" si="174"/>
        <v>0</v>
      </c>
      <c r="PJG25" s="369">
        <f t="shared" si="174"/>
        <v>3.7856816613834261E+75</v>
      </c>
      <c r="PJH25" s="369">
        <f t="shared" si="174"/>
        <v>0</v>
      </c>
      <c r="PJI25" s="369">
        <f t="shared" si="174"/>
        <v>3.899252111224929E+75</v>
      </c>
      <c r="PJJ25" s="369">
        <f t="shared" si="174"/>
        <v>0</v>
      </c>
      <c r="PJK25" s="369">
        <f t="shared" si="174"/>
        <v>4.0162296745616767E+75</v>
      </c>
      <c r="PJL25" s="369">
        <f t="shared" si="174"/>
        <v>0</v>
      </c>
      <c r="PJM25" s="369">
        <f t="shared" si="174"/>
        <v>4.1367165647985273E+75</v>
      </c>
      <c r="PJN25" s="369">
        <f t="shared" si="174"/>
        <v>0</v>
      </c>
      <c r="PJO25" s="369">
        <f t="shared" si="174"/>
        <v>4.2608180617424831E+75</v>
      </c>
      <c r="PJP25" s="369">
        <f t="shared" si="174"/>
        <v>0</v>
      </c>
      <c r="PJQ25" s="369">
        <f t="shared" si="174"/>
        <v>4.3886426035947576E+75</v>
      </c>
      <c r="PJR25" s="369">
        <f t="shared" si="174"/>
        <v>0</v>
      </c>
      <c r="PJS25" s="369">
        <f t="shared" si="174"/>
        <v>4.5203018817026005E+75</v>
      </c>
      <c r="PJT25" s="369">
        <f t="shared" si="174"/>
        <v>0</v>
      </c>
      <c r="PJU25" s="369">
        <f t="shared" si="174"/>
        <v>4.6559109381536789E+75</v>
      </c>
      <c r="PJV25" s="369">
        <f t="shared" si="174"/>
        <v>0</v>
      </c>
      <c r="PJW25" s="369">
        <f t="shared" si="174"/>
        <v>4.7955882662982894E+75</v>
      </c>
      <c r="PJX25" s="369">
        <f t="shared" si="174"/>
        <v>0</v>
      </c>
      <c r="PJY25" s="369">
        <f t="shared" si="174"/>
        <v>4.9394559142872378E+75</v>
      </c>
      <c r="PJZ25" s="369">
        <f t="shared" si="174"/>
        <v>0</v>
      </c>
      <c r="PKA25" s="369">
        <f t="shared" si="174"/>
        <v>5.0876395917158547E+75</v>
      </c>
      <c r="PKB25" s="369">
        <f t="shared" si="174"/>
        <v>0</v>
      </c>
      <c r="PKC25" s="369">
        <f t="shared" si="174"/>
        <v>5.2402687794673304E+75</v>
      </c>
      <c r="PKD25" s="369">
        <f t="shared" si="174"/>
        <v>0</v>
      </c>
      <c r="PKE25" s="369">
        <f t="shared" si="174"/>
        <v>5.3974768428513505E+75</v>
      </c>
      <c r="PKF25" s="369">
        <f t="shared" si="174"/>
        <v>0</v>
      </c>
      <c r="PKG25" s="369">
        <f t="shared" si="174"/>
        <v>5.559401148136891E+75</v>
      </c>
      <c r="PKH25" s="369">
        <f t="shared" si="174"/>
        <v>0</v>
      </c>
      <c r="PKI25" s="369">
        <f t="shared" si="174"/>
        <v>5.7261831825809978E+75</v>
      </c>
      <c r="PKJ25" s="369">
        <f t="shared" si="174"/>
        <v>0</v>
      </c>
      <c r="PKK25" s="369">
        <f t="shared" si="174"/>
        <v>5.8979686780584282E+75</v>
      </c>
      <c r="PKL25" s="369">
        <f t="shared" si="174"/>
        <v>0</v>
      </c>
      <c r="PKM25" s="369">
        <f t="shared" si="174"/>
        <v>6.0749077384001814E+75</v>
      </c>
      <c r="PKN25" s="369">
        <f t="shared" si="174"/>
        <v>0</v>
      </c>
      <c r="PKO25" s="369">
        <f t="shared" si="174"/>
        <v>6.2571549705521867E+75</v>
      </c>
      <c r="PKP25" s="369">
        <f t="shared" si="174"/>
        <v>0</v>
      </c>
      <c r="PKQ25" s="369">
        <f t="shared" si="174"/>
        <v>6.4448696196687521E+75</v>
      </c>
      <c r="PKR25" s="369">
        <f t="shared" si="174"/>
        <v>0</v>
      </c>
      <c r="PKS25" s="369">
        <f t="shared" si="174"/>
        <v>6.638215708258815E+75</v>
      </c>
      <c r="PKT25" s="369">
        <f t="shared" si="174"/>
        <v>0</v>
      </c>
      <c r="PKU25" s="369">
        <f t="shared" si="174"/>
        <v>6.8373621795065798E+75</v>
      </c>
      <c r="PKV25" s="369">
        <f t="shared" si="174"/>
        <v>0</v>
      </c>
      <c r="PKW25" s="369">
        <f t="shared" si="174"/>
        <v>7.0424830448917777E+75</v>
      </c>
      <c r="PKX25" s="369">
        <f t="shared" si="174"/>
        <v>0</v>
      </c>
      <c r="PKY25" s="369">
        <f t="shared" si="174"/>
        <v>7.2537575362385306E+75</v>
      </c>
      <c r="PKZ25" s="369">
        <f t="shared" si="174"/>
        <v>0</v>
      </c>
      <c r="PLA25" s="369">
        <f t="shared" si="174"/>
        <v>7.471370262325686E+75</v>
      </c>
      <c r="PLB25" s="369">
        <f t="shared" si="174"/>
        <v>0</v>
      </c>
      <c r="PLC25" s="369">
        <f t="shared" si="174"/>
        <v>7.6955113701954575E+75</v>
      </c>
      <c r="PLD25" s="369">
        <f t="shared" si="174"/>
        <v>0</v>
      </c>
      <c r="PLE25" s="369">
        <f t="shared" si="174"/>
        <v>7.9263767113013222E+75</v>
      </c>
      <c r="PLF25" s="369">
        <f t="shared" si="174"/>
        <v>0</v>
      </c>
      <c r="PLG25" s="369">
        <f t="shared" si="174"/>
        <v>8.1641680126403624E+75</v>
      </c>
      <c r="PLH25" s="369">
        <f t="shared" si="174"/>
        <v>0</v>
      </c>
      <c r="PLI25" s="369">
        <f t="shared" si="174"/>
        <v>8.4090930530195739E+75</v>
      </c>
      <c r="PLJ25" s="369">
        <f t="shared" si="174"/>
        <v>0</v>
      </c>
      <c r="PLK25" s="369">
        <f t="shared" si="174"/>
        <v>8.6613658446101621E+75</v>
      </c>
      <c r="PLL25" s="369">
        <f t="shared" si="174"/>
        <v>0</v>
      </c>
      <c r="PLM25" s="369">
        <f t="shared" si="174"/>
        <v>8.9212068199484667E+75</v>
      </c>
      <c r="PLN25" s="369">
        <f t="shared" si="174"/>
        <v>0</v>
      </c>
      <c r="PLO25" s="369">
        <f t="shared" si="174"/>
        <v>9.1888430245469208E+75</v>
      </c>
      <c r="PLP25" s="369">
        <f t="shared" ref="PLP25:POA25" si="175">PLN25*$C$25</f>
        <v>0</v>
      </c>
      <c r="PLQ25" s="369">
        <f t="shared" si="175"/>
        <v>9.4645083152833287E+75</v>
      </c>
      <c r="PLR25" s="369">
        <f t="shared" si="175"/>
        <v>0</v>
      </c>
      <c r="PLS25" s="369">
        <f t="shared" si="175"/>
        <v>9.7484435647418287E+75</v>
      </c>
      <c r="PLT25" s="369">
        <f t="shared" si="175"/>
        <v>0</v>
      </c>
      <c r="PLU25" s="369">
        <f t="shared" si="175"/>
        <v>1.0040896871684084E+76</v>
      </c>
      <c r="PLV25" s="369">
        <f t="shared" si="175"/>
        <v>0</v>
      </c>
      <c r="PLW25" s="369">
        <f t="shared" si="175"/>
        <v>1.0342123777834607E+76</v>
      </c>
      <c r="PLX25" s="369">
        <f t="shared" si="175"/>
        <v>0</v>
      </c>
      <c r="PLY25" s="369">
        <f t="shared" si="175"/>
        <v>1.0652387491169645E+76</v>
      </c>
      <c r="PLZ25" s="369">
        <f t="shared" si="175"/>
        <v>0</v>
      </c>
      <c r="PMA25" s="369">
        <f t="shared" si="175"/>
        <v>1.0971959115904735E+76</v>
      </c>
      <c r="PMB25" s="369">
        <f t="shared" si="175"/>
        <v>0</v>
      </c>
      <c r="PMC25" s="369">
        <f t="shared" si="175"/>
        <v>1.1301117889381877E+76</v>
      </c>
      <c r="PMD25" s="369">
        <f t="shared" si="175"/>
        <v>0</v>
      </c>
      <c r="PME25" s="369">
        <f t="shared" si="175"/>
        <v>1.1640151426063333E+76</v>
      </c>
      <c r="PMF25" s="369">
        <f t="shared" si="175"/>
        <v>0</v>
      </c>
      <c r="PMG25" s="369">
        <f t="shared" si="175"/>
        <v>1.1989355968845234E+76</v>
      </c>
      <c r="PMH25" s="369">
        <f t="shared" si="175"/>
        <v>0</v>
      </c>
      <c r="PMI25" s="369">
        <f t="shared" si="175"/>
        <v>1.2349036647910591E+76</v>
      </c>
      <c r="PMJ25" s="369">
        <f t="shared" si="175"/>
        <v>0</v>
      </c>
      <c r="PMK25" s="369">
        <f t="shared" si="175"/>
        <v>1.2719507747347909E+76</v>
      </c>
      <c r="PML25" s="369">
        <f t="shared" si="175"/>
        <v>0</v>
      </c>
      <c r="PMM25" s="369">
        <f t="shared" si="175"/>
        <v>1.3101092979768347E+76</v>
      </c>
      <c r="PMN25" s="369">
        <f t="shared" si="175"/>
        <v>0</v>
      </c>
      <c r="PMO25" s="369">
        <f t="shared" si="175"/>
        <v>1.3494125769161398E+76</v>
      </c>
      <c r="PMP25" s="369">
        <f t="shared" si="175"/>
        <v>0</v>
      </c>
      <c r="PMQ25" s="369">
        <f t="shared" si="175"/>
        <v>1.3898949542236241E+76</v>
      </c>
      <c r="PMR25" s="369">
        <f t="shared" si="175"/>
        <v>0</v>
      </c>
      <c r="PMS25" s="369">
        <f t="shared" si="175"/>
        <v>1.4315918028503329E+76</v>
      </c>
      <c r="PMT25" s="369">
        <f t="shared" si="175"/>
        <v>0</v>
      </c>
      <c r="PMU25" s="369">
        <f t="shared" si="175"/>
        <v>1.474539556935843E+76</v>
      </c>
      <c r="PMV25" s="369">
        <f t="shared" si="175"/>
        <v>0</v>
      </c>
      <c r="PMW25" s="369">
        <f t="shared" si="175"/>
        <v>1.5187757436439182E+76</v>
      </c>
      <c r="PMX25" s="369">
        <f t="shared" si="175"/>
        <v>0</v>
      </c>
      <c r="PMY25" s="369">
        <f t="shared" si="175"/>
        <v>1.5643390159532357E+76</v>
      </c>
      <c r="PMZ25" s="369">
        <f t="shared" si="175"/>
        <v>0</v>
      </c>
      <c r="PNA25" s="369">
        <f t="shared" si="175"/>
        <v>1.6112691864318328E+76</v>
      </c>
      <c r="PNB25" s="369">
        <f t="shared" si="175"/>
        <v>0</v>
      </c>
      <c r="PNC25" s="369">
        <f t="shared" si="175"/>
        <v>1.6596072620247879E+76</v>
      </c>
      <c r="PND25" s="369">
        <f t="shared" si="175"/>
        <v>0</v>
      </c>
      <c r="PNE25" s="369">
        <f t="shared" si="175"/>
        <v>1.7093954798855314E+76</v>
      </c>
      <c r="PNF25" s="369">
        <f t="shared" si="175"/>
        <v>0</v>
      </c>
      <c r="PNG25" s="369">
        <f t="shared" si="175"/>
        <v>1.7606773442820975E+76</v>
      </c>
      <c r="PNH25" s="369">
        <f t="shared" si="175"/>
        <v>0</v>
      </c>
      <c r="PNI25" s="369">
        <f t="shared" si="175"/>
        <v>1.8134976646105604E+76</v>
      </c>
      <c r="PNJ25" s="369">
        <f t="shared" si="175"/>
        <v>0</v>
      </c>
      <c r="PNK25" s="369">
        <f t="shared" si="175"/>
        <v>1.8679025945488771E+76</v>
      </c>
      <c r="PNL25" s="369">
        <f t="shared" si="175"/>
        <v>0</v>
      </c>
      <c r="PNM25" s="369">
        <f t="shared" si="175"/>
        <v>1.9239396723853434E+76</v>
      </c>
      <c r="PNN25" s="369">
        <f t="shared" si="175"/>
        <v>0</v>
      </c>
      <c r="PNO25" s="369">
        <f t="shared" si="175"/>
        <v>1.9816578625569037E+76</v>
      </c>
      <c r="PNP25" s="369">
        <f t="shared" si="175"/>
        <v>0</v>
      </c>
      <c r="PNQ25" s="369">
        <f t="shared" si="175"/>
        <v>2.0411075984336108E+76</v>
      </c>
      <c r="PNR25" s="369">
        <f t="shared" si="175"/>
        <v>0</v>
      </c>
      <c r="PNS25" s="369">
        <f t="shared" si="175"/>
        <v>2.1023408263866193E+76</v>
      </c>
      <c r="PNT25" s="369">
        <f t="shared" si="175"/>
        <v>0</v>
      </c>
      <c r="PNU25" s="369">
        <f t="shared" si="175"/>
        <v>2.1654110511782178E+76</v>
      </c>
      <c r="PNV25" s="369">
        <f t="shared" si="175"/>
        <v>0</v>
      </c>
      <c r="PNW25" s="369">
        <f t="shared" si="175"/>
        <v>2.2303733827135643E+76</v>
      </c>
      <c r="PNX25" s="369">
        <f t="shared" si="175"/>
        <v>0</v>
      </c>
      <c r="PNY25" s="369">
        <f t="shared" si="175"/>
        <v>2.2972845841949712E+76</v>
      </c>
      <c r="PNZ25" s="369">
        <f t="shared" si="175"/>
        <v>0</v>
      </c>
      <c r="POA25" s="369">
        <f t="shared" si="175"/>
        <v>2.3662031217208204E+76</v>
      </c>
      <c r="POB25" s="369">
        <f t="shared" ref="POB25:PQM25" si="176">PNZ25*$C$25</f>
        <v>0</v>
      </c>
      <c r="POC25" s="369">
        <f t="shared" si="176"/>
        <v>2.437189215372445E+76</v>
      </c>
      <c r="POD25" s="369">
        <f t="shared" si="176"/>
        <v>0</v>
      </c>
      <c r="POE25" s="369">
        <f t="shared" si="176"/>
        <v>2.5103048918336184E+76</v>
      </c>
      <c r="POF25" s="369">
        <f t="shared" si="176"/>
        <v>0</v>
      </c>
      <c r="POG25" s="369">
        <f t="shared" si="176"/>
        <v>2.5856140385886271E+76</v>
      </c>
      <c r="POH25" s="369">
        <f t="shared" si="176"/>
        <v>0</v>
      </c>
      <c r="POI25" s="369">
        <f t="shared" si="176"/>
        <v>2.6631824597462859E+76</v>
      </c>
      <c r="POJ25" s="369">
        <f t="shared" si="176"/>
        <v>0</v>
      </c>
      <c r="POK25" s="369">
        <f t="shared" si="176"/>
        <v>2.7430779335386747E+76</v>
      </c>
      <c r="POL25" s="369">
        <f t="shared" si="176"/>
        <v>0</v>
      </c>
      <c r="POM25" s="369">
        <f t="shared" si="176"/>
        <v>2.8253702715448349E+76</v>
      </c>
      <c r="PON25" s="369">
        <f t="shared" si="176"/>
        <v>0</v>
      </c>
      <c r="POO25" s="369">
        <f t="shared" si="176"/>
        <v>2.91013137969118E+76</v>
      </c>
      <c r="POP25" s="369">
        <f t="shared" si="176"/>
        <v>0</v>
      </c>
      <c r="POQ25" s="369">
        <f t="shared" si="176"/>
        <v>2.9974353210819154E+76</v>
      </c>
      <c r="POR25" s="369">
        <f t="shared" si="176"/>
        <v>0</v>
      </c>
      <c r="POS25" s="369">
        <f t="shared" si="176"/>
        <v>3.0873583807143726E+76</v>
      </c>
      <c r="POT25" s="369">
        <f t="shared" si="176"/>
        <v>0</v>
      </c>
      <c r="POU25" s="369">
        <f t="shared" si="176"/>
        <v>3.1799791321358036E+76</v>
      </c>
      <c r="POV25" s="369">
        <f t="shared" si="176"/>
        <v>0</v>
      </c>
      <c r="POW25" s="369">
        <f t="shared" si="176"/>
        <v>3.2753785060998781E+76</v>
      </c>
      <c r="POX25" s="369">
        <f t="shared" si="176"/>
        <v>0</v>
      </c>
      <c r="POY25" s="369">
        <f t="shared" si="176"/>
        <v>3.3736398612828747E+76</v>
      </c>
      <c r="POZ25" s="369">
        <f t="shared" si="176"/>
        <v>0</v>
      </c>
      <c r="PPA25" s="369">
        <f t="shared" si="176"/>
        <v>3.4748490571213609E+76</v>
      </c>
      <c r="PPB25" s="369">
        <f t="shared" si="176"/>
        <v>0</v>
      </c>
      <c r="PPC25" s="369">
        <f t="shared" si="176"/>
        <v>3.5790945288350017E+76</v>
      </c>
      <c r="PPD25" s="369">
        <f t="shared" si="176"/>
        <v>0</v>
      </c>
      <c r="PPE25" s="369">
        <f t="shared" si="176"/>
        <v>3.6864673647000519E+76</v>
      </c>
      <c r="PPF25" s="369">
        <f t="shared" si="176"/>
        <v>0</v>
      </c>
      <c r="PPG25" s="369">
        <f t="shared" si="176"/>
        <v>3.7970613856410535E+76</v>
      </c>
      <c r="PPH25" s="369">
        <f t="shared" si="176"/>
        <v>0</v>
      </c>
      <c r="PPI25" s="369">
        <f t="shared" si="176"/>
        <v>3.9109732272102854E+76</v>
      </c>
      <c r="PPJ25" s="369">
        <f t="shared" si="176"/>
        <v>0</v>
      </c>
      <c r="PPK25" s="369">
        <f t="shared" si="176"/>
        <v>4.0283024240265938E+76</v>
      </c>
      <c r="PPL25" s="369">
        <f t="shared" si="176"/>
        <v>0</v>
      </c>
      <c r="PPM25" s="369">
        <f t="shared" si="176"/>
        <v>4.1491514967473914E+76</v>
      </c>
      <c r="PPN25" s="369">
        <f t="shared" si="176"/>
        <v>0</v>
      </c>
      <c r="PPO25" s="369">
        <f t="shared" si="176"/>
        <v>4.2736260416498133E+76</v>
      </c>
      <c r="PPP25" s="369">
        <f t="shared" si="176"/>
        <v>0</v>
      </c>
      <c r="PPQ25" s="369">
        <f t="shared" si="176"/>
        <v>4.4018348228993076E+76</v>
      </c>
      <c r="PPR25" s="369">
        <f t="shared" si="176"/>
        <v>0</v>
      </c>
      <c r="PPS25" s="369">
        <f t="shared" si="176"/>
        <v>4.5338898675862869E+76</v>
      </c>
      <c r="PPT25" s="369">
        <f t="shared" si="176"/>
        <v>0</v>
      </c>
      <c r="PPU25" s="369">
        <f t="shared" si="176"/>
        <v>4.6699065636138757E+76</v>
      </c>
      <c r="PPV25" s="369">
        <f t="shared" si="176"/>
        <v>0</v>
      </c>
      <c r="PPW25" s="369">
        <f t="shared" si="176"/>
        <v>4.8100037605222921E+76</v>
      </c>
      <c r="PPX25" s="369">
        <f t="shared" si="176"/>
        <v>0</v>
      </c>
      <c r="PPY25" s="369">
        <f t="shared" si="176"/>
        <v>4.9543038733379607E+76</v>
      </c>
      <c r="PPZ25" s="369">
        <f t="shared" si="176"/>
        <v>0</v>
      </c>
      <c r="PQA25" s="369">
        <f t="shared" si="176"/>
        <v>5.1029329895380997E+76</v>
      </c>
      <c r="PQB25" s="369">
        <f t="shared" si="176"/>
        <v>0</v>
      </c>
      <c r="PQC25" s="369">
        <f t="shared" si="176"/>
        <v>5.2560209792242426E+76</v>
      </c>
      <c r="PQD25" s="369">
        <f t="shared" si="176"/>
        <v>0</v>
      </c>
      <c r="PQE25" s="369">
        <f t="shared" si="176"/>
        <v>5.4137016086009701E+76</v>
      </c>
      <c r="PQF25" s="369">
        <f t="shared" si="176"/>
        <v>0</v>
      </c>
      <c r="PQG25" s="369">
        <f t="shared" si="176"/>
        <v>5.5761126568589995E+76</v>
      </c>
      <c r="PQH25" s="369">
        <f t="shared" si="176"/>
        <v>0</v>
      </c>
      <c r="PQI25" s="369">
        <f t="shared" si="176"/>
        <v>5.74339603656477E+76</v>
      </c>
      <c r="PQJ25" s="369">
        <f t="shared" si="176"/>
        <v>0</v>
      </c>
      <c r="PQK25" s="369">
        <f t="shared" si="176"/>
        <v>5.9156979176617133E+76</v>
      </c>
      <c r="PQL25" s="369">
        <f t="shared" si="176"/>
        <v>0</v>
      </c>
      <c r="PQM25" s="369">
        <f t="shared" si="176"/>
        <v>6.0931688551915651E+76</v>
      </c>
      <c r="PQN25" s="369">
        <f t="shared" ref="PQN25:PSY25" si="177">PQL25*$C$25</f>
        <v>0</v>
      </c>
      <c r="PQO25" s="369">
        <f t="shared" si="177"/>
        <v>6.2759639208473121E+76</v>
      </c>
      <c r="PQP25" s="369">
        <f t="shared" si="177"/>
        <v>0</v>
      </c>
      <c r="PQQ25" s="369">
        <f t="shared" si="177"/>
        <v>6.4642428384727314E+76</v>
      </c>
      <c r="PQR25" s="369">
        <f t="shared" si="177"/>
        <v>0</v>
      </c>
      <c r="PQS25" s="369">
        <f t="shared" si="177"/>
        <v>6.6581701236269133E+76</v>
      </c>
      <c r="PQT25" s="369">
        <f t="shared" si="177"/>
        <v>0</v>
      </c>
      <c r="PQU25" s="369">
        <f t="shared" si="177"/>
        <v>6.8579152273357203E+76</v>
      </c>
      <c r="PQV25" s="369">
        <f t="shared" si="177"/>
        <v>0</v>
      </c>
      <c r="PQW25" s="369">
        <f t="shared" si="177"/>
        <v>7.0636526841557915E+76</v>
      </c>
      <c r="PQX25" s="369">
        <f t="shared" si="177"/>
        <v>0</v>
      </c>
      <c r="PQY25" s="369">
        <f t="shared" si="177"/>
        <v>7.2755622646804654E+76</v>
      </c>
      <c r="PQZ25" s="369">
        <f t="shared" si="177"/>
        <v>0</v>
      </c>
      <c r="PRA25" s="369">
        <f t="shared" si="177"/>
        <v>7.4938291326208793E+76</v>
      </c>
      <c r="PRB25" s="369">
        <f t="shared" si="177"/>
        <v>0</v>
      </c>
      <c r="PRC25" s="369">
        <f t="shared" si="177"/>
        <v>7.7186440065995065E+76</v>
      </c>
      <c r="PRD25" s="369">
        <f t="shared" si="177"/>
        <v>0</v>
      </c>
      <c r="PRE25" s="369">
        <f t="shared" si="177"/>
        <v>7.9502033267974914E+76</v>
      </c>
      <c r="PRF25" s="369">
        <f t="shared" si="177"/>
        <v>0</v>
      </c>
      <c r="PRG25" s="369">
        <f t="shared" si="177"/>
        <v>8.1887094266014158E+76</v>
      </c>
      <c r="PRH25" s="369">
        <f t="shared" si="177"/>
        <v>0</v>
      </c>
      <c r="PRI25" s="369">
        <f t="shared" si="177"/>
        <v>8.4343707093994582E+76</v>
      </c>
      <c r="PRJ25" s="369">
        <f t="shared" si="177"/>
        <v>0</v>
      </c>
      <c r="PRK25" s="369">
        <f t="shared" si="177"/>
        <v>8.6874018306814419E+76</v>
      </c>
      <c r="PRL25" s="369">
        <f t="shared" si="177"/>
        <v>0</v>
      </c>
      <c r="PRM25" s="369">
        <f t="shared" si="177"/>
        <v>8.9480238856018858E+76</v>
      </c>
      <c r="PRN25" s="369">
        <f t="shared" si="177"/>
        <v>0</v>
      </c>
      <c r="PRO25" s="369">
        <f t="shared" si="177"/>
        <v>9.2164646021699422E+76</v>
      </c>
      <c r="PRP25" s="369">
        <f t="shared" si="177"/>
        <v>0</v>
      </c>
      <c r="PRQ25" s="369">
        <f t="shared" si="177"/>
        <v>9.4929585402350413E+76</v>
      </c>
      <c r="PRR25" s="369">
        <f t="shared" si="177"/>
        <v>0</v>
      </c>
      <c r="PRS25" s="369">
        <f t="shared" si="177"/>
        <v>9.7777472964420926E+76</v>
      </c>
      <c r="PRT25" s="369">
        <f t="shared" si="177"/>
        <v>0</v>
      </c>
      <c r="PRU25" s="369">
        <f t="shared" si="177"/>
        <v>1.0071079715335356E+77</v>
      </c>
      <c r="PRV25" s="369">
        <f t="shared" si="177"/>
        <v>0</v>
      </c>
      <c r="PRW25" s="369">
        <f t="shared" si="177"/>
        <v>1.0373212106795417E+77</v>
      </c>
      <c r="PRX25" s="369">
        <f t="shared" si="177"/>
        <v>0</v>
      </c>
      <c r="PRY25" s="369">
        <f t="shared" si="177"/>
        <v>1.068440846999928E+77</v>
      </c>
      <c r="PRZ25" s="369">
        <f t="shared" si="177"/>
        <v>0</v>
      </c>
      <c r="PSA25" s="369">
        <f t="shared" si="177"/>
        <v>1.1004940724099259E+77</v>
      </c>
      <c r="PSB25" s="369">
        <f t="shared" si="177"/>
        <v>0</v>
      </c>
      <c r="PSC25" s="369">
        <f t="shared" si="177"/>
        <v>1.1335088945822238E+77</v>
      </c>
      <c r="PSD25" s="369">
        <f t="shared" si="177"/>
        <v>0</v>
      </c>
      <c r="PSE25" s="369">
        <f t="shared" si="177"/>
        <v>1.1675141614196904E+77</v>
      </c>
      <c r="PSF25" s="369">
        <f t="shared" si="177"/>
        <v>0</v>
      </c>
      <c r="PSG25" s="369">
        <f t="shared" si="177"/>
        <v>1.2025395862622812E+77</v>
      </c>
      <c r="PSH25" s="369">
        <f t="shared" si="177"/>
        <v>0</v>
      </c>
      <c r="PSI25" s="369">
        <f t="shared" si="177"/>
        <v>1.2386157738501496E+77</v>
      </c>
      <c r="PSJ25" s="369">
        <f t="shared" si="177"/>
        <v>0</v>
      </c>
      <c r="PSK25" s="369">
        <f t="shared" si="177"/>
        <v>1.2757742470656541E+77</v>
      </c>
      <c r="PSL25" s="369">
        <f t="shared" si="177"/>
        <v>0</v>
      </c>
      <c r="PSM25" s="369">
        <f t="shared" si="177"/>
        <v>1.3140474744776237E+77</v>
      </c>
      <c r="PSN25" s="369">
        <f t="shared" si="177"/>
        <v>0</v>
      </c>
      <c r="PSO25" s="369">
        <f t="shared" si="177"/>
        <v>1.3534688987119525E+77</v>
      </c>
      <c r="PSP25" s="369">
        <f t="shared" si="177"/>
        <v>0</v>
      </c>
      <c r="PSQ25" s="369">
        <f t="shared" si="177"/>
        <v>1.3940729656733112E+77</v>
      </c>
      <c r="PSR25" s="369">
        <f t="shared" si="177"/>
        <v>0</v>
      </c>
      <c r="PSS25" s="369">
        <f t="shared" si="177"/>
        <v>1.4358951546435107E+77</v>
      </c>
      <c r="PST25" s="369">
        <f t="shared" si="177"/>
        <v>0</v>
      </c>
      <c r="PSU25" s="369">
        <f t="shared" si="177"/>
        <v>1.4789720092828162E+77</v>
      </c>
      <c r="PSV25" s="369">
        <f t="shared" si="177"/>
        <v>0</v>
      </c>
      <c r="PSW25" s="369">
        <f t="shared" si="177"/>
        <v>1.5233411695613006E+77</v>
      </c>
      <c r="PSX25" s="369">
        <f t="shared" si="177"/>
        <v>0</v>
      </c>
      <c r="PSY25" s="369">
        <f t="shared" si="177"/>
        <v>1.5690414046481396E+77</v>
      </c>
      <c r="PSZ25" s="369">
        <f t="shared" ref="PSZ25:PVK25" si="178">PSX25*$C$25</f>
        <v>0</v>
      </c>
      <c r="PTA25" s="369">
        <f t="shared" si="178"/>
        <v>1.6161126467875838E+77</v>
      </c>
      <c r="PTB25" s="369">
        <f t="shared" si="178"/>
        <v>0</v>
      </c>
      <c r="PTC25" s="369">
        <f t="shared" si="178"/>
        <v>1.6645960261912113E+77</v>
      </c>
      <c r="PTD25" s="369">
        <f t="shared" si="178"/>
        <v>0</v>
      </c>
      <c r="PTE25" s="369">
        <f t="shared" si="178"/>
        <v>1.7145339069769477E+77</v>
      </c>
      <c r="PTF25" s="369">
        <f t="shared" si="178"/>
        <v>0</v>
      </c>
      <c r="PTG25" s="369">
        <f t="shared" si="178"/>
        <v>1.7659699241862563E+77</v>
      </c>
      <c r="PTH25" s="369">
        <f t="shared" si="178"/>
        <v>0</v>
      </c>
      <c r="PTI25" s="369">
        <f t="shared" si="178"/>
        <v>1.818949021911844E+77</v>
      </c>
      <c r="PTJ25" s="369">
        <f t="shared" si="178"/>
        <v>0</v>
      </c>
      <c r="PTK25" s="369">
        <f t="shared" si="178"/>
        <v>1.8735174925691994E+77</v>
      </c>
      <c r="PTL25" s="369">
        <f t="shared" si="178"/>
        <v>0</v>
      </c>
      <c r="PTM25" s="369">
        <f t="shared" si="178"/>
        <v>1.9297230173462754E+77</v>
      </c>
      <c r="PTN25" s="369">
        <f t="shared" si="178"/>
        <v>0</v>
      </c>
      <c r="PTO25" s="369">
        <f t="shared" si="178"/>
        <v>1.9876147078666637E+77</v>
      </c>
      <c r="PTP25" s="369">
        <f t="shared" si="178"/>
        <v>0</v>
      </c>
      <c r="PTQ25" s="369">
        <f t="shared" si="178"/>
        <v>2.0472431491026638E+77</v>
      </c>
      <c r="PTR25" s="369">
        <f t="shared" si="178"/>
        <v>0</v>
      </c>
      <c r="PTS25" s="369">
        <f t="shared" si="178"/>
        <v>2.1086604435757438E+77</v>
      </c>
      <c r="PTT25" s="369">
        <f t="shared" si="178"/>
        <v>0</v>
      </c>
      <c r="PTU25" s="369">
        <f t="shared" si="178"/>
        <v>2.1719202568830162E+77</v>
      </c>
      <c r="PTV25" s="369">
        <f t="shared" si="178"/>
        <v>0</v>
      </c>
      <c r="PTW25" s="369">
        <f t="shared" si="178"/>
        <v>2.2370778645895067E+77</v>
      </c>
      <c r="PTX25" s="369">
        <f t="shared" si="178"/>
        <v>0</v>
      </c>
      <c r="PTY25" s="369">
        <f t="shared" si="178"/>
        <v>2.3041902005271919E+77</v>
      </c>
      <c r="PTZ25" s="369">
        <f t="shared" si="178"/>
        <v>0</v>
      </c>
      <c r="PUA25" s="369">
        <f t="shared" si="178"/>
        <v>2.3733159065430078E+77</v>
      </c>
      <c r="PUB25" s="369">
        <f t="shared" si="178"/>
        <v>0</v>
      </c>
      <c r="PUC25" s="369">
        <f t="shared" si="178"/>
        <v>2.444515383739298E+77</v>
      </c>
      <c r="PUD25" s="369">
        <f t="shared" si="178"/>
        <v>0</v>
      </c>
      <c r="PUE25" s="369">
        <f t="shared" si="178"/>
        <v>2.5178508452514768E+77</v>
      </c>
      <c r="PUF25" s="369">
        <f t="shared" si="178"/>
        <v>0</v>
      </c>
      <c r="PUG25" s="369">
        <f t="shared" si="178"/>
        <v>2.5933863706090213E+77</v>
      </c>
      <c r="PUH25" s="369">
        <f t="shared" si="178"/>
        <v>0</v>
      </c>
      <c r="PUI25" s="369">
        <f t="shared" si="178"/>
        <v>2.6711879617272923E+77</v>
      </c>
      <c r="PUJ25" s="369">
        <f t="shared" si="178"/>
        <v>0</v>
      </c>
      <c r="PUK25" s="369">
        <f t="shared" si="178"/>
        <v>2.7513236005791112E+77</v>
      </c>
      <c r="PUL25" s="369">
        <f t="shared" si="178"/>
        <v>0</v>
      </c>
      <c r="PUM25" s="369">
        <f t="shared" si="178"/>
        <v>2.8338633085964848E+77</v>
      </c>
      <c r="PUN25" s="369">
        <f t="shared" si="178"/>
        <v>0</v>
      </c>
      <c r="PUO25" s="369">
        <f t="shared" si="178"/>
        <v>2.9188792078543795E+77</v>
      </c>
      <c r="PUP25" s="369">
        <f t="shared" si="178"/>
        <v>0</v>
      </c>
      <c r="PUQ25" s="369">
        <f t="shared" si="178"/>
        <v>3.0064455840900108E+77</v>
      </c>
      <c r="PUR25" s="369">
        <f t="shared" si="178"/>
        <v>0</v>
      </c>
      <c r="PUS25" s="369">
        <f t="shared" si="178"/>
        <v>3.0966389516127113E+77</v>
      </c>
      <c r="PUT25" s="369">
        <f t="shared" si="178"/>
        <v>0</v>
      </c>
      <c r="PUU25" s="369">
        <f t="shared" si="178"/>
        <v>3.1895381201610927E+77</v>
      </c>
      <c r="PUV25" s="369">
        <f t="shared" si="178"/>
        <v>0</v>
      </c>
      <c r="PUW25" s="369">
        <f t="shared" si="178"/>
        <v>3.2852242637659254E+77</v>
      </c>
      <c r="PUX25" s="369">
        <f t="shared" si="178"/>
        <v>0</v>
      </c>
      <c r="PUY25" s="369">
        <f t="shared" si="178"/>
        <v>3.3837809916789032E+77</v>
      </c>
      <c r="PUZ25" s="369">
        <f t="shared" si="178"/>
        <v>0</v>
      </c>
      <c r="PVA25" s="369">
        <f t="shared" si="178"/>
        <v>3.4852944214292702E+77</v>
      </c>
      <c r="PVB25" s="369">
        <f t="shared" si="178"/>
        <v>0</v>
      </c>
      <c r="PVC25" s="369">
        <f t="shared" si="178"/>
        <v>3.5898532540721485E+77</v>
      </c>
      <c r="PVD25" s="369">
        <f t="shared" si="178"/>
        <v>0</v>
      </c>
      <c r="PVE25" s="369">
        <f t="shared" si="178"/>
        <v>3.6975488516943132E+77</v>
      </c>
      <c r="PVF25" s="369">
        <f t="shared" si="178"/>
        <v>0</v>
      </c>
      <c r="PVG25" s="369">
        <f t="shared" si="178"/>
        <v>3.8084753172451426E+77</v>
      </c>
      <c r="PVH25" s="369">
        <f t="shared" si="178"/>
        <v>0</v>
      </c>
      <c r="PVI25" s="369">
        <f t="shared" si="178"/>
        <v>3.9227295767624972E+77</v>
      </c>
      <c r="PVJ25" s="369">
        <f t="shared" si="178"/>
        <v>0</v>
      </c>
      <c r="PVK25" s="369">
        <f t="shared" si="178"/>
        <v>4.0404114640653723E+77</v>
      </c>
      <c r="PVL25" s="369">
        <f t="shared" ref="PVL25:PXW25" si="179">PVJ25*$C$25</f>
        <v>0</v>
      </c>
      <c r="PVM25" s="369">
        <f t="shared" si="179"/>
        <v>4.1616238079873337E+77</v>
      </c>
      <c r="PVN25" s="369">
        <f t="shared" si="179"/>
        <v>0</v>
      </c>
      <c r="PVO25" s="369">
        <f t="shared" si="179"/>
        <v>4.286472522226954E+77</v>
      </c>
      <c r="PVP25" s="369">
        <f t="shared" si="179"/>
        <v>0</v>
      </c>
      <c r="PVQ25" s="369">
        <f t="shared" si="179"/>
        <v>4.4150666978937625E+77</v>
      </c>
      <c r="PVR25" s="369">
        <f t="shared" si="179"/>
        <v>0</v>
      </c>
      <c r="PVS25" s="369">
        <f t="shared" si="179"/>
        <v>4.5475186988305755E+77</v>
      </c>
      <c r="PVT25" s="369">
        <f t="shared" si="179"/>
        <v>0</v>
      </c>
      <c r="PVU25" s="369">
        <f t="shared" si="179"/>
        <v>4.6839442597954931E+77</v>
      </c>
      <c r="PVV25" s="369">
        <f t="shared" si="179"/>
        <v>0</v>
      </c>
      <c r="PVW25" s="369">
        <f t="shared" si="179"/>
        <v>4.8244625875893584E+77</v>
      </c>
      <c r="PVX25" s="369">
        <f t="shared" si="179"/>
        <v>0</v>
      </c>
      <c r="PVY25" s="369">
        <f t="shared" si="179"/>
        <v>4.9691964652170397E+77</v>
      </c>
      <c r="PVZ25" s="369">
        <f t="shared" si="179"/>
        <v>0</v>
      </c>
      <c r="PWA25" s="369">
        <f t="shared" si="179"/>
        <v>5.1182723591735513E+77</v>
      </c>
      <c r="PWB25" s="369">
        <f t="shared" si="179"/>
        <v>0</v>
      </c>
      <c r="PWC25" s="369">
        <f t="shared" si="179"/>
        <v>5.2718205299487576E+77</v>
      </c>
      <c r="PWD25" s="369">
        <f t="shared" si="179"/>
        <v>0</v>
      </c>
      <c r="PWE25" s="369">
        <f t="shared" si="179"/>
        <v>5.4299751458472208E+77</v>
      </c>
      <c r="PWF25" s="369">
        <f t="shared" si="179"/>
        <v>0</v>
      </c>
      <c r="PWG25" s="369">
        <f t="shared" si="179"/>
        <v>5.5928744002226374E+77</v>
      </c>
      <c r="PWH25" s="369">
        <f t="shared" si="179"/>
        <v>0</v>
      </c>
      <c r="PWI25" s="369">
        <f t="shared" si="179"/>
        <v>5.7606606322293168E+77</v>
      </c>
      <c r="PWJ25" s="369">
        <f t="shared" si="179"/>
        <v>0</v>
      </c>
      <c r="PWK25" s="369">
        <f t="shared" si="179"/>
        <v>5.9334804511961966E+77</v>
      </c>
      <c r="PWL25" s="369">
        <f t="shared" si="179"/>
        <v>0</v>
      </c>
      <c r="PWM25" s="369">
        <f t="shared" si="179"/>
        <v>6.1114848647320826E+77</v>
      </c>
      <c r="PWN25" s="369">
        <f t="shared" si="179"/>
        <v>0</v>
      </c>
      <c r="PWO25" s="369">
        <f t="shared" si="179"/>
        <v>6.2948294106740457E+77</v>
      </c>
      <c r="PWP25" s="369">
        <f t="shared" si="179"/>
        <v>0</v>
      </c>
      <c r="PWQ25" s="369">
        <f t="shared" si="179"/>
        <v>6.4836742929942671E+77</v>
      </c>
      <c r="PWR25" s="369">
        <f t="shared" si="179"/>
        <v>0</v>
      </c>
      <c r="PWS25" s="369">
        <f t="shared" si="179"/>
        <v>6.6781845217840952E+77</v>
      </c>
      <c r="PWT25" s="369">
        <f t="shared" si="179"/>
        <v>0</v>
      </c>
      <c r="PWU25" s="369">
        <f t="shared" si="179"/>
        <v>6.8785300574376184E+77</v>
      </c>
      <c r="PWV25" s="369">
        <f t="shared" si="179"/>
        <v>0</v>
      </c>
      <c r="PWW25" s="369">
        <f t="shared" si="179"/>
        <v>7.0848859591607468E+77</v>
      </c>
      <c r="PWX25" s="369">
        <f t="shared" si="179"/>
        <v>0</v>
      </c>
      <c r="PWY25" s="369">
        <f t="shared" si="179"/>
        <v>7.2974325379355695E+77</v>
      </c>
      <c r="PWZ25" s="369">
        <f t="shared" si="179"/>
        <v>0</v>
      </c>
      <c r="PXA25" s="369">
        <f t="shared" si="179"/>
        <v>7.5163555140736367E+77</v>
      </c>
      <c r="PXB25" s="369">
        <f t="shared" si="179"/>
        <v>0</v>
      </c>
      <c r="PXC25" s="369">
        <f t="shared" si="179"/>
        <v>7.7418461794958462E+77</v>
      </c>
      <c r="PXD25" s="369">
        <f t="shared" si="179"/>
        <v>0</v>
      </c>
      <c r="PXE25" s="369">
        <f t="shared" si="179"/>
        <v>7.974101564880722E+77</v>
      </c>
      <c r="PXF25" s="369">
        <f t="shared" si="179"/>
        <v>0</v>
      </c>
      <c r="PXG25" s="369">
        <f t="shared" si="179"/>
        <v>8.2133246118271439E+77</v>
      </c>
      <c r="PXH25" s="369">
        <f t="shared" si="179"/>
        <v>0</v>
      </c>
      <c r="PXI25" s="369">
        <f t="shared" si="179"/>
        <v>8.4597243501819589E+77</v>
      </c>
      <c r="PXJ25" s="369">
        <f t="shared" si="179"/>
        <v>0</v>
      </c>
      <c r="PXK25" s="369">
        <f t="shared" si="179"/>
        <v>8.7135160806874183E+77</v>
      </c>
      <c r="PXL25" s="369">
        <f t="shared" si="179"/>
        <v>0</v>
      </c>
      <c r="PXM25" s="369">
        <f t="shared" si="179"/>
        <v>8.9749215631080412E+77</v>
      </c>
      <c r="PXN25" s="369">
        <f t="shared" si="179"/>
        <v>0</v>
      </c>
      <c r="PXO25" s="369">
        <f t="shared" si="179"/>
        <v>9.2441692100012831E+77</v>
      </c>
      <c r="PXP25" s="369">
        <f t="shared" si="179"/>
        <v>0</v>
      </c>
      <c r="PXQ25" s="369">
        <f t="shared" si="179"/>
        <v>9.5214942863013215E+77</v>
      </c>
      <c r="PXR25" s="369">
        <f t="shared" si="179"/>
        <v>0</v>
      </c>
      <c r="PXS25" s="369">
        <f t="shared" si="179"/>
        <v>9.8071391148903604E+77</v>
      </c>
      <c r="PXT25" s="369">
        <f t="shared" si="179"/>
        <v>0</v>
      </c>
      <c r="PXU25" s="369">
        <f t="shared" si="179"/>
        <v>1.0101353288337072E+78</v>
      </c>
      <c r="PXV25" s="369">
        <f t="shared" si="179"/>
        <v>0</v>
      </c>
      <c r="PXW25" s="369">
        <f t="shared" si="179"/>
        <v>1.0404393886987185E+78</v>
      </c>
      <c r="PXX25" s="369">
        <f t="shared" ref="PXX25:QAI25" si="180">PXV25*$C$25</f>
        <v>0</v>
      </c>
      <c r="PXY25" s="369">
        <f t="shared" si="180"/>
        <v>1.07165257035968E+78</v>
      </c>
      <c r="PXZ25" s="369">
        <f t="shared" si="180"/>
        <v>0</v>
      </c>
      <c r="PYA25" s="369">
        <f t="shared" si="180"/>
        <v>1.1038021474704704E+78</v>
      </c>
      <c r="PYB25" s="369">
        <f t="shared" si="180"/>
        <v>0</v>
      </c>
      <c r="PYC25" s="369">
        <f t="shared" si="180"/>
        <v>1.1369162118945847E+78</v>
      </c>
      <c r="PYD25" s="369">
        <f t="shared" si="180"/>
        <v>0</v>
      </c>
      <c r="PYE25" s="369">
        <f t="shared" si="180"/>
        <v>1.1710236982514223E+78</v>
      </c>
      <c r="PYF25" s="369">
        <f t="shared" si="180"/>
        <v>0</v>
      </c>
      <c r="PYG25" s="369">
        <f t="shared" si="180"/>
        <v>1.206154409198965E+78</v>
      </c>
      <c r="PYH25" s="369">
        <f t="shared" si="180"/>
        <v>0</v>
      </c>
      <c r="PYI25" s="369">
        <f t="shared" si="180"/>
        <v>1.2423390414749339E+78</v>
      </c>
      <c r="PYJ25" s="369">
        <f t="shared" si="180"/>
        <v>0</v>
      </c>
      <c r="PYK25" s="369">
        <f t="shared" si="180"/>
        <v>1.279609212719182E+78</v>
      </c>
      <c r="PYL25" s="369">
        <f t="shared" si="180"/>
        <v>0</v>
      </c>
      <c r="PYM25" s="369">
        <f t="shared" si="180"/>
        <v>1.3179974891007575E+78</v>
      </c>
      <c r="PYN25" s="369">
        <f t="shared" si="180"/>
        <v>0</v>
      </c>
      <c r="PYO25" s="369">
        <f t="shared" si="180"/>
        <v>1.3575374137737803E+78</v>
      </c>
      <c r="PYP25" s="369">
        <f t="shared" si="180"/>
        <v>0</v>
      </c>
      <c r="PYQ25" s="369">
        <f t="shared" si="180"/>
        <v>1.3982635361869938E+78</v>
      </c>
      <c r="PYR25" s="369">
        <f t="shared" si="180"/>
        <v>0</v>
      </c>
      <c r="PYS25" s="369">
        <f t="shared" si="180"/>
        <v>1.4402114422726036E+78</v>
      </c>
      <c r="PYT25" s="369">
        <f t="shared" si="180"/>
        <v>0</v>
      </c>
      <c r="PYU25" s="369">
        <f t="shared" si="180"/>
        <v>1.4834177855407819E+78</v>
      </c>
      <c r="PYV25" s="369">
        <f t="shared" si="180"/>
        <v>0</v>
      </c>
      <c r="PYW25" s="369">
        <f t="shared" si="180"/>
        <v>1.5279203191070054E+78</v>
      </c>
      <c r="PYX25" s="369">
        <f t="shared" si="180"/>
        <v>0</v>
      </c>
      <c r="PYY25" s="369">
        <f t="shared" si="180"/>
        <v>1.5737579286802157E+78</v>
      </c>
      <c r="PYZ25" s="369">
        <f t="shared" si="180"/>
        <v>0</v>
      </c>
      <c r="PZA25" s="369">
        <f t="shared" si="180"/>
        <v>1.6209706665406222E+78</v>
      </c>
      <c r="PZB25" s="369">
        <f t="shared" si="180"/>
        <v>0</v>
      </c>
      <c r="PZC25" s="369">
        <f t="shared" si="180"/>
        <v>1.6695997865368409E+78</v>
      </c>
      <c r="PZD25" s="369">
        <f t="shared" si="180"/>
        <v>0</v>
      </c>
      <c r="PZE25" s="369">
        <f t="shared" si="180"/>
        <v>1.7196877801329461E+78</v>
      </c>
      <c r="PZF25" s="369">
        <f t="shared" si="180"/>
        <v>0</v>
      </c>
      <c r="PZG25" s="369">
        <f t="shared" si="180"/>
        <v>1.7712784135369346E+78</v>
      </c>
      <c r="PZH25" s="369">
        <f t="shared" si="180"/>
        <v>0</v>
      </c>
      <c r="PZI25" s="369">
        <f t="shared" si="180"/>
        <v>1.8244167659430427E+78</v>
      </c>
      <c r="PZJ25" s="369">
        <f t="shared" si="180"/>
        <v>0</v>
      </c>
      <c r="PZK25" s="369">
        <f t="shared" si="180"/>
        <v>1.8791492689213342E+78</v>
      </c>
      <c r="PZL25" s="369">
        <f t="shared" si="180"/>
        <v>0</v>
      </c>
      <c r="PZM25" s="369">
        <f t="shared" si="180"/>
        <v>1.9355237469889742E+78</v>
      </c>
      <c r="PZN25" s="369">
        <f t="shared" si="180"/>
        <v>0</v>
      </c>
      <c r="PZO25" s="369">
        <f t="shared" si="180"/>
        <v>1.9935894593986435E+78</v>
      </c>
      <c r="PZP25" s="369">
        <f t="shared" si="180"/>
        <v>0</v>
      </c>
      <c r="PZQ25" s="369">
        <f t="shared" si="180"/>
        <v>2.0533971431806028E+78</v>
      </c>
      <c r="PZR25" s="369">
        <f t="shared" si="180"/>
        <v>0</v>
      </c>
      <c r="PZS25" s="369">
        <f t="shared" si="180"/>
        <v>2.114999057476021E+78</v>
      </c>
      <c r="PZT25" s="369">
        <f t="shared" si="180"/>
        <v>0</v>
      </c>
      <c r="PZU25" s="369">
        <f t="shared" si="180"/>
        <v>2.1784490292003015E+78</v>
      </c>
      <c r="PZV25" s="369">
        <f t="shared" si="180"/>
        <v>0</v>
      </c>
      <c r="PZW25" s="369">
        <f t="shared" si="180"/>
        <v>2.2438025000763105E+78</v>
      </c>
      <c r="PZX25" s="369">
        <f t="shared" si="180"/>
        <v>0</v>
      </c>
      <c r="PZY25" s="369">
        <f t="shared" si="180"/>
        <v>2.3111165750785998E+78</v>
      </c>
      <c r="PZZ25" s="369">
        <f t="shared" si="180"/>
        <v>0</v>
      </c>
      <c r="QAA25" s="369">
        <f t="shared" si="180"/>
        <v>2.3804500723309577E+78</v>
      </c>
      <c r="QAB25" s="369">
        <f t="shared" si="180"/>
        <v>0</v>
      </c>
      <c r="QAC25" s="369">
        <f t="shared" si="180"/>
        <v>2.4518635745008865E+78</v>
      </c>
      <c r="QAD25" s="369">
        <f t="shared" si="180"/>
        <v>0</v>
      </c>
      <c r="QAE25" s="369">
        <f t="shared" si="180"/>
        <v>2.5254194817359132E+78</v>
      </c>
      <c r="QAF25" s="369">
        <f t="shared" si="180"/>
        <v>0</v>
      </c>
      <c r="QAG25" s="369">
        <f t="shared" si="180"/>
        <v>2.6011820661879908E+78</v>
      </c>
      <c r="QAH25" s="369">
        <f t="shared" si="180"/>
        <v>0</v>
      </c>
      <c r="QAI25" s="369">
        <f t="shared" si="180"/>
        <v>2.6792175281736305E+78</v>
      </c>
      <c r="QAJ25" s="369">
        <f t="shared" ref="QAJ25:QCU25" si="181">QAH25*$C$25</f>
        <v>0</v>
      </c>
      <c r="QAK25" s="369">
        <f t="shared" si="181"/>
        <v>2.7595940540188395E+78</v>
      </c>
      <c r="QAL25" s="369">
        <f t="shared" si="181"/>
        <v>0</v>
      </c>
      <c r="QAM25" s="369">
        <f t="shared" si="181"/>
        <v>2.842381875639405E+78</v>
      </c>
      <c r="QAN25" s="369">
        <f t="shared" si="181"/>
        <v>0</v>
      </c>
      <c r="QAO25" s="369">
        <f t="shared" si="181"/>
        <v>2.9276533319085871E+78</v>
      </c>
      <c r="QAP25" s="369">
        <f t="shared" si="181"/>
        <v>0</v>
      </c>
      <c r="QAQ25" s="369">
        <f t="shared" si="181"/>
        <v>3.0154829318658447E+78</v>
      </c>
      <c r="QAR25" s="369">
        <f t="shared" si="181"/>
        <v>0</v>
      </c>
      <c r="QAS25" s="369">
        <f t="shared" si="181"/>
        <v>3.1059474198218203E+78</v>
      </c>
      <c r="QAT25" s="369">
        <f t="shared" si="181"/>
        <v>0</v>
      </c>
      <c r="QAU25" s="369">
        <f t="shared" si="181"/>
        <v>3.1991258424164749E+78</v>
      </c>
      <c r="QAV25" s="369">
        <f t="shared" si="181"/>
        <v>0</v>
      </c>
      <c r="QAW25" s="369">
        <f t="shared" si="181"/>
        <v>3.2950996176889692E+78</v>
      </c>
      <c r="QAX25" s="369">
        <f t="shared" si="181"/>
        <v>0</v>
      </c>
      <c r="QAY25" s="369">
        <f t="shared" si="181"/>
        <v>3.3939526062196384E+78</v>
      </c>
      <c r="QAZ25" s="369">
        <f t="shared" si="181"/>
        <v>0</v>
      </c>
      <c r="QBA25" s="369">
        <f t="shared" si="181"/>
        <v>3.4957711844062276E+78</v>
      </c>
      <c r="QBB25" s="369">
        <f t="shared" si="181"/>
        <v>0</v>
      </c>
      <c r="QBC25" s="369">
        <f t="shared" si="181"/>
        <v>3.6006443199384144E+78</v>
      </c>
      <c r="QBD25" s="369">
        <f t="shared" si="181"/>
        <v>0</v>
      </c>
      <c r="QBE25" s="369">
        <f t="shared" si="181"/>
        <v>3.7086636495365672E+78</v>
      </c>
      <c r="QBF25" s="369">
        <f t="shared" si="181"/>
        <v>0</v>
      </c>
      <c r="QBG25" s="369">
        <f t="shared" si="181"/>
        <v>3.8199235590226641E+78</v>
      </c>
      <c r="QBH25" s="369">
        <f t="shared" si="181"/>
        <v>0</v>
      </c>
      <c r="QBI25" s="369">
        <f t="shared" si="181"/>
        <v>3.9345212657933444E+78</v>
      </c>
      <c r="QBJ25" s="369">
        <f t="shared" si="181"/>
        <v>0</v>
      </c>
      <c r="QBK25" s="369">
        <f t="shared" si="181"/>
        <v>4.0525569037671451E+78</v>
      </c>
      <c r="QBL25" s="369">
        <f t="shared" si="181"/>
        <v>0</v>
      </c>
      <c r="QBM25" s="369">
        <f t="shared" si="181"/>
        <v>4.1741336108801593E+78</v>
      </c>
      <c r="QBN25" s="369">
        <f t="shared" si="181"/>
        <v>0</v>
      </c>
      <c r="QBO25" s="369">
        <f t="shared" si="181"/>
        <v>4.2993576192065644E+78</v>
      </c>
      <c r="QBP25" s="369">
        <f t="shared" si="181"/>
        <v>0</v>
      </c>
      <c r="QBQ25" s="369">
        <f t="shared" si="181"/>
        <v>4.4283383477827613E+78</v>
      </c>
      <c r="QBR25" s="369">
        <f t="shared" si="181"/>
        <v>0</v>
      </c>
      <c r="QBS25" s="369">
        <f t="shared" si="181"/>
        <v>4.561188498216244E+78</v>
      </c>
      <c r="QBT25" s="369">
        <f t="shared" si="181"/>
        <v>0</v>
      </c>
      <c r="QBU25" s="369">
        <f t="shared" si="181"/>
        <v>4.6980241531627312E+78</v>
      </c>
      <c r="QBV25" s="369">
        <f t="shared" si="181"/>
        <v>0</v>
      </c>
      <c r="QBW25" s="369">
        <f t="shared" si="181"/>
        <v>4.8389648777576136E+78</v>
      </c>
      <c r="QBX25" s="369">
        <f t="shared" si="181"/>
        <v>0</v>
      </c>
      <c r="QBY25" s="369">
        <f t="shared" si="181"/>
        <v>4.9841338240903421E+78</v>
      </c>
      <c r="QBZ25" s="369">
        <f t="shared" si="181"/>
        <v>0</v>
      </c>
      <c r="QCA25" s="369">
        <f t="shared" si="181"/>
        <v>5.1336578388130528E+78</v>
      </c>
      <c r="QCB25" s="369">
        <f t="shared" si="181"/>
        <v>0</v>
      </c>
      <c r="QCC25" s="369">
        <f t="shared" si="181"/>
        <v>5.2876675739774446E+78</v>
      </c>
      <c r="QCD25" s="369">
        <f t="shared" si="181"/>
        <v>0</v>
      </c>
      <c r="QCE25" s="369">
        <f t="shared" si="181"/>
        <v>5.4462976011967678E+78</v>
      </c>
      <c r="QCF25" s="369">
        <f t="shared" si="181"/>
        <v>0</v>
      </c>
      <c r="QCG25" s="369">
        <f t="shared" si="181"/>
        <v>5.6096865292326711E+78</v>
      </c>
      <c r="QCH25" s="369">
        <f t="shared" si="181"/>
        <v>0</v>
      </c>
      <c r="QCI25" s="369">
        <f t="shared" si="181"/>
        <v>5.7779771251096511E+78</v>
      </c>
      <c r="QCJ25" s="369">
        <f t="shared" si="181"/>
        <v>0</v>
      </c>
      <c r="QCK25" s="369">
        <f t="shared" si="181"/>
        <v>5.9513164388629408E+78</v>
      </c>
      <c r="QCL25" s="369">
        <f t="shared" si="181"/>
        <v>0</v>
      </c>
      <c r="QCM25" s="369">
        <f t="shared" si="181"/>
        <v>6.1298559320288293E+78</v>
      </c>
      <c r="QCN25" s="369">
        <f t="shared" si="181"/>
        <v>0</v>
      </c>
      <c r="QCO25" s="369">
        <f t="shared" si="181"/>
        <v>6.3137516099896942E+78</v>
      </c>
      <c r="QCP25" s="369">
        <f t="shared" si="181"/>
        <v>0</v>
      </c>
      <c r="QCQ25" s="369">
        <f t="shared" si="181"/>
        <v>6.5031641582893855E+78</v>
      </c>
      <c r="QCR25" s="369">
        <f t="shared" si="181"/>
        <v>0</v>
      </c>
      <c r="QCS25" s="369">
        <f t="shared" si="181"/>
        <v>6.6982590830380671E+78</v>
      </c>
      <c r="QCT25" s="369">
        <f t="shared" si="181"/>
        <v>0</v>
      </c>
      <c r="QCU25" s="369">
        <f t="shared" si="181"/>
        <v>6.8992068555292088E+78</v>
      </c>
      <c r="QCV25" s="369">
        <f t="shared" ref="QCV25:QFG25" si="182">QCT25*$C$25</f>
        <v>0</v>
      </c>
      <c r="QCW25" s="369">
        <f t="shared" si="182"/>
        <v>7.106183061195085E+78</v>
      </c>
      <c r="QCX25" s="369">
        <f t="shared" si="182"/>
        <v>0</v>
      </c>
      <c r="QCY25" s="369">
        <f t="shared" si="182"/>
        <v>7.3193685530309377E+78</v>
      </c>
      <c r="QCZ25" s="369">
        <f t="shared" si="182"/>
        <v>0</v>
      </c>
      <c r="QDA25" s="369">
        <f t="shared" si="182"/>
        <v>7.5389496096218655E+78</v>
      </c>
      <c r="QDB25" s="369">
        <f t="shared" si="182"/>
        <v>0</v>
      </c>
      <c r="QDC25" s="369">
        <f t="shared" si="182"/>
        <v>7.7651180979105216E+78</v>
      </c>
      <c r="QDD25" s="369">
        <f t="shared" si="182"/>
        <v>0</v>
      </c>
      <c r="QDE25" s="369">
        <f t="shared" si="182"/>
        <v>7.9980716408478375E+78</v>
      </c>
      <c r="QDF25" s="369">
        <f t="shared" si="182"/>
        <v>0</v>
      </c>
      <c r="QDG25" s="369">
        <f t="shared" si="182"/>
        <v>8.2380137900732728E+78</v>
      </c>
      <c r="QDH25" s="369">
        <f t="shared" si="182"/>
        <v>0</v>
      </c>
      <c r="QDI25" s="369">
        <f t="shared" si="182"/>
        <v>8.4851542037754712E+78</v>
      </c>
      <c r="QDJ25" s="369">
        <f t="shared" si="182"/>
        <v>0</v>
      </c>
      <c r="QDK25" s="369">
        <f t="shared" si="182"/>
        <v>8.739708829888736E+78</v>
      </c>
      <c r="QDL25" s="369">
        <f t="shared" si="182"/>
        <v>0</v>
      </c>
      <c r="QDM25" s="369">
        <f t="shared" si="182"/>
        <v>9.0019000947853976E+78</v>
      </c>
      <c r="QDN25" s="369">
        <f t="shared" si="182"/>
        <v>0</v>
      </c>
      <c r="QDO25" s="369">
        <f t="shared" si="182"/>
        <v>9.2719570976289597E+78</v>
      </c>
      <c r="QDP25" s="369">
        <f t="shared" si="182"/>
        <v>0</v>
      </c>
      <c r="QDQ25" s="369">
        <f t="shared" si="182"/>
        <v>9.5501158105578281E+78</v>
      </c>
      <c r="QDR25" s="369">
        <f t="shared" si="182"/>
        <v>0</v>
      </c>
      <c r="QDS25" s="369">
        <f t="shared" si="182"/>
        <v>9.8366192848745631E+78</v>
      </c>
      <c r="QDT25" s="369">
        <f t="shared" si="182"/>
        <v>0</v>
      </c>
      <c r="QDU25" s="369">
        <f t="shared" si="182"/>
        <v>1.0131717863420801E+79</v>
      </c>
      <c r="QDV25" s="369">
        <f t="shared" si="182"/>
        <v>0</v>
      </c>
      <c r="QDW25" s="369">
        <f t="shared" si="182"/>
        <v>1.0435669399323425E+79</v>
      </c>
      <c r="QDX25" s="369">
        <f t="shared" si="182"/>
        <v>0</v>
      </c>
      <c r="QDY25" s="369">
        <f t="shared" si="182"/>
        <v>1.0748739481303128E+79</v>
      </c>
      <c r="QDZ25" s="369">
        <f t="shared" si="182"/>
        <v>0</v>
      </c>
      <c r="QEA25" s="369">
        <f t="shared" si="182"/>
        <v>1.1071201665742222E+79</v>
      </c>
      <c r="QEB25" s="369">
        <f t="shared" si="182"/>
        <v>0</v>
      </c>
      <c r="QEC25" s="369">
        <f t="shared" si="182"/>
        <v>1.1403337715714489E+79</v>
      </c>
      <c r="QED25" s="369">
        <f t="shared" si="182"/>
        <v>0</v>
      </c>
      <c r="QEE25" s="369">
        <f t="shared" si="182"/>
        <v>1.1745437847185923E+79</v>
      </c>
      <c r="QEF25" s="369">
        <f t="shared" si="182"/>
        <v>0</v>
      </c>
      <c r="QEG25" s="369">
        <f t="shared" si="182"/>
        <v>1.2097800982601501E+79</v>
      </c>
      <c r="QEH25" s="369">
        <f t="shared" si="182"/>
        <v>0</v>
      </c>
      <c r="QEI25" s="369">
        <f t="shared" si="182"/>
        <v>1.2460735012079546E+79</v>
      </c>
      <c r="QEJ25" s="369">
        <f t="shared" si="182"/>
        <v>0</v>
      </c>
      <c r="QEK25" s="369">
        <f t="shared" si="182"/>
        <v>1.2834557062441933E+79</v>
      </c>
      <c r="QEL25" s="369">
        <f t="shared" si="182"/>
        <v>0</v>
      </c>
      <c r="QEM25" s="369">
        <f t="shared" si="182"/>
        <v>1.3219593774315192E+79</v>
      </c>
      <c r="QEN25" s="369">
        <f t="shared" si="182"/>
        <v>0</v>
      </c>
      <c r="QEO25" s="369">
        <f t="shared" si="182"/>
        <v>1.3616181587544647E+79</v>
      </c>
      <c r="QEP25" s="369">
        <f t="shared" si="182"/>
        <v>0</v>
      </c>
      <c r="QEQ25" s="369">
        <f t="shared" si="182"/>
        <v>1.4024667035170987E+79</v>
      </c>
      <c r="QER25" s="369">
        <f t="shared" si="182"/>
        <v>0</v>
      </c>
      <c r="QES25" s="369">
        <f t="shared" si="182"/>
        <v>1.4445407046226117E+79</v>
      </c>
      <c r="QET25" s="369">
        <f t="shared" si="182"/>
        <v>0</v>
      </c>
      <c r="QEU25" s="369">
        <f t="shared" si="182"/>
        <v>1.4878769257612901E+79</v>
      </c>
      <c r="QEV25" s="369">
        <f t="shared" si="182"/>
        <v>0</v>
      </c>
      <c r="QEW25" s="369">
        <f t="shared" si="182"/>
        <v>1.5325132335341289E+79</v>
      </c>
      <c r="QEX25" s="369">
        <f t="shared" si="182"/>
        <v>0</v>
      </c>
      <c r="QEY25" s="369">
        <f t="shared" si="182"/>
        <v>1.5784886305401529E+79</v>
      </c>
      <c r="QEZ25" s="369">
        <f t="shared" si="182"/>
        <v>0</v>
      </c>
      <c r="QFA25" s="369">
        <f t="shared" si="182"/>
        <v>1.6258432894563574E+79</v>
      </c>
      <c r="QFB25" s="369">
        <f t="shared" si="182"/>
        <v>0</v>
      </c>
      <c r="QFC25" s="369">
        <f t="shared" si="182"/>
        <v>1.6746185881400481E+79</v>
      </c>
      <c r="QFD25" s="369">
        <f t="shared" si="182"/>
        <v>0</v>
      </c>
      <c r="QFE25" s="369">
        <f t="shared" si="182"/>
        <v>1.7248571457842497E+79</v>
      </c>
      <c r="QFF25" s="369">
        <f t="shared" si="182"/>
        <v>0</v>
      </c>
      <c r="QFG25" s="369">
        <f t="shared" si="182"/>
        <v>1.7766028601577774E+79</v>
      </c>
      <c r="QFH25" s="369">
        <f t="shared" ref="QFH25:QHS25" si="183">QFF25*$C$25</f>
        <v>0</v>
      </c>
      <c r="QFI25" s="369">
        <f t="shared" si="183"/>
        <v>1.8299009459625109E+79</v>
      </c>
      <c r="QFJ25" s="369">
        <f t="shared" si="183"/>
        <v>0</v>
      </c>
      <c r="QFK25" s="369">
        <f t="shared" si="183"/>
        <v>1.8847979743413862E+79</v>
      </c>
      <c r="QFL25" s="369">
        <f t="shared" si="183"/>
        <v>0</v>
      </c>
      <c r="QFM25" s="369">
        <f t="shared" si="183"/>
        <v>1.9413419135716278E+79</v>
      </c>
      <c r="QFN25" s="369">
        <f t="shared" si="183"/>
        <v>0</v>
      </c>
      <c r="QFO25" s="369">
        <f t="shared" si="183"/>
        <v>1.9995821709787768E+79</v>
      </c>
      <c r="QFP25" s="369">
        <f t="shared" si="183"/>
        <v>0</v>
      </c>
      <c r="QFQ25" s="369">
        <f t="shared" si="183"/>
        <v>2.05956963610814E+79</v>
      </c>
      <c r="QFR25" s="369">
        <f t="shared" si="183"/>
        <v>0</v>
      </c>
      <c r="QFS25" s="369">
        <f t="shared" si="183"/>
        <v>2.1213567251913842E+79</v>
      </c>
      <c r="QFT25" s="369">
        <f t="shared" si="183"/>
        <v>0</v>
      </c>
      <c r="QFU25" s="369">
        <f t="shared" si="183"/>
        <v>2.1849974269471256E+79</v>
      </c>
      <c r="QFV25" s="369">
        <f t="shared" si="183"/>
        <v>0</v>
      </c>
      <c r="QFW25" s="369">
        <f t="shared" si="183"/>
        <v>2.2505473497555394E+79</v>
      </c>
      <c r="QFX25" s="369">
        <f t="shared" si="183"/>
        <v>0</v>
      </c>
      <c r="QFY25" s="369">
        <f t="shared" si="183"/>
        <v>2.3180637702482058E+79</v>
      </c>
      <c r="QFZ25" s="369">
        <f t="shared" si="183"/>
        <v>0</v>
      </c>
      <c r="QGA25" s="369">
        <f t="shared" si="183"/>
        <v>2.387605683355652E+79</v>
      </c>
      <c r="QGB25" s="369">
        <f t="shared" si="183"/>
        <v>0</v>
      </c>
      <c r="QGC25" s="369">
        <f t="shared" si="183"/>
        <v>2.4592338538563215E+79</v>
      </c>
      <c r="QGD25" s="369">
        <f t="shared" si="183"/>
        <v>0</v>
      </c>
      <c r="QGE25" s="369">
        <f t="shared" si="183"/>
        <v>2.5330108694720111E+79</v>
      </c>
      <c r="QGF25" s="369">
        <f t="shared" si="183"/>
        <v>0</v>
      </c>
      <c r="QGG25" s="369">
        <f t="shared" si="183"/>
        <v>2.6090011955561714E+79</v>
      </c>
      <c r="QGH25" s="369">
        <f t="shared" si="183"/>
        <v>0</v>
      </c>
      <c r="QGI25" s="369">
        <f t="shared" si="183"/>
        <v>2.6872712314228567E+79</v>
      </c>
      <c r="QGJ25" s="369">
        <f t="shared" si="183"/>
        <v>0</v>
      </c>
      <c r="QGK25" s="369">
        <f t="shared" si="183"/>
        <v>2.7678893683655424E+79</v>
      </c>
      <c r="QGL25" s="369">
        <f t="shared" si="183"/>
        <v>0</v>
      </c>
      <c r="QGM25" s="369">
        <f t="shared" si="183"/>
        <v>2.8509260494165087E+79</v>
      </c>
      <c r="QGN25" s="369">
        <f t="shared" si="183"/>
        <v>0</v>
      </c>
      <c r="QGO25" s="369">
        <f t="shared" si="183"/>
        <v>2.9364538308990041E+79</v>
      </c>
      <c r="QGP25" s="369">
        <f t="shared" si="183"/>
        <v>0</v>
      </c>
      <c r="QGQ25" s="369">
        <f t="shared" si="183"/>
        <v>3.0245474458259746E+79</v>
      </c>
      <c r="QGR25" s="369">
        <f t="shared" si="183"/>
        <v>0</v>
      </c>
      <c r="QGS25" s="369">
        <f t="shared" si="183"/>
        <v>3.1152838692007541E+79</v>
      </c>
      <c r="QGT25" s="369">
        <f t="shared" si="183"/>
        <v>0</v>
      </c>
      <c r="QGU25" s="369">
        <f t="shared" si="183"/>
        <v>3.208742385276777E+79</v>
      </c>
      <c r="QGV25" s="369">
        <f t="shared" si="183"/>
        <v>0</v>
      </c>
      <c r="QGW25" s="369">
        <f t="shared" si="183"/>
        <v>3.3050046568350801E+79</v>
      </c>
      <c r="QGX25" s="369">
        <f t="shared" si="183"/>
        <v>0</v>
      </c>
      <c r="QGY25" s="369">
        <f t="shared" si="183"/>
        <v>3.4041547965401327E+79</v>
      </c>
      <c r="QGZ25" s="369">
        <f t="shared" si="183"/>
        <v>0</v>
      </c>
      <c r="QHA25" s="369">
        <f t="shared" si="183"/>
        <v>3.5062794404363367E+79</v>
      </c>
      <c r="QHB25" s="369">
        <f t="shared" si="183"/>
        <v>0</v>
      </c>
      <c r="QHC25" s="369">
        <f t="shared" si="183"/>
        <v>3.6114678236494272E+79</v>
      </c>
      <c r="QHD25" s="369">
        <f t="shared" si="183"/>
        <v>0</v>
      </c>
      <c r="QHE25" s="369">
        <f t="shared" si="183"/>
        <v>3.7198118583589098E+79</v>
      </c>
      <c r="QHF25" s="369">
        <f t="shared" si="183"/>
        <v>0</v>
      </c>
      <c r="QHG25" s="369">
        <f t="shared" si="183"/>
        <v>3.8314062141096772E+79</v>
      </c>
      <c r="QHH25" s="369">
        <f t="shared" si="183"/>
        <v>0</v>
      </c>
      <c r="QHI25" s="369">
        <f t="shared" si="183"/>
        <v>3.9463484005329676E+79</v>
      </c>
      <c r="QHJ25" s="369">
        <f t="shared" si="183"/>
        <v>0</v>
      </c>
      <c r="QHK25" s="369">
        <f t="shared" si="183"/>
        <v>4.0647388525489568E+79</v>
      </c>
      <c r="QHL25" s="369">
        <f t="shared" si="183"/>
        <v>0</v>
      </c>
      <c r="QHM25" s="369">
        <f t="shared" si="183"/>
        <v>4.1866810181254257E+79</v>
      </c>
      <c r="QHN25" s="369">
        <f t="shared" si="183"/>
        <v>0</v>
      </c>
      <c r="QHO25" s="369">
        <f t="shared" si="183"/>
        <v>4.3122814486691887E+79</v>
      </c>
      <c r="QHP25" s="369">
        <f t="shared" si="183"/>
        <v>0</v>
      </c>
      <c r="QHQ25" s="369">
        <f t="shared" si="183"/>
        <v>4.4416498921292643E+79</v>
      </c>
      <c r="QHR25" s="369">
        <f t="shared" si="183"/>
        <v>0</v>
      </c>
      <c r="QHS25" s="369">
        <f t="shared" si="183"/>
        <v>4.5748993888931424E+79</v>
      </c>
      <c r="QHT25" s="369">
        <f t="shared" ref="QHT25:QKE25" si="184">QHR25*$C$25</f>
        <v>0</v>
      </c>
      <c r="QHU25" s="369">
        <f t="shared" si="184"/>
        <v>4.7121463705599369E+79</v>
      </c>
      <c r="QHV25" s="369">
        <f t="shared" si="184"/>
        <v>0</v>
      </c>
      <c r="QHW25" s="369">
        <f t="shared" si="184"/>
        <v>4.8535107616767353E+79</v>
      </c>
      <c r="QHX25" s="369">
        <f t="shared" si="184"/>
        <v>0</v>
      </c>
      <c r="QHY25" s="369">
        <f t="shared" si="184"/>
        <v>4.9991160845270372E+79</v>
      </c>
      <c r="QHZ25" s="369">
        <f t="shared" si="184"/>
        <v>0</v>
      </c>
      <c r="QIA25" s="369">
        <f t="shared" si="184"/>
        <v>5.1490895670628483E+79</v>
      </c>
      <c r="QIB25" s="369">
        <f t="shared" si="184"/>
        <v>0</v>
      </c>
      <c r="QIC25" s="369">
        <f t="shared" si="184"/>
        <v>5.3035622540747336E+79</v>
      </c>
      <c r="QID25" s="369">
        <f t="shared" si="184"/>
        <v>0</v>
      </c>
      <c r="QIE25" s="369">
        <f t="shared" si="184"/>
        <v>5.4626691216969758E+79</v>
      </c>
      <c r="QIF25" s="369">
        <f t="shared" si="184"/>
        <v>0</v>
      </c>
      <c r="QIG25" s="369">
        <f t="shared" si="184"/>
        <v>5.6265491953478856E+79</v>
      </c>
      <c r="QIH25" s="369">
        <f t="shared" si="184"/>
        <v>0</v>
      </c>
      <c r="QII25" s="369">
        <f t="shared" si="184"/>
        <v>5.7953456712083225E+79</v>
      </c>
      <c r="QIJ25" s="369">
        <f t="shared" si="184"/>
        <v>0</v>
      </c>
      <c r="QIK25" s="369">
        <f t="shared" si="184"/>
        <v>5.969206041344572E+79</v>
      </c>
      <c r="QIL25" s="369">
        <f t="shared" si="184"/>
        <v>0</v>
      </c>
      <c r="QIM25" s="369">
        <f t="shared" si="184"/>
        <v>6.1482822225849098E+79</v>
      </c>
      <c r="QIN25" s="369">
        <f t="shared" si="184"/>
        <v>0</v>
      </c>
      <c r="QIO25" s="369">
        <f t="shared" si="184"/>
        <v>6.3327306892624578E+79</v>
      </c>
      <c r="QIP25" s="369">
        <f t="shared" si="184"/>
        <v>0</v>
      </c>
      <c r="QIQ25" s="369">
        <f t="shared" si="184"/>
        <v>6.5227126099403313E+79</v>
      </c>
      <c r="QIR25" s="369">
        <f t="shared" si="184"/>
        <v>0</v>
      </c>
      <c r="QIS25" s="369">
        <f t="shared" si="184"/>
        <v>6.7183939882385408E+79</v>
      </c>
      <c r="QIT25" s="369">
        <f t="shared" si="184"/>
        <v>0</v>
      </c>
      <c r="QIU25" s="369">
        <f t="shared" si="184"/>
        <v>6.9199458078856976E+79</v>
      </c>
      <c r="QIV25" s="369">
        <f t="shared" si="184"/>
        <v>0</v>
      </c>
      <c r="QIW25" s="369">
        <f t="shared" si="184"/>
        <v>7.1275441821222693E+79</v>
      </c>
      <c r="QIX25" s="369">
        <f t="shared" si="184"/>
        <v>0</v>
      </c>
      <c r="QIY25" s="369">
        <f t="shared" si="184"/>
        <v>7.341370507585938E+79</v>
      </c>
      <c r="QIZ25" s="369">
        <f t="shared" si="184"/>
        <v>0</v>
      </c>
      <c r="QJA25" s="369">
        <f t="shared" si="184"/>
        <v>7.5616116228135166E+79</v>
      </c>
      <c r="QJB25" s="369">
        <f t="shared" si="184"/>
        <v>0</v>
      </c>
      <c r="QJC25" s="369">
        <f t="shared" si="184"/>
        <v>7.788459971497922E+79</v>
      </c>
      <c r="QJD25" s="369">
        <f t="shared" si="184"/>
        <v>0</v>
      </c>
      <c r="QJE25" s="369">
        <f t="shared" si="184"/>
        <v>8.0221137706428601E+79</v>
      </c>
      <c r="QJF25" s="369">
        <f t="shared" si="184"/>
        <v>0</v>
      </c>
      <c r="QJG25" s="369">
        <f t="shared" si="184"/>
        <v>8.2627771837621466E+79</v>
      </c>
      <c r="QJH25" s="369">
        <f t="shared" si="184"/>
        <v>0</v>
      </c>
      <c r="QJI25" s="369">
        <f t="shared" si="184"/>
        <v>8.5106604992750118E+79</v>
      </c>
      <c r="QJJ25" s="369">
        <f t="shared" si="184"/>
        <v>0</v>
      </c>
      <c r="QJK25" s="369">
        <f t="shared" si="184"/>
        <v>8.7659803142532626E+79</v>
      </c>
      <c r="QJL25" s="369">
        <f t="shared" si="184"/>
        <v>0</v>
      </c>
      <c r="QJM25" s="369">
        <f t="shared" si="184"/>
        <v>9.0289597236808609E+79</v>
      </c>
      <c r="QJN25" s="369">
        <f t="shared" si="184"/>
        <v>0</v>
      </c>
      <c r="QJO25" s="369">
        <f t="shared" si="184"/>
        <v>9.2998285153912868E+79</v>
      </c>
      <c r="QJP25" s="369">
        <f t="shared" si="184"/>
        <v>0</v>
      </c>
      <c r="QJQ25" s="369">
        <f t="shared" si="184"/>
        <v>9.5788233708530252E+79</v>
      </c>
      <c r="QJR25" s="369">
        <f t="shared" si="184"/>
        <v>0</v>
      </c>
      <c r="QJS25" s="369">
        <f t="shared" si="184"/>
        <v>9.8661880719786158E+79</v>
      </c>
      <c r="QJT25" s="369">
        <f t="shared" si="184"/>
        <v>0</v>
      </c>
      <c r="QJU25" s="369">
        <f t="shared" si="184"/>
        <v>1.0162173714137975E+80</v>
      </c>
      <c r="QJV25" s="369">
        <f t="shared" si="184"/>
        <v>0</v>
      </c>
      <c r="QJW25" s="369">
        <f t="shared" si="184"/>
        <v>1.0467038925562114E+80</v>
      </c>
      <c r="QJX25" s="369">
        <f t="shared" si="184"/>
        <v>0</v>
      </c>
      <c r="QJY25" s="369">
        <f t="shared" si="184"/>
        <v>1.0781050093328978E+80</v>
      </c>
      <c r="QJZ25" s="369">
        <f t="shared" si="184"/>
        <v>0</v>
      </c>
      <c r="QKA25" s="369">
        <f t="shared" si="184"/>
        <v>1.1104481596128848E+80</v>
      </c>
      <c r="QKB25" s="369">
        <f t="shared" si="184"/>
        <v>0</v>
      </c>
      <c r="QKC25" s="369">
        <f t="shared" si="184"/>
        <v>1.1437616044012714E+80</v>
      </c>
      <c r="QKD25" s="369">
        <f t="shared" si="184"/>
        <v>0</v>
      </c>
      <c r="QKE25" s="369">
        <f t="shared" si="184"/>
        <v>1.1780744525333096E+80</v>
      </c>
      <c r="QKF25" s="369">
        <f t="shared" ref="QKF25:QMQ25" si="185">QKD25*$C$25</f>
        <v>0</v>
      </c>
      <c r="QKG25" s="369">
        <f t="shared" si="185"/>
        <v>1.2134166861093088E+80</v>
      </c>
      <c r="QKH25" s="369">
        <f t="shared" si="185"/>
        <v>0</v>
      </c>
      <c r="QKI25" s="369">
        <f t="shared" si="185"/>
        <v>1.2498191866925882E+80</v>
      </c>
      <c r="QKJ25" s="369">
        <f t="shared" si="185"/>
        <v>0</v>
      </c>
      <c r="QKK25" s="369">
        <f t="shared" si="185"/>
        <v>1.287313762293366E+80</v>
      </c>
      <c r="QKL25" s="369">
        <f t="shared" si="185"/>
        <v>0</v>
      </c>
      <c r="QKM25" s="369">
        <f t="shared" si="185"/>
        <v>1.3259331751621669E+80</v>
      </c>
      <c r="QKN25" s="369">
        <f t="shared" si="185"/>
        <v>0</v>
      </c>
      <c r="QKO25" s="369">
        <f t="shared" si="185"/>
        <v>1.365711170417032E+80</v>
      </c>
      <c r="QKP25" s="369">
        <f t="shared" si="185"/>
        <v>0</v>
      </c>
      <c r="QKQ25" s="369">
        <f t="shared" si="185"/>
        <v>1.4066825055295429E+80</v>
      </c>
      <c r="QKR25" s="369">
        <f t="shared" si="185"/>
        <v>0</v>
      </c>
      <c r="QKS25" s="369">
        <f t="shared" si="185"/>
        <v>1.4488829806954292E+80</v>
      </c>
      <c r="QKT25" s="369">
        <f t="shared" si="185"/>
        <v>0</v>
      </c>
      <c r="QKU25" s="369">
        <f t="shared" si="185"/>
        <v>1.4923494701162921E+80</v>
      </c>
      <c r="QKV25" s="369">
        <f t="shared" si="185"/>
        <v>0</v>
      </c>
      <c r="QKW25" s="369">
        <f t="shared" si="185"/>
        <v>1.5371199542197809E+80</v>
      </c>
      <c r="QKX25" s="369">
        <f t="shared" si="185"/>
        <v>0</v>
      </c>
      <c r="QKY25" s="369">
        <f t="shared" si="185"/>
        <v>1.5832335528463744E+80</v>
      </c>
      <c r="QKZ25" s="369">
        <f t="shared" si="185"/>
        <v>0</v>
      </c>
      <c r="QLA25" s="369">
        <f t="shared" si="185"/>
        <v>1.6307305594317658E+80</v>
      </c>
      <c r="QLB25" s="369">
        <f t="shared" si="185"/>
        <v>0</v>
      </c>
      <c r="QLC25" s="369">
        <f t="shared" si="185"/>
        <v>1.6796524762147187E+80</v>
      </c>
      <c r="QLD25" s="369">
        <f t="shared" si="185"/>
        <v>0</v>
      </c>
      <c r="QLE25" s="369">
        <f t="shared" si="185"/>
        <v>1.7300420505011603E+80</v>
      </c>
      <c r="QLF25" s="369">
        <f t="shared" si="185"/>
        <v>0</v>
      </c>
      <c r="QLG25" s="369">
        <f t="shared" si="185"/>
        <v>1.7819433120161952E+80</v>
      </c>
      <c r="QLH25" s="369">
        <f t="shared" si="185"/>
        <v>0</v>
      </c>
      <c r="QLI25" s="369">
        <f t="shared" si="185"/>
        <v>1.8354016113766812E+80</v>
      </c>
      <c r="QLJ25" s="369">
        <f t="shared" si="185"/>
        <v>0</v>
      </c>
      <c r="QLK25" s="369">
        <f t="shared" si="185"/>
        <v>1.8904636597179817E+80</v>
      </c>
      <c r="QLL25" s="369">
        <f t="shared" si="185"/>
        <v>0</v>
      </c>
      <c r="QLM25" s="369">
        <f t="shared" si="185"/>
        <v>1.9471775695095211E+80</v>
      </c>
      <c r="QLN25" s="369">
        <f t="shared" si="185"/>
        <v>0</v>
      </c>
      <c r="QLO25" s="369">
        <f t="shared" si="185"/>
        <v>2.0055928965948068E+80</v>
      </c>
      <c r="QLP25" s="369">
        <f t="shared" si="185"/>
        <v>0</v>
      </c>
      <c r="QLQ25" s="369">
        <f t="shared" si="185"/>
        <v>2.0657606834926512E+80</v>
      </c>
      <c r="QLR25" s="369">
        <f t="shared" si="185"/>
        <v>0</v>
      </c>
      <c r="QLS25" s="369">
        <f t="shared" si="185"/>
        <v>2.1277335039974309E+80</v>
      </c>
      <c r="QLT25" s="369">
        <f t="shared" si="185"/>
        <v>0</v>
      </c>
      <c r="QLU25" s="369">
        <f t="shared" si="185"/>
        <v>2.1915655091173539E+80</v>
      </c>
      <c r="QLV25" s="369">
        <f t="shared" si="185"/>
        <v>0</v>
      </c>
      <c r="QLW25" s="369">
        <f t="shared" si="185"/>
        <v>2.2573124743908745E+80</v>
      </c>
      <c r="QLX25" s="369">
        <f t="shared" si="185"/>
        <v>0</v>
      </c>
      <c r="QLY25" s="369">
        <f t="shared" si="185"/>
        <v>2.3250318486226008E+80</v>
      </c>
      <c r="QLZ25" s="369">
        <f t="shared" si="185"/>
        <v>0</v>
      </c>
      <c r="QMA25" s="369">
        <f t="shared" si="185"/>
        <v>2.394782804081279E+80</v>
      </c>
      <c r="QMB25" s="369">
        <f t="shared" si="185"/>
        <v>0</v>
      </c>
      <c r="QMC25" s="369">
        <f t="shared" si="185"/>
        <v>2.4666262882037177E+80</v>
      </c>
      <c r="QMD25" s="369">
        <f t="shared" si="185"/>
        <v>0</v>
      </c>
      <c r="QME25" s="369">
        <f t="shared" si="185"/>
        <v>2.5406250768498294E+80</v>
      </c>
      <c r="QMF25" s="369">
        <f t="shared" si="185"/>
        <v>0</v>
      </c>
      <c r="QMG25" s="369">
        <f t="shared" si="185"/>
        <v>2.6168438291553245E+80</v>
      </c>
      <c r="QMH25" s="369">
        <f t="shared" si="185"/>
        <v>0</v>
      </c>
      <c r="QMI25" s="369">
        <f t="shared" si="185"/>
        <v>2.6953491440299842E+80</v>
      </c>
      <c r="QMJ25" s="369">
        <f t="shared" si="185"/>
        <v>0</v>
      </c>
      <c r="QMK25" s="369">
        <f t="shared" si="185"/>
        <v>2.776209618350884E+80</v>
      </c>
      <c r="QML25" s="369">
        <f t="shared" si="185"/>
        <v>0</v>
      </c>
      <c r="QMM25" s="369">
        <f t="shared" si="185"/>
        <v>2.8594959069014107E+80</v>
      </c>
      <c r="QMN25" s="369">
        <f t="shared" si="185"/>
        <v>0</v>
      </c>
      <c r="QMO25" s="369">
        <f t="shared" si="185"/>
        <v>2.9452807841084529E+80</v>
      </c>
      <c r="QMP25" s="369">
        <f t="shared" si="185"/>
        <v>0</v>
      </c>
      <c r="QMQ25" s="369">
        <f t="shared" si="185"/>
        <v>3.0336392076317065E+80</v>
      </c>
      <c r="QMR25" s="369">
        <f t="shared" ref="QMR25:QPC25" si="186">QMP25*$C$25</f>
        <v>0</v>
      </c>
      <c r="QMS25" s="369">
        <f t="shared" si="186"/>
        <v>3.1246483838606578E+80</v>
      </c>
      <c r="QMT25" s="369">
        <f t="shared" si="186"/>
        <v>0</v>
      </c>
      <c r="QMU25" s="369">
        <f t="shared" si="186"/>
        <v>3.2183878353764778E+80</v>
      </c>
      <c r="QMV25" s="369">
        <f t="shared" si="186"/>
        <v>0</v>
      </c>
      <c r="QMW25" s="369">
        <f t="shared" si="186"/>
        <v>3.3149394704377725E+80</v>
      </c>
      <c r="QMX25" s="369">
        <f t="shared" si="186"/>
        <v>0</v>
      </c>
      <c r="QMY25" s="369">
        <f t="shared" si="186"/>
        <v>3.4143876545509057E+80</v>
      </c>
      <c r="QMZ25" s="369">
        <f t="shared" si="186"/>
        <v>0</v>
      </c>
      <c r="QNA25" s="369">
        <f t="shared" si="186"/>
        <v>3.5168192841874328E+80</v>
      </c>
      <c r="QNB25" s="369">
        <f t="shared" si="186"/>
        <v>0</v>
      </c>
      <c r="QNC25" s="369">
        <f t="shared" si="186"/>
        <v>3.622323862713056E+80</v>
      </c>
      <c r="QND25" s="369">
        <f t="shared" si="186"/>
        <v>0</v>
      </c>
      <c r="QNE25" s="369">
        <f t="shared" si="186"/>
        <v>3.7309935785944478E+80</v>
      </c>
      <c r="QNF25" s="369">
        <f t="shared" si="186"/>
        <v>0</v>
      </c>
      <c r="QNG25" s="369">
        <f t="shared" si="186"/>
        <v>3.8429233859522811E+80</v>
      </c>
      <c r="QNH25" s="369">
        <f t="shared" si="186"/>
        <v>0</v>
      </c>
      <c r="QNI25" s="369">
        <f t="shared" si="186"/>
        <v>3.9582110875308495E+80</v>
      </c>
      <c r="QNJ25" s="369">
        <f t="shared" si="186"/>
        <v>0</v>
      </c>
      <c r="QNK25" s="369">
        <f t="shared" si="186"/>
        <v>4.0769574201567752E+80</v>
      </c>
      <c r="QNL25" s="369">
        <f t="shared" si="186"/>
        <v>0</v>
      </c>
      <c r="QNM25" s="369">
        <f t="shared" si="186"/>
        <v>4.1992661427614787E+80</v>
      </c>
      <c r="QNN25" s="369">
        <f t="shared" si="186"/>
        <v>0</v>
      </c>
      <c r="QNO25" s="369">
        <f t="shared" si="186"/>
        <v>4.3252441270443234E+80</v>
      </c>
      <c r="QNP25" s="369">
        <f t="shared" si="186"/>
        <v>0</v>
      </c>
      <c r="QNQ25" s="369">
        <f t="shared" si="186"/>
        <v>4.4550014508556534E+80</v>
      </c>
      <c r="QNR25" s="369">
        <f t="shared" si="186"/>
        <v>0</v>
      </c>
      <c r="QNS25" s="369">
        <f t="shared" si="186"/>
        <v>4.5886514943813234E+80</v>
      </c>
      <c r="QNT25" s="369">
        <f t="shared" si="186"/>
        <v>0</v>
      </c>
      <c r="QNU25" s="369">
        <f t="shared" si="186"/>
        <v>4.7263110392127632E+80</v>
      </c>
      <c r="QNV25" s="369">
        <f t="shared" si="186"/>
        <v>0</v>
      </c>
      <c r="QNW25" s="369">
        <f t="shared" si="186"/>
        <v>4.8681003703891466E+80</v>
      </c>
      <c r="QNX25" s="369">
        <f t="shared" si="186"/>
        <v>0</v>
      </c>
      <c r="QNY25" s="369">
        <f t="shared" si="186"/>
        <v>5.0141433815008215E+80</v>
      </c>
      <c r="QNZ25" s="369">
        <f t="shared" si="186"/>
        <v>0</v>
      </c>
      <c r="QOA25" s="369">
        <f t="shared" si="186"/>
        <v>5.1645676829458466E+80</v>
      </c>
      <c r="QOB25" s="369">
        <f t="shared" si="186"/>
        <v>0</v>
      </c>
      <c r="QOC25" s="369">
        <f t="shared" si="186"/>
        <v>5.319504713434222E+80</v>
      </c>
      <c r="QOD25" s="369">
        <f t="shared" si="186"/>
        <v>0</v>
      </c>
      <c r="QOE25" s="369">
        <f t="shared" si="186"/>
        <v>5.4790898548372491E+80</v>
      </c>
      <c r="QOF25" s="369">
        <f t="shared" si="186"/>
        <v>0</v>
      </c>
      <c r="QOG25" s="369">
        <f t="shared" si="186"/>
        <v>5.6434625504823666E+80</v>
      </c>
      <c r="QOH25" s="369">
        <f t="shared" si="186"/>
        <v>0</v>
      </c>
      <c r="QOI25" s="369">
        <f t="shared" si="186"/>
        <v>5.8127664269968375E+80</v>
      </c>
      <c r="QOJ25" s="369">
        <f t="shared" si="186"/>
        <v>0</v>
      </c>
      <c r="QOK25" s="369">
        <f t="shared" si="186"/>
        <v>5.9871494198067428E+80</v>
      </c>
      <c r="QOL25" s="369">
        <f t="shared" si="186"/>
        <v>0</v>
      </c>
      <c r="QOM25" s="369">
        <f t="shared" si="186"/>
        <v>6.1667639024009449E+80</v>
      </c>
      <c r="QON25" s="369">
        <f t="shared" si="186"/>
        <v>0</v>
      </c>
      <c r="QOO25" s="369">
        <f t="shared" si="186"/>
        <v>6.3517668194729735E+80</v>
      </c>
      <c r="QOP25" s="369">
        <f t="shared" si="186"/>
        <v>0</v>
      </c>
      <c r="QOQ25" s="369">
        <f t="shared" si="186"/>
        <v>6.5423198240571632E+80</v>
      </c>
      <c r="QOR25" s="369">
        <f t="shared" si="186"/>
        <v>0</v>
      </c>
      <c r="QOS25" s="369">
        <f t="shared" si="186"/>
        <v>6.7385894187788787E+80</v>
      </c>
      <c r="QOT25" s="369">
        <f t="shared" si="186"/>
        <v>0</v>
      </c>
      <c r="QOU25" s="369">
        <f t="shared" si="186"/>
        <v>6.9407471013422451E+80</v>
      </c>
      <c r="QOV25" s="369">
        <f t="shared" si="186"/>
        <v>0</v>
      </c>
      <c r="QOW25" s="369">
        <f t="shared" si="186"/>
        <v>7.1489695143825128E+80</v>
      </c>
      <c r="QOX25" s="369">
        <f t="shared" si="186"/>
        <v>0</v>
      </c>
      <c r="QOY25" s="369">
        <f t="shared" si="186"/>
        <v>7.3634385998139881E+80</v>
      </c>
      <c r="QOZ25" s="369">
        <f t="shared" si="186"/>
        <v>0</v>
      </c>
      <c r="QPA25" s="369">
        <f t="shared" si="186"/>
        <v>7.5843417578084076E+80</v>
      </c>
      <c r="QPB25" s="369">
        <f t="shared" si="186"/>
        <v>0</v>
      </c>
      <c r="QPC25" s="369">
        <f t="shared" si="186"/>
        <v>7.8118720105426597E+80</v>
      </c>
      <c r="QPD25" s="369">
        <f t="shared" ref="QPD25:QRO25" si="187">QPB25*$C$25</f>
        <v>0</v>
      </c>
      <c r="QPE25" s="369">
        <f t="shared" si="187"/>
        <v>8.0462281708589396E+80</v>
      </c>
      <c r="QPF25" s="369">
        <f t="shared" si="187"/>
        <v>0</v>
      </c>
      <c r="QPG25" s="369">
        <f t="shared" si="187"/>
        <v>8.2876150159847078E+80</v>
      </c>
      <c r="QPH25" s="369">
        <f t="shared" si="187"/>
        <v>0</v>
      </c>
      <c r="QPI25" s="369">
        <f t="shared" si="187"/>
        <v>8.5362434664642491E+80</v>
      </c>
      <c r="QPJ25" s="369">
        <f t="shared" si="187"/>
        <v>0</v>
      </c>
      <c r="QPK25" s="369">
        <f t="shared" si="187"/>
        <v>8.7923307704581763E+80</v>
      </c>
      <c r="QPL25" s="369">
        <f t="shared" si="187"/>
        <v>0</v>
      </c>
      <c r="QPM25" s="369">
        <f t="shared" si="187"/>
        <v>9.0561006935719214E+80</v>
      </c>
      <c r="QPN25" s="369">
        <f t="shared" si="187"/>
        <v>0</v>
      </c>
      <c r="QPO25" s="369">
        <f t="shared" si="187"/>
        <v>9.3277837143790797E+80</v>
      </c>
      <c r="QPP25" s="369">
        <f t="shared" si="187"/>
        <v>0</v>
      </c>
      <c r="QPQ25" s="369">
        <f t="shared" si="187"/>
        <v>9.6076172258104515E+80</v>
      </c>
      <c r="QPR25" s="369">
        <f t="shared" si="187"/>
        <v>0</v>
      </c>
      <c r="QPS25" s="369">
        <f t="shared" si="187"/>
        <v>9.8958457425847651E+80</v>
      </c>
      <c r="QPT25" s="369">
        <f t="shared" si="187"/>
        <v>0</v>
      </c>
      <c r="QPU25" s="369">
        <f t="shared" si="187"/>
        <v>1.0192721114862309E+81</v>
      </c>
      <c r="QPV25" s="369">
        <f t="shared" si="187"/>
        <v>0</v>
      </c>
      <c r="QPW25" s="369">
        <f t="shared" si="187"/>
        <v>1.0498502748308178E+81</v>
      </c>
      <c r="QPX25" s="369">
        <f t="shared" si="187"/>
        <v>0</v>
      </c>
      <c r="QPY25" s="369">
        <f t="shared" si="187"/>
        <v>1.0813457830757424E+81</v>
      </c>
      <c r="QPZ25" s="369">
        <f t="shared" si="187"/>
        <v>0</v>
      </c>
      <c r="QQA25" s="369">
        <f t="shared" si="187"/>
        <v>1.1137861565680147E+81</v>
      </c>
      <c r="QQB25" s="369">
        <f t="shared" si="187"/>
        <v>0</v>
      </c>
      <c r="QQC25" s="369">
        <f t="shared" si="187"/>
        <v>1.1471997412650551E+81</v>
      </c>
      <c r="QQD25" s="369">
        <f t="shared" si="187"/>
        <v>0</v>
      </c>
      <c r="QQE25" s="369">
        <f t="shared" si="187"/>
        <v>1.1816157335030069E+81</v>
      </c>
      <c r="QQF25" s="369">
        <f t="shared" si="187"/>
        <v>0</v>
      </c>
      <c r="QQG25" s="369">
        <f t="shared" si="187"/>
        <v>1.2170642055080971E+81</v>
      </c>
      <c r="QQH25" s="369">
        <f t="shared" si="187"/>
        <v>0</v>
      </c>
      <c r="QQI25" s="369">
        <f t="shared" si="187"/>
        <v>1.25357613167334E+81</v>
      </c>
      <c r="QQJ25" s="369">
        <f t="shared" si="187"/>
        <v>0</v>
      </c>
      <c r="QQK25" s="369">
        <f t="shared" si="187"/>
        <v>1.2911834156235403E+81</v>
      </c>
      <c r="QQL25" s="369">
        <f t="shared" si="187"/>
        <v>0</v>
      </c>
      <c r="QQM25" s="369">
        <f t="shared" si="187"/>
        <v>1.3299189180922465E+81</v>
      </c>
      <c r="QQN25" s="369">
        <f t="shared" si="187"/>
        <v>0</v>
      </c>
      <c r="QQO25" s="369">
        <f t="shared" si="187"/>
        <v>1.369816485635014E+81</v>
      </c>
      <c r="QQP25" s="369">
        <f t="shared" si="187"/>
        <v>0</v>
      </c>
      <c r="QQQ25" s="369">
        <f t="shared" si="187"/>
        <v>1.4109109802040644E+81</v>
      </c>
      <c r="QQR25" s="369">
        <f t="shared" si="187"/>
        <v>0</v>
      </c>
      <c r="QQS25" s="369">
        <f t="shared" si="187"/>
        <v>1.4532383096101864E+81</v>
      </c>
      <c r="QQT25" s="369">
        <f t="shared" si="187"/>
        <v>0</v>
      </c>
      <c r="QQU25" s="369">
        <f t="shared" si="187"/>
        <v>1.496835458898492E+81</v>
      </c>
      <c r="QQV25" s="369">
        <f t="shared" si="187"/>
        <v>0</v>
      </c>
      <c r="QQW25" s="369">
        <f t="shared" si="187"/>
        <v>1.5417405226654469E+81</v>
      </c>
      <c r="QQX25" s="369">
        <f t="shared" si="187"/>
        <v>0</v>
      </c>
      <c r="QQY25" s="369">
        <f t="shared" si="187"/>
        <v>1.5879927383454103E+81</v>
      </c>
      <c r="QQZ25" s="369">
        <f t="shared" si="187"/>
        <v>0</v>
      </c>
      <c r="QRA25" s="369">
        <f t="shared" si="187"/>
        <v>1.6356325204957727E+81</v>
      </c>
      <c r="QRB25" s="369">
        <f t="shared" si="187"/>
        <v>0</v>
      </c>
      <c r="QRC25" s="369">
        <f t="shared" si="187"/>
        <v>1.6847014961106459E+81</v>
      </c>
      <c r="QRD25" s="369">
        <f t="shared" si="187"/>
        <v>0</v>
      </c>
      <c r="QRE25" s="369">
        <f t="shared" si="187"/>
        <v>1.7352425409939653E+81</v>
      </c>
      <c r="QRF25" s="369">
        <f t="shared" si="187"/>
        <v>0</v>
      </c>
      <c r="QRG25" s="369">
        <f t="shared" si="187"/>
        <v>1.7872998172237843E+81</v>
      </c>
      <c r="QRH25" s="369">
        <f t="shared" si="187"/>
        <v>0</v>
      </c>
      <c r="QRI25" s="369">
        <f t="shared" si="187"/>
        <v>1.8409188117404978E+81</v>
      </c>
      <c r="QRJ25" s="369">
        <f t="shared" si="187"/>
        <v>0</v>
      </c>
      <c r="QRK25" s="369">
        <f t="shared" si="187"/>
        <v>1.8961463760927128E+81</v>
      </c>
      <c r="QRL25" s="369">
        <f t="shared" si="187"/>
        <v>0</v>
      </c>
      <c r="QRM25" s="369">
        <f t="shared" si="187"/>
        <v>1.9530307673754943E+81</v>
      </c>
      <c r="QRN25" s="369">
        <f t="shared" si="187"/>
        <v>0</v>
      </c>
      <c r="QRO25" s="369">
        <f t="shared" si="187"/>
        <v>2.0116216903967594E+81</v>
      </c>
      <c r="QRP25" s="369">
        <f t="shared" ref="QRP25:QUA25" si="188">QRN25*$C$25</f>
        <v>0</v>
      </c>
      <c r="QRQ25" s="369">
        <f t="shared" si="188"/>
        <v>2.0719703411086621E+81</v>
      </c>
      <c r="QRR25" s="369">
        <f t="shared" si="188"/>
        <v>0</v>
      </c>
      <c r="QRS25" s="369">
        <f t="shared" si="188"/>
        <v>2.1341294513419222E+81</v>
      </c>
      <c r="QRT25" s="369">
        <f t="shared" si="188"/>
        <v>0</v>
      </c>
      <c r="QRU25" s="369">
        <f t="shared" si="188"/>
        <v>2.1981533348821798E+81</v>
      </c>
      <c r="QRV25" s="369">
        <f t="shared" si="188"/>
        <v>0</v>
      </c>
      <c r="QRW25" s="369">
        <f t="shared" si="188"/>
        <v>2.2640979349286453E+81</v>
      </c>
      <c r="QRX25" s="369">
        <f t="shared" si="188"/>
        <v>0</v>
      </c>
      <c r="QRY25" s="369">
        <f t="shared" si="188"/>
        <v>2.3320208729765048E+81</v>
      </c>
      <c r="QRZ25" s="369">
        <f t="shared" si="188"/>
        <v>0</v>
      </c>
      <c r="QSA25" s="369">
        <f t="shared" si="188"/>
        <v>2.4019814991657999E+81</v>
      </c>
      <c r="QSB25" s="369">
        <f t="shared" si="188"/>
        <v>0</v>
      </c>
      <c r="QSC25" s="369">
        <f t="shared" si="188"/>
        <v>2.4740409441407738E+81</v>
      </c>
      <c r="QSD25" s="369">
        <f t="shared" si="188"/>
        <v>0</v>
      </c>
      <c r="QSE25" s="369">
        <f t="shared" si="188"/>
        <v>2.5482621724649971E+81</v>
      </c>
      <c r="QSF25" s="369">
        <f t="shared" si="188"/>
        <v>0</v>
      </c>
      <c r="QSG25" s="369">
        <f t="shared" si="188"/>
        <v>2.6247100376389469E+81</v>
      </c>
      <c r="QSH25" s="369">
        <f t="shared" si="188"/>
        <v>0</v>
      </c>
      <c r="QSI25" s="369">
        <f t="shared" si="188"/>
        <v>2.7034513387681154E+81</v>
      </c>
      <c r="QSJ25" s="369">
        <f t="shared" si="188"/>
        <v>0</v>
      </c>
      <c r="QSK25" s="369">
        <f t="shared" si="188"/>
        <v>2.7845548789311591E+81</v>
      </c>
      <c r="QSL25" s="369">
        <f t="shared" si="188"/>
        <v>0</v>
      </c>
      <c r="QSM25" s="369">
        <f t="shared" si="188"/>
        <v>2.8680915252990939E+81</v>
      </c>
      <c r="QSN25" s="369">
        <f t="shared" si="188"/>
        <v>0</v>
      </c>
      <c r="QSO25" s="369">
        <f t="shared" si="188"/>
        <v>2.9541342710580666E+81</v>
      </c>
      <c r="QSP25" s="369">
        <f t="shared" si="188"/>
        <v>0</v>
      </c>
      <c r="QSQ25" s="369">
        <f t="shared" si="188"/>
        <v>3.0427582991898088E+81</v>
      </c>
      <c r="QSR25" s="369">
        <f t="shared" si="188"/>
        <v>0</v>
      </c>
      <c r="QSS25" s="369">
        <f t="shared" si="188"/>
        <v>3.1340410481655032E+81</v>
      </c>
      <c r="QST25" s="369">
        <f t="shared" si="188"/>
        <v>0</v>
      </c>
      <c r="QSU25" s="369">
        <f t="shared" si="188"/>
        <v>3.2280622796104683E+81</v>
      </c>
      <c r="QSV25" s="369">
        <f t="shared" si="188"/>
        <v>0</v>
      </c>
      <c r="QSW25" s="369">
        <f t="shared" si="188"/>
        <v>3.3249041479987826E+81</v>
      </c>
      <c r="QSX25" s="369">
        <f t="shared" si="188"/>
        <v>0</v>
      </c>
      <c r="QSY25" s="369">
        <f t="shared" si="188"/>
        <v>3.4246512724387462E+81</v>
      </c>
      <c r="QSZ25" s="369">
        <f t="shared" si="188"/>
        <v>0</v>
      </c>
      <c r="QTA25" s="369">
        <f t="shared" si="188"/>
        <v>3.5273908106119088E+81</v>
      </c>
      <c r="QTB25" s="369">
        <f t="shared" si="188"/>
        <v>0</v>
      </c>
      <c r="QTC25" s="369">
        <f t="shared" si="188"/>
        <v>3.6332125349302662E+81</v>
      </c>
      <c r="QTD25" s="369">
        <f t="shared" si="188"/>
        <v>0</v>
      </c>
      <c r="QTE25" s="369">
        <f t="shared" si="188"/>
        <v>3.7422089109781741E+81</v>
      </c>
      <c r="QTF25" s="369">
        <f t="shared" si="188"/>
        <v>0</v>
      </c>
      <c r="QTG25" s="369">
        <f t="shared" si="188"/>
        <v>3.8544751783075196E+81</v>
      </c>
      <c r="QTH25" s="369">
        <f t="shared" si="188"/>
        <v>0</v>
      </c>
      <c r="QTI25" s="369">
        <f t="shared" si="188"/>
        <v>3.9701094336567449E+81</v>
      </c>
      <c r="QTJ25" s="369">
        <f t="shared" si="188"/>
        <v>0</v>
      </c>
      <c r="QTK25" s="369">
        <f t="shared" si="188"/>
        <v>4.0892127166664473E+81</v>
      </c>
      <c r="QTL25" s="369">
        <f t="shared" si="188"/>
        <v>0</v>
      </c>
      <c r="QTM25" s="369">
        <f t="shared" si="188"/>
        <v>4.211889098166441E+81</v>
      </c>
      <c r="QTN25" s="369">
        <f t="shared" si="188"/>
        <v>0</v>
      </c>
      <c r="QTO25" s="369">
        <f t="shared" si="188"/>
        <v>4.3382457711114345E+81</v>
      </c>
      <c r="QTP25" s="369">
        <f t="shared" si="188"/>
        <v>0</v>
      </c>
      <c r="QTQ25" s="369">
        <f t="shared" si="188"/>
        <v>4.4683931442447774E+81</v>
      </c>
      <c r="QTR25" s="369">
        <f t="shared" si="188"/>
        <v>0</v>
      </c>
      <c r="QTS25" s="369">
        <f t="shared" si="188"/>
        <v>4.6024449385721212E+81</v>
      </c>
      <c r="QTT25" s="369">
        <f t="shared" si="188"/>
        <v>0</v>
      </c>
      <c r="QTU25" s="369">
        <f t="shared" si="188"/>
        <v>4.7405182867292846E+81</v>
      </c>
      <c r="QTV25" s="369">
        <f t="shared" si="188"/>
        <v>0</v>
      </c>
      <c r="QTW25" s="369">
        <f t="shared" si="188"/>
        <v>4.8827338353311634E+81</v>
      </c>
      <c r="QTX25" s="369">
        <f t="shared" si="188"/>
        <v>0</v>
      </c>
      <c r="QTY25" s="369">
        <f t="shared" si="188"/>
        <v>5.0292158503910989E+81</v>
      </c>
      <c r="QTZ25" s="369">
        <f t="shared" si="188"/>
        <v>0</v>
      </c>
      <c r="QUA25" s="369">
        <f t="shared" si="188"/>
        <v>5.1800923259028317E+81</v>
      </c>
      <c r="QUB25" s="369">
        <f t="shared" ref="QUB25:QWM25" si="189">QTZ25*$C$25</f>
        <v>0</v>
      </c>
      <c r="QUC25" s="369">
        <f t="shared" si="189"/>
        <v>5.3354950956799167E+81</v>
      </c>
      <c r="QUD25" s="369">
        <f t="shared" si="189"/>
        <v>0</v>
      </c>
      <c r="QUE25" s="369">
        <f t="shared" si="189"/>
        <v>5.4955599485503143E+81</v>
      </c>
      <c r="QUF25" s="369">
        <f t="shared" si="189"/>
        <v>0</v>
      </c>
      <c r="QUG25" s="369">
        <f t="shared" si="189"/>
        <v>5.6604267470068237E+81</v>
      </c>
      <c r="QUH25" s="369">
        <f t="shared" si="189"/>
        <v>0</v>
      </c>
      <c r="QUI25" s="369">
        <f t="shared" si="189"/>
        <v>5.8302395494170287E+81</v>
      </c>
      <c r="QUJ25" s="369">
        <f t="shared" si="189"/>
        <v>0</v>
      </c>
      <c r="QUK25" s="369">
        <f t="shared" si="189"/>
        <v>6.0051467358995399E+81</v>
      </c>
      <c r="QUL25" s="369">
        <f t="shared" si="189"/>
        <v>0</v>
      </c>
      <c r="QUM25" s="369">
        <f t="shared" si="189"/>
        <v>6.1853011379765261E+81</v>
      </c>
      <c r="QUN25" s="369">
        <f t="shared" si="189"/>
        <v>0</v>
      </c>
      <c r="QUO25" s="369">
        <f t="shared" si="189"/>
        <v>6.3708601721158221E+81</v>
      </c>
      <c r="QUP25" s="369">
        <f t="shared" si="189"/>
        <v>0</v>
      </c>
      <c r="QUQ25" s="369">
        <f t="shared" si="189"/>
        <v>6.561985977279297E+81</v>
      </c>
      <c r="QUR25" s="369">
        <f t="shared" si="189"/>
        <v>0</v>
      </c>
      <c r="QUS25" s="369">
        <f t="shared" si="189"/>
        <v>6.7588455565976757E+81</v>
      </c>
      <c r="QUT25" s="369">
        <f t="shared" si="189"/>
        <v>0</v>
      </c>
      <c r="QUU25" s="369">
        <f t="shared" si="189"/>
        <v>6.9616109232956059E+81</v>
      </c>
      <c r="QUV25" s="369">
        <f t="shared" si="189"/>
        <v>0</v>
      </c>
      <c r="QUW25" s="369">
        <f t="shared" si="189"/>
        <v>7.1704592509944744E+81</v>
      </c>
      <c r="QUX25" s="369">
        <f t="shared" si="189"/>
        <v>0</v>
      </c>
      <c r="QUY25" s="369">
        <f t="shared" si="189"/>
        <v>7.3855730285243091E+81</v>
      </c>
      <c r="QUZ25" s="369">
        <f t="shared" si="189"/>
        <v>0</v>
      </c>
      <c r="QVA25" s="369">
        <f t="shared" si="189"/>
        <v>7.6071402193800388E+81</v>
      </c>
      <c r="QVB25" s="369">
        <f t="shared" si="189"/>
        <v>0</v>
      </c>
      <c r="QVC25" s="369">
        <f t="shared" si="189"/>
        <v>7.8353544259614395E+81</v>
      </c>
      <c r="QVD25" s="369">
        <f t="shared" si="189"/>
        <v>0</v>
      </c>
      <c r="QVE25" s="369">
        <f t="shared" si="189"/>
        <v>8.0704150587402827E+81</v>
      </c>
      <c r="QVF25" s="369">
        <f t="shared" si="189"/>
        <v>0</v>
      </c>
      <c r="QVG25" s="369">
        <f t="shared" si="189"/>
        <v>8.3125275105024908E+81</v>
      </c>
      <c r="QVH25" s="369">
        <f t="shared" si="189"/>
        <v>0</v>
      </c>
      <c r="QVI25" s="369">
        <f t="shared" si="189"/>
        <v>8.5619033358175649E+81</v>
      </c>
      <c r="QVJ25" s="369">
        <f t="shared" si="189"/>
        <v>0</v>
      </c>
      <c r="QVK25" s="369">
        <f t="shared" si="189"/>
        <v>8.8187604358920916E+81</v>
      </c>
      <c r="QVL25" s="369">
        <f t="shared" si="189"/>
        <v>0</v>
      </c>
      <c r="QVM25" s="369">
        <f t="shared" si="189"/>
        <v>9.083323248968854E+81</v>
      </c>
      <c r="QVN25" s="369">
        <f t="shared" si="189"/>
        <v>0</v>
      </c>
      <c r="QVO25" s="369">
        <f t="shared" si="189"/>
        <v>9.3558229464379193E+81</v>
      </c>
      <c r="QVP25" s="369">
        <f t="shared" si="189"/>
        <v>0</v>
      </c>
      <c r="QVQ25" s="369">
        <f t="shared" si="189"/>
        <v>9.6364976348310566E+81</v>
      </c>
      <c r="QVR25" s="369">
        <f t="shared" si="189"/>
        <v>0</v>
      </c>
      <c r="QVS25" s="369">
        <f t="shared" si="189"/>
        <v>9.9255925638759888E+81</v>
      </c>
      <c r="QVT25" s="369">
        <f t="shared" si="189"/>
        <v>0</v>
      </c>
      <c r="QVU25" s="369">
        <f t="shared" si="189"/>
        <v>1.0223360340792269E+82</v>
      </c>
      <c r="QVV25" s="369">
        <f t="shared" si="189"/>
        <v>0</v>
      </c>
      <c r="QVW25" s="369">
        <f t="shared" si="189"/>
        <v>1.0530061151016038E+82</v>
      </c>
      <c r="QVX25" s="369">
        <f t="shared" si="189"/>
        <v>0</v>
      </c>
      <c r="QVY25" s="369">
        <f t="shared" si="189"/>
        <v>1.0845962985546519E+82</v>
      </c>
      <c r="QVZ25" s="369">
        <f t="shared" si="189"/>
        <v>0</v>
      </c>
      <c r="QWA25" s="369">
        <f t="shared" si="189"/>
        <v>1.1171341875112915E+82</v>
      </c>
      <c r="QWB25" s="369">
        <f t="shared" si="189"/>
        <v>0</v>
      </c>
      <c r="QWC25" s="369">
        <f t="shared" si="189"/>
        <v>1.1506482131366303E+82</v>
      </c>
      <c r="QWD25" s="369">
        <f t="shared" si="189"/>
        <v>0</v>
      </c>
      <c r="QWE25" s="369">
        <f t="shared" si="189"/>
        <v>1.1851676595307291E+82</v>
      </c>
      <c r="QWF25" s="369">
        <f t="shared" si="189"/>
        <v>0</v>
      </c>
      <c r="QWG25" s="369">
        <f t="shared" si="189"/>
        <v>1.2207226893166511E+82</v>
      </c>
      <c r="QWH25" s="369">
        <f t="shared" si="189"/>
        <v>0</v>
      </c>
      <c r="QWI25" s="369">
        <f t="shared" si="189"/>
        <v>1.2573443699961507E+82</v>
      </c>
      <c r="QWJ25" s="369">
        <f t="shared" si="189"/>
        <v>0</v>
      </c>
      <c r="QWK25" s="369">
        <f t="shared" si="189"/>
        <v>1.2950647010960354E+82</v>
      </c>
      <c r="QWL25" s="369">
        <f t="shared" si="189"/>
        <v>0</v>
      </c>
      <c r="QWM25" s="369">
        <f t="shared" si="189"/>
        <v>1.3339166421289164E+82</v>
      </c>
      <c r="QWN25" s="369">
        <f t="shared" ref="QWN25:QYY25" si="190">QWL25*$C$25</f>
        <v>0</v>
      </c>
      <c r="QWO25" s="369">
        <f t="shared" si="190"/>
        <v>1.373934141392784E+82</v>
      </c>
      <c r="QWP25" s="369">
        <f t="shared" si="190"/>
        <v>0</v>
      </c>
      <c r="QWQ25" s="369">
        <f t="shared" si="190"/>
        <v>1.4151521656345676E+82</v>
      </c>
      <c r="QWR25" s="369">
        <f t="shared" si="190"/>
        <v>0</v>
      </c>
      <c r="QWS25" s="369">
        <f t="shared" si="190"/>
        <v>1.4576067306036047E+82</v>
      </c>
      <c r="QWT25" s="369">
        <f t="shared" si="190"/>
        <v>0</v>
      </c>
      <c r="QWU25" s="369">
        <f t="shared" si="190"/>
        <v>1.5013349325217128E+82</v>
      </c>
      <c r="QWV25" s="369">
        <f t="shared" si="190"/>
        <v>0</v>
      </c>
      <c r="QWW25" s="369">
        <f t="shared" si="190"/>
        <v>1.5463749804973643E+82</v>
      </c>
      <c r="QWX25" s="369">
        <f t="shared" si="190"/>
        <v>0</v>
      </c>
      <c r="QWY25" s="369">
        <f t="shared" si="190"/>
        <v>1.5927662299122852E+82</v>
      </c>
      <c r="QWZ25" s="369">
        <f t="shared" si="190"/>
        <v>0</v>
      </c>
      <c r="QXA25" s="369">
        <f t="shared" si="190"/>
        <v>1.6405492168096538E+82</v>
      </c>
      <c r="QXB25" s="369">
        <f t="shared" si="190"/>
        <v>0</v>
      </c>
      <c r="QXC25" s="369">
        <f t="shared" si="190"/>
        <v>1.6897656933139434E+82</v>
      </c>
      <c r="QXD25" s="369">
        <f t="shared" si="190"/>
        <v>0</v>
      </c>
      <c r="QXE25" s="369">
        <f t="shared" si="190"/>
        <v>1.7404586641133616E+82</v>
      </c>
      <c r="QXF25" s="369">
        <f t="shared" si="190"/>
        <v>0</v>
      </c>
      <c r="QXG25" s="369">
        <f t="shared" si="190"/>
        <v>1.7926724240367625E+82</v>
      </c>
      <c r="QXH25" s="369">
        <f t="shared" si="190"/>
        <v>0</v>
      </c>
      <c r="QXI25" s="369">
        <f t="shared" si="190"/>
        <v>1.8464525967578653E+82</v>
      </c>
      <c r="QXJ25" s="369">
        <f t="shared" si="190"/>
        <v>0</v>
      </c>
      <c r="QXK25" s="369">
        <f t="shared" si="190"/>
        <v>1.9018461746606013E+82</v>
      </c>
      <c r="QXL25" s="369">
        <f t="shared" si="190"/>
        <v>0</v>
      </c>
      <c r="QXM25" s="369">
        <f t="shared" si="190"/>
        <v>1.9589015599004194E+82</v>
      </c>
      <c r="QXN25" s="369">
        <f t="shared" si="190"/>
        <v>0</v>
      </c>
      <c r="QXO25" s="369">
        <f t="shared" si="190"/>
        <v>2.0176686066974321E+82</v>
      </c>
      <c r="QXP25" s="369">
        <f t="shared" si="190"/>
        <v>0</v>
      </c>
      <c r="QXQ25" s="369">
        <f t="shared" si="190"/>
        <v>2.0781986648983551E+82</v>
      </c>
      <c r="QXR25" s="369">
        <f t="shared" si="190"/>
        <v>0</v>
      </c>
      <c r="QXS25" s="369">
        <f t="shared" si="190"/>
        <v>2.1405446248453059E+82</v>
      </c>
      <c r="QXT25" s="369">
        <f t="shared" si="190"/>
        <v>0</v>
      </c>
      <c r="QXU25" s="369">
        <f t="shared" si="190"/>
        <v>2.2047609635906652E+82</v>
      </c>
      <c r="QXV25" s="369">
        <f t="shared" si="190"/>
        <v>0</v>
      </c>
      <c r="QXW25" s="369">
        <f t="shared" si="190"/>
        <v>2.2709037924983853E+82</v>
      </c>
      <c r="QXX25" s="369">
        <f t="shared" si="190"/>
        <v>0</v>
      </c>
      <c r="QXY25" s="369">
        <f t="shared" si="190"/>
        <v>2.339030906273337E+82</v>
      </c>
      <c r="QXZ25" s="369">
        <f t="shared" si="190"/>
        <v>0</v>
      </c>
      <c r="QYA25" s="369">
        <f t="shared" si="190"/>
        <v>2.4092018334615372E+82</v>
      </c>
      <c r="QYB25" s="369">
        <f t="shared" si="190"/>
        <v>0</v>
      </c>
      <c r="QYC25" s="369">
        <f t="shared" si="190"/>
        <v>2.4814778884653834E+82</v>
      </c>
      <c r="QYD25" s="369">
        <f t="shared" si="190"/>
        <v>0</v>
      </c>
      <c r="QYE25" s="369">
        <f t="shared" si="190"/>
        <v>2.5559222251193448E+82</v>
      </c>
      <c r="QYF25" s="369">
        <f t="shared" si="190"/>
        <v>0</v>
      </c>
      <c r="QYG25" s="369">
        <f t="shared" si="190"/>
        <v>2.6325998918729253E+82</v>
      </c>
      <c r="QYH25" s="369">
        <f t="shared" si="190"/>
        <v>0</v>
      </c>
      <c r="QYI25" s="369">
        <f t="shared" si="190"/>
        <v>2.711577888629113E+82</v>
      </c>
      <c r="QYJ25" s="369">
        <f t="shared" si="190"/>
        <v>0</v>
      </c>
      <c r="QYK25" s="369">
        <f t="shared" si="190"/>
        <v>2.7929252252879864E+82</v>
      </c>
      <c r="QYL25" s="369">
        <f t="shared" si="190"/>
        <v>0</v>
      </c>
      <c r="QYM25" s="369">
        <f t="shared" si="190"/>
        <v>2.876712982046626E+82</v>
      </c>
      <c r="QYN25" s="369">
        <f t="shared" si="190"/>
        <v>0</v>
      </c>
      <c r="QYO25" s="369">
        <f t="shared" si="190"/>
        <v>2.9630143715080249E+82</v>
      </c>
      <c r="QYP25" s="369">
        <f t="shared" si="190"/>
        <v>0</v>
      </c>
      <c r="QYQ25" s="369">
        <f t="shared" si="190"/>
        <v>3.0519048026532659E+82</v>
      </c>
      <c r="QYR25" s="369">
        <f t="shared" si="190"/>
        <v>0</v>
      </c>
      <c r="QYS25" s="369">
        <f t="shared" si="190"/>
        <v>3.1434619467328641E+82</v>
      </c>
      <c r="QYT25" s="369">
        <f t="shared" si="190"/>
        <v>0</v>
      </c>
      <c r="QYU25" s="369">
        <f t="shared" si="190"/>
        <v>3.2377658051348502E+82</v>
      </c>
      <c r="QYV25" s="369">
        <f t="shared" si="190"/>
        <v>0</v>
      </c>
      <c r="QYW25" s="369">
        <f t="shared" si="190"/>
        <v>3.3348987792888956E+82</v>
      </c>
      <c r="QYX25" s="369">
        <f t="shared" si="190"/>
        <v>0</v>
      </c>
      <c r="QYY25" s="369">
        <f t="shared" si="190"/>
        <v>3.4349457426675624E+82</v>
      </c>
      <c r="QYZ25" s="369">
        <f t="shared" ref="QYZ25:RBK25" si="191">QYX25*$C$25</f>
        <v>0</v>
      </c>
      <c r="QZA25" s="369">
        <f t="shared" si="191"/>
        <v>3.5379941149475892E+82</v>
      </c>
      <c r="QZB25" s="369">
        <f t="shared" si="191"/>
        <v>0</v>
      </c>
      <c r="QZC25" s="369">
        <f t="shared" si="191"/>
        <v>3.6441339383960169E+82</v>
      </c>
      <c r="QZD25" s="369">
        <f t="shared" si="191"/>
        <v>0</v>
      </c>
      <c r="QZE25" s="369">
        <f t="shared" si="191"/>
        <v>3.7534579565478978E+82</v>
      </c>
      <c r="QZF25" s="369">
        <f t="shared" si="191"/>
        <v>0</v>
      </c>
      <c r="QZG25" s="369">
        <f t="shared" si="191"/>
        <v>3.8660616952443346E+82</v>
      </c>
      <c r="QZH25" s="369">
        <f t="shared" si="191"/>
        <v>0</v>
      </c>
      <c r="QZI25" s="369">
        <f t="shared" si="191"/>
        <v>3.9820435461016647E+82</v>
      </c>
      <c r="QZJ25" s="369">
        <f t="shared" si="191"/>
        <v>0</v>
      </c>
      <c r="QZK25" s="369">
        <f t="shared" si="191"/>
        <v>4.1015048524847144E+82</v>
      </c>
      <c r="QZL25" s="369">
        <f t="shared" si="191"/>
        <v>0</v>
      </c>
      <c r="QZM25" s="369">
        <f t="shared" si="191"/>
        <v>4.2245499980592556E+82</v>
      </c>
      <c r="QZN25" s="369">
        <f t="shared" si="191"/>
        <v>0</v>
      </c>
      <c r="QZO25" s="369">
        <f t="shared" si="191"/>
        <v>4.3512864980010332E+82</v>
      </c>
      <c r="QZP25" s="369">
        <f t="shared" si="191"/>
        <v>0</v>
      </c>
      <c r="QZQ25" s="369">
        <f t="shared" si="191"/>
        <v>4.4818250929410644E+82</v>
      </c>
      <c r="QZR25" s="369">
        <f t="shared" si="191"/>
        <v>0</v>
      </c>
      <c r="QZS25" s="369">
        <f t="shared" si="191"/>
        <v>4.6162798457292966E+82</v>
      </c>
      <c r="QZT25" s="369">
        <f t="shared" si="191"/>
        <v>0</v>
      </c>
      <c r="QZU25" s="369">
        <f t="shared" si="191"/>
        <v>4.7547682411011756E+82</v>
      </c>
      <c r="QZV25" s="369">
        <f t="shared" si="191"/>
        <v>0</v>
      </c>
      <c r="QZW25" s="369">
        <f t="shared" si="191"/>
        <v>4.8974112883342106E+82</v>
      </c>
      <c r="QZX25" s="369">
        <f t="shared" si="191"/>
        <v>0</v>
      </c>
      <c r="QZY25" s="369">
        <f t="shared" si="191"/>
        <v>5.0443336269842368E+82</v>
      </c>
      <c r="QZZ25" s="369">
        <f t="shared" si="191"/>
        <v>0</v>
      </c>
      <c r="RAA25" s="369">
        <f t="shared" si="191"/>
        <v>5.195663635793764E+82</v>
      </c>
      <c r="RAB25" s="369">
        <f t="shared" si="191"/>
        <v>0</v>
      </c>
      <c r="RAC25" s="369">
        <f t="shared" si="191"/>
        <v>5.3515335448675774E+82</v>
      </c>
      <c r="RAD25" s="369">
        <f t="shared" si="191"/>
        <v>0</v>
      </c>
      <c r="RAE25" s="369">
        <f t="shared" si="191"/>
        <v>5.512079551213605E+82</v>
      </c>
      <c r="RAF25" s="369">
        <f t="shared" si="191"/>
        <v>0</v>
      </c>
      <c r="RAG25" s="369">
        <f t="shared" si="191"/>
        <v>5.6774419377500136E+82</v>
      </c>
      <c r="RAH25" s="369">
        <f t="shared" si="191"/>
        <v>0</v>
      </c>
      <c r="RAI25" s="369">
        <f t="shared" si="191"/>
        <v>5.8477651958825141E+82</v>
      </c>
      <c r="RAJ25" s="369">
        <f t="shared" si="191"/>
        <v>0</v>
      </c>
      <c r="RAK25" s="369">
        <f t="shared" si="191"/>
        <v>6.0231981517589895E+82</v>
      </c>
      <c r="RAL25" s="369">
        <f t="shared" si="191"/>
        <v>0</v>
      </c>
      <c r="RAM25" s="369">
        <f t="shared" si="191"/>
        <v>6.2038940963117595E+82</v>
      </c>
      <c r="RAN25" s="369">
        <f t="shared" si="191"/>
        <v>0</v>
      </c>
      <c r="RAO25" s="369">
        <f t="shared" si="191"/>
        <v>6.3900109192011126E+82</v>
      </c>
      <c r="RAP25" s="369">
        <f t="shared" si="191"/>
        <v>0</v>
      </c>
      <c r="RAQ25" s="369">
        <f t="shared" si="191"/>
        <v>6.5817112467771455E+82</v>
      </c>
      <c r="RAR25" s="369">
        <f t="shared" si="191"/>
        <v>0</v>
      </c>
      <c r="RAS25" s="369">
        <f t="shared" si="191"/>
        <v>6.7791625841804597E+82</v>
      </c>
      <c r="RAT25" s="369">
        <f t="shared" si="191"/>
        <v>0</v>
      </c>
      <c r="RAU25" s="369">
        <f t="shared" si="191"/>
        <v>6.9825374617058732E+82</v>
      </c>
      <c r="RAV25" s="369">
        <f t="shared" si="191"/>
        <v>0</v>
      </c>
      <c r="RAW25" s="369">
        <f t="shared" si="191"/>
        <v>7.19201358555705E+82</v>
      </c>
      <c r="RAX25" s="369">
        <f t="shared" si="191"/>
        <v>0</v>
      </c>
      <c r="RAY25" s="369">
        <f t="shared" si="191"/>
        <v>7.4077739931237612E+82</v>
      </c>
      <c r="RAZ25" s="369">
        <f t="shared" si="191"/>
        <v>0</v>
      </c>
      <c r="RBA25" s="369">
        <f t="shared" si="191"/>
        <v>7.6300072129174742E+82</v>
      </c>
      <c r="RBB25" s="369">
        <f t="shared" si="191"/>
        <v>0</v>
      </c>
      <c r="RBC25" s="369">
        <f t="shared" si="191"/>
        <v>7.858907429304998E+82</v>
      </c>
      <c r="RBD25" s="369">
        <f t="shared" si="191"/>
        <v>0</v>
      </c>
      <c r="RBE25" s="369">
        <f t="shared" si="191"/>
        <v>8.094674652184148E+82</v>
      </c>
      <c r="RBF25" s="369">
        <f t="shared" si="191"/>
        <v>0</v>
      </c>
      <c r="RBG25" s="369">
        <f t="shared" si="191"/>
        <v>8.3375148917496724E+82</v>
      </c>
      <c r="RBH25" s="369">
        <f t="shared" si="191"/>
        <v>0</v>
      </c>
      <c r="RBI25" s="369">
        <f t="shared" si="191"/>
        <v>8.5876403385021624E+82</v>
      </c>
      <c r="RBJ25" s="369">
        <f t="shared" si="191"/>
        <v>0</v>
      </c>
      <c r="RBK25" s="369">
        <f t="shared" si="191"/>
        <v>8.8452695486572275E+82</v>
      </c>
      <c r="RBL25" s="369">
        <f t="shared" ref="RBL25:RDW25" si="192">RBJ25*$C$25</f>
        <v>0</v>
      </c>
      <c r="RBM25" s="369">
        <f t="shared" si="192"/>
        <v>9.110627635116944E+82</v>
      </c>
      <c r="RBN25" s="369">
        <f t="shared" si="192"/>
        <v>0</v>
      </c>
      <c r="RBO25" s="369">
        <f t="shared" si="192"/>
        <v>9.3839464641704532E+82</v>
      </c>
      <c r="RBP25" s="369">
        <f t="shared" si="192"/>
        <v>0</v>
      </c>
      <c r="RBQ25" s="369">
        <f t="shared" si="192"/>
        <v>9.6654648580955666E+82</v>
      </c>
      <c r="RBR25" s="369">
        <f t="shared" si="192"/>
        <v>0</v>
      </c>
      <c r="RBS25" s="369">
        <f t="shared" si="192"/>
        <v>9.9554288038384333E+82</v>
      </c>
      <c r="RBT25" s="369">
        <f t="shared" si="192"/>
        <v>0</v>
      </c>
      <c r="RBU25" s="369">
        <f t="shared" si="192"/>
        <v>1.0254091667953587E+83</v>
      </c>
      <c r="RBV25" s="369">
        <f t="shared" si="192"/>
        <v>0</v>
      </c>
      <c r="RBW25" s="369">
        <f t="shared" si="192"/>
        <v>1.0561714417992195E+83</v>
      </c>
      <c r="RBX25" s="369">
        <f t="shared" si="192"/>
        <v>0</v>
      </c>
      <c r="RBY25" s="369">
        <f t="shared" si="192"/>
        <v>1.0878565850531961E+83</v>
      </c>
      <c r="RBZ25" s="369">
        <f t="shared" si="192"/>
        <v>0</v>
      </c>
      <c r="RCA25" s="369">
        <f t="shared" si="192"/>
        <v>1.120492282604792E+83</v>
      </c>
      <c r="RCB25" s="369">
        <f t="shared" si="192"/>
        <v>0</v>
      </c>
      <c r="RCC25" s="369">
        <f t="shared" si="192"/>
        <v>1.1541070510829358E+83</v>
      </c>
      <c r="RCD25" s="369">
        <f t="shared" si="192"/>
        <v>0</v>
      </c>
      <c r="RCE25" s="369">
        <f t="shared" si="192"/>
        <v>1.1887302626154239E+83</v>
      </c>
      <c r="RCF25" s="369">
        <f t="shared" si="192"/>
        <v>0</v>
      </c>
      <c r="RCG25" s="369">
        <f t="shared" si="192"/>
        <v>1.2243921704938866E+83</v>
      </c>
      <c r="RCH25" s="369">
        <f t="shared" si="192"/>
        <v>0</v>
      </c>
      <c r="RCI25" s="369">
        <f t="shared" si="192"/>
        <v>1.2611239356087033E+83</v>
      </c>
      <c r="RCJ25" s="369">
        <f t="shared" si="192"/>
        <v>0</v>
      </c>
      <c r="RCK25" s="369">
        <f t="shared" si="192"/>
        <v>1.2989576536769645E+83</v>
      </c>
      <c r="RCL25" s="369">
        <f t="shared" si="192"/>
        <v>0</v>
      </c>
      <c r="RCM25" s="369">
        <f t="shared" si="192"/>
        <v>1.3379263832872734E+83</v>
      </c>
      <c r="RCN25" s="369">
        <f t="shared" si="192"/>
        <v>0</v>
      </c>
      <c r="RCO25" s="369">
        <f t="shared" si="192"/>
        <v>1.3780641747858916E+83</v>
      </c>
      <c r="RCP25" s="369">
        <f t="shared" si="192"/>
        <v>0</v>
      </c>
      <c r="RCQ25" s="369">
        <f t="shared" si="192"/>
        <v>1.4194061000294685E+83</v>
      </c>
      <c r="RCR25" s="369">
        <f t="shared" si="192"/>
        <v>0</v>
      </c>
      <c r="RCS25" s="369">
        <f t="shared" si="192"/>
        <v>1.4619882830303527E+83</v>
      </c>
      <c r="RCT25" s="369">
        <f t="shared" si="192"/>
        <v>0</v>
      </c>
      <c r="RCU25" s="369">
        <f t="shared" si="192"/>
        <v>1.5058479315212634E+83</v>
      </c>
      <c r="RCV25" s="369">
        <f t="shared" si="192"/>
        <v>0</v>
      </c>
      <c r="RCW25" s="369">
        <f t="shared" si="192"/>
        <v>1.5510233694669013E+83</v>
      </c>
      <c r="RCX25" s="369">
        <f t="shared" si="192"/>
        <v>0</v>
      </c>
      <c r="RCY25" s="369">
        <f t="shared" si="192"/>
        <v>1.5975540705509084E+83</v>
      </c>
      <c r="RCZ25" s="369">
        <f t="shared" si="192"/>
        <v>0</v>
      </c>
      <c r="RDA25" s="369">
        <f t="shared" si="192"/>
        <v>1.6454806926674357E+83</v>
      </c>
      <c r="RDB25" s="369">
        <f t="shared" si="192"/>
        <v>0</v>
      </c>
      <c r="RDC25" s="369">
        <f t="shared" si="192"/>
        <v>1.6948451134474589E+83</v>
      </c>
      <c r="RDD25" s="369">
        <f t="shared" si="192"/>
        <v>0</v>
      </c>
      <c r="RDE25" s="369">
        <f t="shared" si="192"/>
        <v>1.7456904668508826E+83</v>
      </c>
      <c r="RDF25" s="369">
        <f t="shared" si="192"/>
        <v>0</v>
      </c>
      <c r="RDG25" s="369">
        <f t="shared" si="192"/>
        <v>1.7980611808564092E+83</v>
      </c>
      <c r="RDH25" s="369">
        <f t="shared" si="192"/>
        <v>0</v>
      </c>
      <c r="RDI25" s="369">
        <f t="shared" si="192"/>
        <v>1.8520030162821016E+83</v>
      </c>
      <c r="RDJ25" s="369">
        <f t="shared" si="192"/>
        <v>0</v>
      </c>
      <c r="RDK25" s="369">
        <f t="shared" si="192"/>
        <v>1.9075631067705647E+83</v>
      </c>
      <c r="RDL25" s="369">
        <f t="shared" si="192"/>
        <v>0</v>
      </c>
      <c r="RDM25" s="369">
        <f t="shared" si="192"/>
        <v>1.9647899999736818E+83</v>
      </c>
      <c r="RDN25" s="369">
        <f t="shared" si="192"/>
        <v>0</v>
      </c>
      <c r="RDO25" s="369">
        <f t="shared" si="192"/>
        <v>2.0237336999728924E+83</v>
      </c>
      <c r="RDP25" s="369">
        <f t="shared" si="192"/>
        <v>0</v>
      </c>
      <c r="RDQ25" s="369">
        <f t="shared" si="192"/>
        <v>2.0844457109720791E+83</v>
      </c>
      <c r="RDR25" s="369">
        <f t="shared" si="192"/>
        <v>0</v>
      </c>
      <c r="RDS25" s="369">
        <f t="shared" si="192"/>
        <v>2.1469790823012416E+83</v>
      </c>
      <c r="RDT25" s="369">
        <f t="shared" si="192"/>
        <v>0</v>
      </c>
      <c r="RDU25" s="369">
        <f t="shared" si="192"/>
        <v>2.2113884547702789E+83</v>
      </c>
      <c r="RDV25" s="369">
        <f t="shared" si="192"/>
        <v>0</v>
      </c>
      <c r="RDW25" s="369">
        <f t="shared" si="192"/>
        <v>2.2777301084133872E+83</v>
      </c>
      <c r="RDX25" s="369">
        <f t="shared" ref="RDX25:RGI25" si="193">RDV25*$C$25</f>
        <v>0</v>
      </c>
      <c r="RDY25" s="369">
        <f t="shared" si="193"/>
        <v>2.3460620116657889E+83</v>
      </c>
      <c r="RDZ25" s="369">
        <f t="shared" si="193"/>
        <v>0</v>
      </c>
      <c r="REA25" s="369">
        <f t="shared" si="193"/>
        <v>2.4164438720157627E+83</v>
      </c>
      <c r="REB25" s="369">
        <f t="shared" si="193"/>
        <v>0</v>
      </c>
      <c r="REC25" s="369">
        <f t="shared" si="193"/>
        <v>2.4889371881762359E+83</v>
      </c>
      <c r="RED25" s="369">
        <f t="shared" si="193"/>
        <v>0</v>
      </c>
      <c r="REE25" s="369">
        <f t="shared" si="193"/>
        <v>2.5636053038215228E+83</v>
      </c>
      <c r="REF25" s="369">
        <f t="shared" si="193"/>
        <v>0</v>
      </c>
      <c r="REG25" s="369">
        <f t="shared" si="193"/>
        <v>2.6405134629361683E+83</v>
      </c>
      <c r="REH25" s="369">
        <f t="shared" si="193"/>
        <v>0</v>
      </c>
      <c r="REI25" s="369">
        <f t="shared" si="193"/>
        <v>2.7197288668242535E+83</v>
      </c>
      <c r="REJ25" s="369">
        <f t="shared" si="193"/>
        <v>0</v>
      </c>
      <c r="REK25" s="369">
        <f t="shared" si="193"/>
        <v>2.8013207328289813E+83</v>
      </c>
      <c r="REL25" s="369">
        <f t="shared" si="193"/>
        <v>0</v>
      </c>
      <c r="REM25" s="369">
        <f t="shared" si="193"/>
        <v>2.8853603548138508E+83</v>
      </c>
      <c r="REN25" s="369">
        <f t="shared" si="193"/>
        <v>0</v>
      </c>
      <c r="REO25" s="369">
        <f t="shared" si="193"/>
        <v>2.9719211654582665E+83</v>
      </c>
      <c r="REP25" s="369">
        <f t="shared" si="193"/>
        <v>0</v>
      </c>
      <c r="REQ25" s="369">
        <f t="shared" si="193"/>
        <v>3.0610788004220146E+83</v>
      </c>
      <c r="RER25" s="369">
        <f t="shared" si="193"/>
        <v>0</v>
      </c>
      <c r="RES25" s="369">
        <f t="shared" si="193"/>
        <v>3.1529111644346749E+83</v>
      </c>
      <c r="RET25" s="369">
        <f t="shared" si="193"/>
        <v>0</v>
      </c>
      <c r="REU25" s="369">
        <f t="shared" si="193"/>
        <v>3.2474984993677151E+83</v>
      </c>
      <c r="REV25" s="369">
        <f t="shared" si="193"/>
        <v>0</v>
      </c>
      <c r="REW25" s="369">
        <f t="shared" si="193"/>
        <v>3.3449234543487469E+83</v>
      </c>
      <c r="REX25" s="369">
        <f t="shared" si="193"/>
        <v>0</v>
      </c>
      <c r="REY25" s="369">
        <f t="shared" si="193"/>
        <v>3.4452711579792094E+83</v>
      </c>
      <c r="REZ25" s="369">
        <f t="shared" si="193"/>
        <v>0</v>
      </c>
      <c r="RFA25" s="369">
        <f t="shared" si="193"/>
        <v>3.5486292927185857E+83</v>
      </c>
      <c r="RFB25" s="369">
        <f t="shared" si="193"/>
        <v>0</v>
      </c>
      <c r="RFC25" s="369">
        <f t="shared" si="193"/>
        <v>3.6550881715001433E+83</v>
      </c>
      <c r="RFD25" s="369">
        <f t="shared" si="193"/>
        <v>0</v>
      </c>
      <c r="RFE25" s="369">
        <f t="shared" si="193"/>
        <v>3.7647408166451478E+83</v>
      </c>
      <c r="RFF25" s="369">
        <f t="shared" si="193"/>
        <v>0</v>
      </c>
      <c r="RFG25" s="369">
        <f t="shared" si="193"/>
        <v>3.8776830411445025E+83</v>
      </c>
      <c r="RFH25" s="369">
        <f t="shared" si="193"/>
        <v>0</v>
      </c>
      <c r="RFI25" s="369">
        <f t="shared" si="193"/>
        <v>3.9940135323788379E+83</v>
      </c>
      <c r="RFJ25" s="369">
        <f t="shared" si="193"/>
        <v>0</v>
      </c>
      <c r="RFK25" s="369">
        <f t="shared" si="193"/>
        <v>4.1138339383502032E+83</v>
      </c>
      <c r="RFL25" s="369">
        <f t="shared" si="193"/>
        <v>0</v>
      </c>
      <c r="RFM25" s="369">
        <f t="shared" si="193"/>
        <v>4.2372489565007096E+83</v>
      </c>
      <c r="RFN25" s="369">
        <f t="shared" si="193"/>
        <v>0</v>
      </c>
      <c r="RFO25" s="369">
        <f t="shared" si="193"/>
        <v>4.3643664251957312E+83</v>
      </c>
      <c r="RFP25" s="369">
        <f t="shared" si="193"/>
        <v>0</v>
      </c>
      <c r="RFQ25" s="369">
        <f t="shared" si="193"/>
        <v>4.495297417951603E+83</v>
      </c>
      <c r="RFR25" s="369">
        <f t="shared" si="193"/>
        <v>0</v>
      </c>
      <c r="RFS25" s="369">
        <f t="shared" si="193"/>
        <v>4.6301563404901514E+83</v>
      </c>
      <c r="RFT25" s="369">
        <f t="shared" si="193"/>
        <v>0</v>
      </c>
      <c r="RFU25" s="369">
        <f t="shared" si="193"/>
        <v>4.7690610307048562E+83</v>
      </c>
      <c r="RFV25" s="369">
        <f t="shared" si="193"/>
        <v>0</v>
      </c>
      <c r="RFW25" s="369">
        <f t="shared" si="193"/>
        <v>4.9121328616260023E+83</v>
      </c>
      <c r="RFX25" s="369">
        <f t="shared" si="193"/>
        <v>0</v>
      </c>
      <c r="RFY25" s="369">
        <f t="shared" si="193"/>
        <v>5.0594968474747821E+83</v>
      </c>
      <c r="RFZ25" s="369">
        <f t="shared" si="193"/>
        <v>0</v>
      </c>
      <c r="RGA25" s="369">
        <f t="shared" si="193"/>
        <v>5.2112817528990254E+83</v>
      </c>
      <c r="RGB25" s="369">
        <f t="shared" si="193"/>
        <v>0</v>
      </c>
      <c r="RGC25" s="369">
        <f t="shared" si="193"/>
        <v>5.3676202054859968E+83</v>
      </c>
      <c r="RGD25" s="369">
        <f t="shared" si="193"/>
        <v>0</v>
      </c>
      <c r="RGE25" s="369">
        <f t="shared" si="193"/>
        <v>5.5286488116505772E+83</v>
      </c>
      <c r="RGF25" s="369">
        <f t="shared" si="193"/>
        <v>0</v>
      </c>
      <c r="RGG25" s="369">
        <f t="shared" si="193"/>
        <v>5.6945082760000949E+83</v>
      </c>
      <c r="RGH25" s="369">
        <f t="shared" si="193"/>
        <v>0</v>
      </c>
      <c r="RGI25" s="369">
        <f t="shared" si="193"/>
        <v>5.8653435242800979E+83</v>
      </c>
      <c r="RGJ25" s="369">
        <f t="shared" ref="RGJ25:RIU25" si="194">RGH25*$C$25</f>
        <v>0</v>
      </c>
      <c r="RGK25" s="369">
        <f t="shared" si="194"/>
        <v>6.041303830008501E+83</v>
      </c>
      <c r="RGL25" s="369">
        <f t="shared" si="194"/>
        <v>0</v>
      </c>
      <c r="RGM25" s="369">
        <f t="shared" si="194"/>
        <v>6.2225429449087565E+83</v>
      </c>
      <c r="RGN25" s="369">
        <f t="shared" si="194"/>
        <v>0</v>
      </c>
      <c r="RGO25" s="369">
        <f t="shared" si="194"/>
        <v>6.4092192332560199E+83</v>
      </c>
      <c r="RGP25" s="369">
        <f t="shared" si="194"/>
        <v>0</v>
      </c>
      <c r="RGQ25" s="369">
        <f t="shared" si="194"/>
        <v>6.6014958102537004E+83</v>
      </c>
      <c r="RGR25" s="369">
        <f t="shared" si="194"/>
        <v>0</v>
      </c>
      <c r="RGS25" s="369">
        <f t="shared" si="194"/>
        <v>6.7995406845613114E+83</v>
      </c>
      <c r="RGT25" s="369">
        <f t="shared" si="194"/>
        <v>0</v>
      </c>
      <c r="RGU25" s="369">
        <f t="shared" si="194"/>
        <v>7.0035269050981504E+83</v>
      </c>
      <c r="RGV25" s="369">
        <f t="shared" si="194"/>
        <v>0</v>
      </c>
      <c r="RGW25" s="369">
        <f t="shared" si="194"/>
        <v>7.2136327122510952E+83</v>
      </c>
      <c r="RGX25" s="369">
        <f t="shared" si="194"/>
        <v>0</v>
      </c>
      <c r="RGY25" s="369">
        <f t="shared" si="194"/>
        <v>7.4300416936186279E+83</v>
      </c>
      <c r="RGZ25" s="369">
        <f t="shared" si="194"/>
        <v>0</v>
      </c>
      <c r="RHA25" s="369">
        <f t="shared" si="194"/>
        <v>7.6529429444271873E+83</v>
      </c>
      <c r="RHB25" s="369">
        <f t="shared" si="194"/>
        <v>0</v>
      </c>
      <c r="RHC25" s="369">
        <f t="shared" si="194"/>
        <v>7.8825312327600027E+83</v>
      </c>
      <c r="RHD25" s="369">
        <f t="shared" si="194"/>
        <v>0</v>
      </c>
      <c r="RHE25" s="369">
        <f t="shared" si="194"/>
        <v>8.1190071697428025E+83</v>
      </c>
      <c r="RHF25" s="369">
        <f t="shared" si="194"/>
        <v>0</v>
      </c>
      <c r="RHG25" s="369">
        <f t="shared" si="194"/>
        <v>8.362577384835087E+83</v>
      </c>
      <c r="RHH25" s="369">
        <f t="shared" si="194"/>
        <v>0</v>
      </c>
      <c r="RHI25" s="369">
        <f t="shared" si="194"/>
        <v>8.6134547063801399E+83</v>
      </c>
      <c r="RHJ25" s="369">
        <f t="shared" si="194"/>
        <v>0</v>
      </c>
      <c r="RHK25" s="369">
        <f t="shared" si="194"/>
        <v>8.8718583475715446E+83</v>
      </c>
      <c r="RHL25" s="369">
        <f t="shared" si="194"/>
        <v>0</v>
      </c>
      <c r="RHM25" s="369">
        <f t="shared" si="194"/>
        <v>9.1380140979986916E+83</v>
      </c>
      <c r="RHN25" s="369">
        <f t="shared" si="194"/>
        <v>0</v>
      </c>
      <c r="RHO25" s="369">
        <f t="shared" si="194"/>
        <v>9.4121545209386531E+83</v>
      </c>
      <c r="RHP25" s="369">
        <f t="shared" si="194"/>
        <v>0</v>
      </c>
      <c r="RHQ25" s="369">
        <f t="shared" si="194"/>
        <v>9.6945191565668131E+83</v>
      </c>
      <c r="RHR25" s="369">
        <f t="shared" si="194"/>
        <v>0</v>
      </c>
      <c r="RHS25" s="369">
        <f t="shared" si="194"/>
        <v>9.9853547312638176E+83</v>
      </c>
      <c r="RHT25" s="369">
        <f t="shared" si="194"/>
        <v>0</v>
      </c>
      <c r="RHU25" s="369">
        <f t="shared" si="194"/>
        <v>1.0284915373201732E+84</v>
      </c>
      <c r="RHV25" s="369">
        <f t="shared" si="194"/>
        <v>0</v>
      </c>
      <c r="RHW25" s="369">
        <f t="shared" si="194"/>
        <v>1.0593462834397784E+84</v>
      </c>
      <c r="RHX25" s="369">
        <f t="shared" si="194"/>
        <v>0</v>
      </c>
      <c r="RHY25" s="369">
        <f t="shared" si="194"/>
        <v>1.0911266719429718E+84</v>
      </c>
      <c r="RHZ25" s="369">
        <f t="shared" si="194"/>
        <v>0</v>
      </c>
      <c r="RIA25" s="369">
        <f t="shared" si="194"/>
        <v>1.123860472101261E+84</v>
      </c>
      <c r="RIB25" s="369">
        <f t="shared" si="194"/>
        <v>0</v>
      </c>
      <c r="RIC25" s="369">
        <f t="shared" si="194"/>
        <v>1.1575762862642989E+84</v>
      </c>
      <c r="RID25" s="369">
        <f t="shared" si="194"/>
        <v>0</v>
      </c>
      <c r="RIE25" s="369">
        <f t="shared" si="194"/>
        <v>1.1923035748522279E+84</v>
      </c>
      <c r="RIF25" s="369">
        <f t="shared" si="194"/>
        <v>0</v>
      </c>
      <c r="RIG25" s="369">
        <f t="shared" si="194"/>
        <v>1.2280726820977947E+84</v>
      </c>
      <c r="RIH25" s="369">
        <f t="shared" si="194"/>
        <v>0</v>
      </c>
      <c r="RII25" s="369">
        <f t="shared" si="194"/>
        <v>1.2649148625607286E+84</v>
      </c>
      <c r="RIJ25" s="369">
        <f t="shared" si="194"/>
        <v>0</v>
      </c>
      <c r="RIK25" s="369">
        <f t="shared" si="194"/>
        <v>1.3028623084375504E+84</v>
      </c>
      <c r="RIL25" s="369">
        <f t="shared" si="194"/>
        <v>0</v>
      </c>
      <c r="RIM25" s="369">
        <f t="shared" si="194"/>
        <v>1.3419481776906771E+84</v>
      </c>
      <c r="RIN25" s="369">
        <f t="shared" si="194"/>
        <v>0</v>
      </c>
      <c r="RIO25" s="369">
        <f t="shared" si="194"/>
        <v>1.3822066230213975E+84</v>
      </c>
      <c r="RIP25" s="369">
        <f t="shared" si="194"/>
        <v>0</v>
      </c>
      <c r="RIQ25" s="369">
        <f t="shared" si="194"/>
        <v>1.4236728217120395E+84</v>
      </c>
      <c r="RIR25" s="369">
        <f t="shared" si="194"/>
        <v>0</v>
      </c>
      <c r="RIS25" s="369">
        <f t="shared" si="194"/>
        <v>1.4663830063634008E+84</v>
      </c>
      <c r="RIT25" s="369">
        <f t="shared" si="194"/>
        <v>0</v>
      </c>
      <c r="RIU25" s="369">
        <f t="shared" si="194"/>
        <v>1.5103744965543028E+84</v>
      </c>
      <c r="RIV25" s="369">
        <f t="shared" ref="RIV25:RLG25" si="195">RIT25*$C$25</f>
        <v>0</v>
      </c>
      <c r="RIW25" s="369">
        <f t="shared" si="195"/>
        <v>1.5556857314509319E+84</v>
      </c>
      <c r="RIX25" s="369">
        <f t="shared" si="195"/>
        <v>0</v>
      </c>
      <c r="RIY25" s="369">
        <f t="shared" si="195"/>
        <v>1.6023563033944599E+84</v>
      </c>
      <c r="RIZ25" s="369">
        <f t="shared" si="195"/>
        <v>0</v>
      </c>
      <c r="RJA25" s="369">
        <f t="shared" si="195"/>
        <v>1.6504269924962937E+84</v>
      </c>
      <c r="RJB25" s="369">
        <f t="shared" si="195"/>
        <v>0</v>
      </c>
      <c r="RJC25" s="369">
        <f t="shared" si="195"/>
        <v>1.6999398022711826E+84</v>
      </c>
      <c r="RJD25" s="369">
        <f t="shared" si="195"/>
        <v>0</v>
      </c>
      <c r="RJE25" s="369">
        <f t="shared" si="195"/>
        <v>1.7509379963393182E+84</v>
      </c>
      <c r="RJF25" s="369">
        <f t="shared" si="195"/>
        <v>0</v>
      </c>
      <c r="RJG25" s="369">
        <f t="shared" si="195"/>
        <v>1.8034661362294977E+84</v>
      </c>
      <c r="RJH25" s="369">
        <f t="shared" si="195"/>
        <v>0</v>
      </c>
      <c r="RJI25" s="369">
        <f t="shared" si="195"/>
        <v>1.8575701203163827E+84</v>
      </c>
      <c r="RJJ25" s="369">
        <f t="shared" si="195"/>
        <v>0</v>
      </c>
      <c r="RJK25" s="369">
        <f t="shared" si="195"/>
        <v>1.9132972239258741E+84</v>
      </c>
      <c r="RJL25" s="369">
        <f t="shared" si="195"/>
        <v>0</v>
      </c>
      <c r="RJM25" s="369">
        <f t="shared" si="195"/>
        <v>1.9706961406436505E+84</v>
      </c>
      <c r="RJN25" s="369">
        <f t="shared" si="195"/>
        <v>0</v>
      </c>
      <c r="RJO25" s="369">
        <f t="shared" si="195"/>
        <v>2.0298170248629602E+84</v>
      </c>
      <c r="RJP25" s="369">
        <f t="shared" si="195"/>
        <v>0</v>
      </c>
      <c r="RJQ25" s="369">
        <f t="shared" si="195"/>
        <v>2.090711535608849E+84</v>
      </c>
      <c r="RJR25" s="369">
        <f t="shared" si="195"/>
        <v>0</v>
      </c>
      <c r="RJS25" s="369">
        <f t="shared" si="195"/>
        <v>2.1534328816771145E+84</v>
      </c>
      <c r="RJT25" s="369">
        <f t="shared" si="195"/>
        <v>0</v>
      </c>
      <c r="RJU25" s="369">
        <f t="shared" si="195"/>
        <v>2.2180358681274278E+84</v>
      </c>
      <c r="RJV25" s="369">
        <f t="shared" si="195"/>
        <v>0</v>
      </c>
      <c r="RJW25" s="369">
        <f t="shared" si="195"/>
        <v>2.2845769441712507E+84</v>
      </c>
      <c r="RJX25" s="369">
        <f t="shared" si="195"/>
        <v>0</v>
      </c>
      <c r="RJY25" s="369">
        <f t="shared" si="195"/>
        <v>2.3531142524963881E+84</v>
      </c>
      <c r="RJZ25" s="369">
        <f t="shared" si="195"/>
        <v>0</v>
      </c>
      <c r="RKA25" s="369">
        <f t="shared" si="195"/>
        <v>2.42370768007128E+84</v>
      </c>
      <c r="RKB25" s="369">
        <f t="shared" si="195"/>
        <v>0</v>
      </c>
      <c r="RKC25" s="369">
        <f t="shared" si="195"/>
        <v>2.4964189104734185E+84</v>
      </c>
      <c r="RKD25" s="369">
        <f t="shared" si="195"/>
        <v>0</v>
      </c>
      <c r="RKE25" s="369">
        <f t="shared" si="195"/>
        <v>2.5713114777876213E+84</v>
      </c>
      <c r="RKF25" s="369">
        <f t="shared" si="195"/>
        <v>0</v>
      </c>
      <c r="RKG25" s="369">
        <f t="shared" si="195"/>
        <v>2.6484508221212502E+84</v>
      </c>
      <c r="RKH25" s="369">
        <f t="shared" si="195"/>
        <v>0</v>
      </c>
      <c r="RKI25" s="369">
        <f t="shared" si="195"/>
        <v>2.727904346784888E+84</v>
      </c>
      <c r="RKJ25" s="369">
        <f t="shared" si="195"/>
        <v>0</v>
      </c>
      <c r="RKK25" s="369">
        <f t="shared" si="195"/>
        <v>2.8097414771884349E+84</v>
      </c>
      <c r="RKL25" s="369">
        <f t="shared" si="195"/>
        <v>0</v>
      </c>
      <c r="RKM25" s="369">
        <f t="shared" si="195"/>
        <v>2.894033721504088E+84</v>
      </c>
      <c r="RKN25" s="369">
        <f t="shared" si="195"/>
        <v>0</v>
      </c>
      <c r="RKO25" s="369">
        <f t="shared" si="195"/>
        <v>2.9808547331492108E+84</v>
      </c>
      <c r="RKP25" s="369">
        <f t="shared" si="195"/>
        <v>0</v>
      </c>
      <c r="RKQ25" s="369">
        <f t="shared" si="195"/>
        <v>3.0702803751436872E+84</v>
      </c>
      <c r="RKR25" s="369">
        <f t="shared" si="195"/>
        <v>0</v>
      </c>
      <c r="RKS25" s="369">
        <f t="shared" si="195"/>
        <v>3.1623887863979979E+84</v>
      </c>
      <c r="RKT25" s="369">
        <f t="shared" si="195"/>
        <v>0</v>
      </c>
      <c r="RKU25" s="369">
        <f t="shared" si="195"/>
        <v>3.2572604499899378E+84</v>
      </c>
      <c r="RKV25" s="369">
        <f t="shared" si="195"/>
        <v>0</v>
      </c>
      <c r="RKW25" s="369">
        <f t="shared" si="195"/>
        <v>3.3549782634896359E+84</v>
      </c>
      <c r="RKX25" s="369">
        <f t="shared" si="195"/>
        <v>0</v>
      </c>
      <c r="RKY25" s="369">
        <f t="shared" si="195"/>
        <v>3.4556276113943248E+84</v>
      </c>
      <c r="RKZ25" s="369">
        <f t="shared" si="195"/>
        <v>0</v>
      </c>
      <c r="RLA25" s="369">
        <f t="shared" si="195"/>
        <v>3.5592964397361546E+84</v>
      </c>
      <c r="RLB25" s="369">
        <f t="shared" si="195"/>
        <v>0</v>
      </c>
      <c r="RLC25" s="369">
        <f t="shared" si="195"/>
        <v>3.6660753329282392E+84</v>
      </c>
      <c r="RLD25" s="369">
        <f t="shared" si="195"/>
        <v>0</v>
      </c>
      <c r="RLE25" s="369">
        <f t="shared" si="195"/>
        <v>3.7760575929160863E+84</v>
      </c>
      <c r="RLF25" s="369">
        <f t="shared" si="195"/>
        <v>0</v>
      </c>
      <c r="RLG25" s="369">
        <f t="shared" si="195"/>
        <v>3.8893393207035689E+84</v>
      </c>
      <c r="RLH25" s="369">
        <f t="shared" ref="RLH25:RNS25" si="196">RLF25*$C$25</f>
        <v>0</v>
      </c>
      <c r="RLI25" s="369">
        <f t="shared" si="196"/>
        <v>4.0060195003246759E+84</v>
      </c>
      <c r="RLJ25" s="369">
        <f t="shared" si="196"/>
        <v>0</v>
      </c>
      <c r="RLK25" s="369">
        <f t="shared" si="196"/>
        <v>4.1262000853344161E+84</v>
      </c>
      <c r="RLL25" s="369">
        <f t="shared" si="196"/>
        <v>0</v>
      </c>
      <c r="RLM25" s="369">
        <f t="shared" si="196"/>
        <v>4.2499860878944486E+84</v>
      </c>
      <c r="RLN25" s="369">
        <f t="shared" si="196"/>
        <v>0</v>
      </c>
      <c r="RLO25" s="369">
        <f t="shared" si="196"/>
        <v>4.3774856705312818E+84</v>
      </c>
      <c r="RLP25" s="369">
        <f t="shared" si="196"/>
        <v>0</v>
      </c>
      <c r="RLQ25" s="369">
        <f t="shared" si="196"/>
        <v>4.5088102406472208E+84</v>
      </c>
      <c r="RLR25" s="369">
        <f t="shared" si="196"/>
        <v>0</v>
      </c>
      <c r="RLS25" s="369">
        <f t="shared" si="196"/>
        <v>4.6440745478666374E+84</v>
      </c>
      <c r="RLT25" s="369">
        <f t="shared" si="196"/>
        <v>0</v>
      </c>
      <c r="RLU25" s="369">
        <f t="shared" si="196"/>
        <v>4.7833967843026367E+84</v>
      </c>
      <c r="RLV25" s="369">
        <f t="shared" si="196"/>
        <v>0</v>
      </c>
      <c r="RLW25" s="369">
        <f t="shared" si="196"/>
        <v>4.9268986878317161E+84</v>
      </c>
      <c r="RLX25" s="369">
        <f t="shared" si="196"/>
        <v>0</v>
      </c>
      <c r="RLY25" s="369">
        <f t="shared" si="196"/>
        <v>5.0747056484666682E+84</v>
      </c>
      <c r="RLZ25" s="369">
        <f t="shared" si="196"/>
        <v>0</v>
      </c>
      <c r="RMA25" s="369">
        <f t="shared" si="196"/>
        <v>5.2269468179206685E+84</v>
      </c>
      <c r="RMB25" s="369">
        <f t="shared" si="196"/>
        <v>0</v>
      </c>
      <c r="RMC25" s="369">
        <f t="shared" si="196"/>
        <v>5.3837552224582887E+84</v>
      </c>
      <c r="RMD25" s="369">
        <f t="shared" si="196"/>
        <v>0</v>
      </c>
      <c r="RME25" s="369">
        <f t="shared" si="196"/>
        <v>5.5452678791320374E+84</v>
      </c>
      <c r="RMF25" s="369">
        <f t="shared" si="196"/>
        <v>0</v>
      </c>
      <c r="RMG25" s="369">
        <f t="shared" si="196"/>
        <v>5.7116259155059988E+84</v>
      </c>
      <c r="RMH25" s="369">
        <f t="shared" si="196"/>
        <v>0</v>
      </c>
      <c r="RMI25" s="369">
        <f t="shared" si="196"/>
        <v>5.8829746929711792E+84</v>
      </c>
      <c r="RMJ25" s="369">
        <f t="shared" si="196"/>
        <v>0</v>
      </c>
      <c r="RMK25" s="369">
        <f t="shared" si="196"/>
        <v>6.0594639337603151E+84</v>
      </c>
      <c r="RML25" s="369">
        <f t="shared" si="196"/>
        <v>0</v>
      </c>
      <c r="RMM25" s="369">
        <f t="shared" si="196"/>
        <v>6.2412478517731246E+84</v>
      </c>
      <c r="RMN25" s="369">
        <f t="shared" si="196"/>
        <v>0</v>
      </c>
      <c r="RMO25" s="369">
        <f t="shared" si="196"/>
        <v>6.428485287326319E+84</v>
      </c>
      <c r="RMP25" s="369">
        <f t="shared" si="196"/>
        <v>0</v>
      </c>
      <c r="RMQ25" s="369">
        <f t="shared" si="196"/>
        <v>6.6213398459461083E+84</v>
      </c>
      <c r="RMR25" s="369">
        <f t="shared" si="196"/>
        <v>0</v>
      </c>
      <c r="RMS25" s="369">
        <f t="shared" si="196"/>
        <v>6.8199800413244918E+84</v>
      </c>
      <c r="RMT25" s="369">
        <f t="shared" si="196"/>
        <v>0</v>
      </c>
      <c r="RMU25" s="369">
        <f t="shared" si="196"/>
        <v>7.0245794425642268E+84</v>
      </c>
      <c r="RMV25" s="369">
        <f t="shared" si="196"/>
        <v>0</v>
      </c>
      <c r="RMW25" s="369">
        <f t="shared" si="196"/>
        <v>7.2353168258411539E+84</v>
      </c>
      <c r="RMX25" s="369">
        <f t="shared" si="196"/>
        <v>0</v>
      </c>
      <c r="RMY25" s="369">
        <f t="shared" si="196"/>
        <v>7.4523763306163884E+84</v>
      </c>
      <c r="RMZ25" s="369">
        <f t="shared" si="196"/>
        <v>0</v>
      </c>
      <c r="RNA25" s="369">
        <f t="shared" si="196"/>
        <v>7.6759476205348802E+84</v>
      </c>
      <c r="RNB25" s="369">
        <f t="shared" si="196"/>
        <v>0</v>
      </c>
      <c r="RNC25" s="369">
        <f t="shared" si="196"/>
        <v>7.9062260491509274E+84</v>
      </c>
      <c r="RND25" s="369">
        <f t="shared" si="196"/>
        <v>0</v>
      </c>
      <c r="RNE25" s="369">
        <f t="shared" si="196"/>
        <v>8.1434128306254553E+84</v>
      </c>
      <c r="RNF25" s="369">
        <f t="shared" si="196"/>
        <v>0</v>
      </c>
      <c r="RNG25" s="369">
        <f t="shared" si="196"/>
        <v>8.38771521554422E+84</v>
      </c>
      <c r="RNH25" s="369">
        <f t="shared" si="196"/>
        <v>0</v>
      </c>
      <c r="RNI25" s="369">
        <f t="shared" si="196"/>
        <v>8.639346672010547E+84</v>
      </c>
      <c r="RNJ25" s="369">
        <f t="shared" si="196"/>
        <v>0</v>
      </c>
      <c r="RNK25" s="369">
        <f t="shared" si="196"/>
        <v>8.8985270721708641E+84</v>
      </c>
      <c r="RNL25" s="369">
        <f t="shared" si="196"/>
        <v>0</v>
      </c>
      <c r="RNM25" s="369">
        <f t="shared" si="196"/>
        <v>9.1654828843359898E+84</v>
      </c>
      <c r="RNN25" s="369">
        <f t="shared" si="196"/>
        <v>0</v>
      </c>
      <c r="RNO25" s="369">
        <f t="shared" si="196"/>
        <v>9.4404473708660705E+84</v>
      </c>
      <c r="RNP25" s="369">
        <f t="shared" si="196"/>
        <v>0</v>
      </c>
      <c r="RNQ25" s="369">
        <f t="shared" si="196"/>
        <v>9.7236607919920531E+84</v>
      </c>
      <c r="RNR25" s="369">
        <f t="shared" si="196"/>
        <v>0</v>
      </c>
      <c r="RNS25" s="369">
        <f t="shared" si="196"/>
        <v>1.0015370615751815E+85</v>
      </c>
      <c r="RNT25" s="369">
        <f t="shared" ref="RNT25:RQE25" si="197">RNR25*$C$25</f>
        <v>0</v>
      </c>
      <c r="RNU25" s="369">
        <f t="shared" si="197"/>
        <v>1.0315831734224369E+85</v>
      </c>
      <c r="RNV25" s="369">
        <f t="shared" si="197"/>
        <v>0</v>
      </c>
      <c r="RNW25" s="369">
        <f t="shared" si="197"/>
        <v>1.06253066862511E+85</v>
      </c>
      <c r="RNX25" s="369">
        <f t="shared" si="197"/>
        <v>0</v>
      </c>
      <c r="RNY25" s="369">
        <f t="shared" si="197"/>
        <v>1.0944065886838633E+85</v>
      </c>
      <c r="RNZ25" s="369">
        <f t="shared" si="197"/>
        <v>0</v>
      </c>
      <c r="ROA25" s="369">
        <f t="shared" si="197"/>
        <v>1.1272387863443792E+85</v>
      </c>
      <c r="ROB25" s="369">
        <f t="shared" si="197"/>
        <v>0</v>
      </c>
      <c r="ROC25" s="369">
        <f t="shared" si="197"/>
        <v>1.1610559499347107E+85</v>
      </c>
      <c r="ROD25" s="369">
        <f t="shared" si="197"/>
        <v>0</v>
      </c>
      <c r="ROE25" s="369">
        <f t="shared" si="197"/>
        <v>1.195887628432752E+85</v>
      </c>
      <c r="ROF25" s="369">
        <f t="shared" si="197"/>
        <v>0</v>
      </c>
      <c r="ROG25" s="369">
        <f t="shared" si="197"/>
        <v>1.2317642572857347E+85</v>
      </c>
      <c r="ROH25" s="369">
        <f t="shared" si="197"/>
        <v>0</v>
      </c>
      <c r="ROI25" s="369">
        <f t="shared" si="197"/>
        <v>1.2687171850043068E+85</v>
      </c>
      <c r="ROJ25" s="369">
        <f t="shared" si="197"/>
        <v>0</v>
      </c>
      <c r="ROK25" s="369">
        <f t="shared" si="197"/>
        <v>1.3067787005544359E+85</v>
      </c>
      <c r="ROL25" s="369">
        <f t="shared" si="197"/>
        <v>0</v>
      </c>
      <c r="ROM25" s="369">
        <f t="shared" si="197"/>
        <v>1.3459820615710691E+85</v>
      </c>
      <c r="RON25" s="369">
        <f t="shared" si="197"/>
        <v>0</v>
      </c>
      <c r="ROO25" s="369">
        <f t="shared" si="197"/>
        <v>1.3863615234182013E+85</v>
      </c>
      <c r="ROP25" s="369">
        <f t="shared" si="197"/>
        <v>0</v>
      </c>
      <c r="ROQ25" s="369">
        <f t="shared" si="197"/>
        <v>1.4279523691207473E+85</v>
      </c>
      <c r="ROR25" s="369">
        <f t="shared" si="197"/>
        <v>0</v>
      </c>
      <c r="ROS25" s="369">
        <f t="shared" si="197"/>
        <v>1.4707909401943698E+85</v>
      </c>
      <c r="ROT25" s="369">
        <f t="shared" si="197"/>
        <v>0</v>
      </c>
      <c r="ROU25" s="369">
        <f t="shared" si="197"/>
        <v>1.514914668400201E+85</v>
      </c>
      <c r="ROV25" s="369">
        <f t="shared" si="197"/>
        <v>0</v>
      </c>
      <c r="ROW25" s="369">
        <f t="shared" si="197"/>
        <v>1.5603621084522069E+85</v>
      </c>
      <c r="ROX25" s="369">
        <f t="shared" si="197"/>
        <v>0</v>
      </c>
      <c r="ROY25" s="369">
        <f t="shared" si="197"/>
        <v>1.6071729717057731E+85</v>
      </c>
      <c r="ROZ25" s="369">
        <f t="shared" si="197"/>
        <v>0</v>
      </c>
      <c r="RPA25" s="369">
        <f t="shared" si="197"/>
        <v>1.6553881608569464E+85</v>
      </c>
      <c r="RPB25" s="369">
        <f t="shared" si="197"/>
        <v>0</v>
      </c>
      <c r="RPC25" s="369">
        <f t="shared" si="197"/>
        <v>1.7050498056826548E+85</v>
      </c>
      <c r="RPD25" s="369">
        <f t="shared" si="197"/>
        <v>0</v>
      </c>
      <c r="RPE25" s="369">
        <f t="shared" si="197"/>
        <v>1.7562012998531347E+85</v>
      </c>
      <c r="RPF25" s="369">
        <f t="shared" si="197"/>
        <v>0</v>
      </c>
      <c r="RPG25" s="369">
        <f t="shared" si="197"/>
        <v>1.8088873388487288E+85</v>
      </c>
      <c r="RPH25" s="369">
        <f t="shared" si="197"/>
        <v>0</v>
      </c>
      <c r="RPI25" s="369">
        <f t="shared" si="197"/>
        <v>1.8631539590141907E+85</v>
      </c>
      <c r="RPJ25" s="369">
        <f t="shared" si="197"/>
        <v>0</v>
      </c>
      <c r="RPK25" s="369">
        <f t="shared" si="197"/>
        <v>1.9190485777846166E+85</v>
      </c>
      <c r="RPL25" s="369">
        <f t="shared" si="197"/>
        <v>0</v>
      </c>
      <c r="RPM25" s="369">
        <f t="shared" si="197"/>
        <v>1.9766200351181553E+85</v>
      </c>
      <c r="RPN25" s="369">
        <f t="shared" si="197"/>
        <v>0</v>
      </c>
      <c r="RPO25" s="369">
        <f t="shared" si="197"/>
        <v>2.0359186361716998E+85</v>
      </c>
      <c r="RPP25" s="369">
        <f t="shared" si="197"/>
        <v>0</v>
      </c>
      <c r="RPQ25" s="369">
        <f t="shared" si="197"/>
        <v>2.096996195256851E+85</v>
      </c>
      <c r="RPR25" s="369">
        <f t="shared" si="197"/>
        <v>0</v>
      </c>
      <c r="RPS25" s="369">
        <f t="shared" si="197"/>
        <v>2.1599060811145565E+85</v>
      </c>
      <c r="RPT25" s="369">
        <f t="shared" si="197"/>
        <v>0</v>
      </c>
      <c r="RPU25" s="369">
        <f t="shared" si="197"/>
        <v>2.2247032635479932E+85</v>
      </c>
      <c r="RPV25" s="369">
        <f t="shared" si="197"/>
        <v>0</v>
      </c>
      <c r="RPW25" s="369">
        <f t="shared" si="197"/>
        <v>2.291444361454433E+85</v>
      </c>
      <c r="RPX25" s="369">
        <f t="shared" si="197"/>
        <v>0</v>
      </c>
      <c r="RPY25" s="369">
        <f t="shared" si="197"/>
        <v>2.3601876922980659E+85</v>
      </c>
      <c r="RPZ25" s="369">
        <f t="shared" si="197"/>
        <v>0</v>
      </c>
      <c r="RQA25" s="369">
        <f t="shared" si="197"/>
        <v>2.430993323067008E+85</v>
      </c>
      <c r="RQB25" s="369">
        <f t="shared" si="197"/>
        <v>0</v>
      </c>
      <c r="RQC25" s="369">
        <f t="shared" si="197"/>
        <v>2.5039231227590182E+85</v>
      </c>
      <c r="RQD25" s="369">
        <f t="shared" si="197"/>
        <v>0</v>
      </c>
      <c r="RQE25" s="369">
        <f t="shared" si="197"/>
        <v>2.5790408164417886E+85</v>
      </c>
      <c r="RQF25" s="369">
        <f t="shared" ref="RQF25:RSQ25" si="198">RQD25*$C$25</f>
        <v>0</v>
      </c>
      <c r="RQG25" s="369">
        <f t="shared" si="198"/>
        <v>2.6564120409350423E+85</v>
      </c>
      <c r="RQH25" s="369">
        <f t="shared" si="198"/>
        <v>0</v>
      </c>
      <c r="RQI25" s="369">
        <f t="shared" si="198"/>
        <v>2.7361044021630937E+85</v>
      </c>
      <c r="RQJ25" s="369">
        <f t="shared" si="198"/>
        <v>0</v>
      </c>
      <c r="RQK25" s="369">
        <f t="shared" si="198"/>
        <v>2.8181875342279867E+85</v>
      </c>
      <c r="RQL25" s="369">
        <f t="shared" si="198"/>
        <v>0</v>
      </c>
      <c r="RQM25" s="369">
        <f t="shared" si="198"/>
        <v>2.9027331602548264E+85</v>
      </c>
      <c r="RQN25" s="369">
        <f t="shared" si="198"/>
        <v>0</v>
      </c>
      <c r="RQO25" s="369">
        <f t="shared" si="198"/>
        <v>2.9898151550624714E+85</v>
      </c>
      <c r="RQP25" s="369">
        <f t="shared" si="198"/>
        <v>0</v>
      </c>
      <c r="RQQ25" s="369">
        <f t="shared" si="198"/>
        <v>3.0795096097143458E+85</v>
      </c>
      <c r="RQR25" s="369">
        <f t="shared" si="198"/>
        <v>0</v>
      </c>
      <c r="RQS25" s="369">
        <f t="shared" si="198"/>
        <v>3.1718948980057759E+85</v>
      </c>
      <c r="RQT25" s="369">
        <f t="shared" si="198"/>
        <v>0</v>
      </c>
      <c r="RQU25" s="369">
        <f t="shared" si="198"/>
        <v>3.2670517449459493E+85</v>
      </c>
      <c r="RQV25" s="369">
        <f t="shared" si="198"/>
        <v>0</v>
      </c>
      <c r="RQW25" s="369">
        <f t="shared" si="198"/>
        <v>3.3650632972943282E+85</v>
      </c>
      <c r="RQX25" s="369">
        <f t="shared" si="198"/>
        <v>0</v>
      </c>
      <c r="RQY25" s="369">
        <f t="shared" si="198"/>
        <v>3.4660151962131579E+85</v>
      </c>
      <c r="RQZ25" s="369">
        <f t="shared" si="198"/>
        <v>0</v>
      </c>
      <c r="RRA25" s="369">
        <f t="shared" si="198"/>
        <v>3.5699956520995525E+85</v>
      </c>
      <c r="RRB25" s="369">
        <f t="shared" si="198"/>
        <v>0</v>
      </c>
      <c r="RRC25" s="369">
        <f t="shared" si="198"/>
        <v>3.6770955216625389E+85</v>
      </c>
      <c r="RRD25" s="369">
        <f t="shared" si="198"/>
        <v>0</v>
      </c>
      <c r="RRE25" s="369">
        <f t="shared" si="198"/>
        <v>3.7874083873124152E+85</v>
      </c>
      <c r="RRF25" s="369">
        <f t="shared" si="198"/>
        <v>0</v>
      </c>
      <c r="RRG25" s="369">
        <f t="shared" si="198"/>
        <v>3.9010306389317878E+85</v>
      </c>
      <c r="RRH25" s="369">
        <f t="shared" si="198"/>
        <v>0</v>
      </c>
      <c r="RRI25" s="369">
        <f t="shared" si="198"/>
        <v>4.0180615580997417E+85</v>
      </c>
      <c r="RRJ25" s="369">
        <f t="shared" si="198"/>
        <v>0</v>
      </c>
      <c r="RRK25" s="369">
        <f t="shared" si="198"/>
        <v>4.1386034048427339E+85</v>
      </c>
      <c r="RRL25" s="369">
        <f t="shared" si="198"/>
        <v>0</v>
      </c>
      <c r="RRM25" s="369">
        <f t="shared" si="198"/>
        <v>4.2627615069880161E+85</v>
      </c>
      <c r="RRN25" s="369">
        <f t="shared" si="198"/>
        <v>0</v>
      </c>
      <c r="RRO25" s="369">
        <f t="shared" si="198"/>
        <v>4.3906443521976565E+85</v>
      </c>
      <c r="RRP25" s="369">
        <f t="shared" si="198"/>
        <v>0</v>
      </c>
      <c r="RRQ25" s="369">
        <f t="shared" si="198"/>
        <v>4.5223636827635863E+85</v>
      </c>
      <c r="RRR25" s="369">
        <f t="shared" si="198"/>
        <v>0</v>
      </c>
      <c r="RRS25" s="369">
        <f t="shared" si="198"/>
        <v>4.6580345932464938E+85</v>
      </c>
      <c r="RRT25" s="369">
        <f t="shared" si="198"/>
        <v>0</v>
      </c>
      <c r="RRU25" s="369">
        <f t="shared" si="198"/>
        <v>4.7977756310438885E+85</v>
      </c>
      <c r="RRV25" s="369">
        <f t="shared" si="198"/>
        <v>0</v>
      </c>
      <c r="RRW25" s="369">
        <f t="shared" si="198"/>
        <v>4.9417088999752051E+85</v>
      </c>
      <c r="RRX25" s="369">
        <f t="shared" si="198"/>
        <v>0</v>
      </c>
      <c r="RRY25" s="369">
        <f t="shared" si="198"/>
        <v>5.0899601669744614E+85</v>
      </c>
      <c r="RRZ25" s="369">
        <f t="shared" si="198"/>
        <v>0</v>
      </c>
      <c r="RSA25" s="369">
        <f t="shared" si="198"/>
        <v>5.2426589719836957E+85</v>
      </c>
      <c r="RSB25" s="369">
        <f t="shared" si="198"/>
        <v>0</v>
      </c>
      <c r="RSC25" s="369">
        <f t="shared" si="198"/>
        <v>5.399938741143207E+85</v>
      </c>
      <c r="RSD25" s="369">
        <f t="shared" si="198"/>
        <v>0</v>
      </c>
      <c r="RSE25" s="369">
        <f t="shared" si="198"/>
        <v>5.5619369033775034E+85</v>
      </c>
      <c r="RSF25" s="369">
        <f t="shared" si="198"/>
        <v>0</v>
      </c>
      <c r="RSG25" s="369">
        <f t="shared" si="198"/>
        <v>5.7287950104788289E+85</v>
      </c>
      <c r="RSH25" s="369">
        <f t="shared" si="198"/>
        <v>0</v>
      </c>
      <c r="RSI25" s="369">
        <f t="shared" si="198"/>
        <v>5.9006588607931938E+85</v>
      </c>
      <c r="RSJ25" s="369">
        <f t="shared" si="198"/>
        <v>0</v>
      </c>
      <c r="RSK25" s="369">
        <f t="shared" si="198"/>
        <v>6.0776786266169895E+85</v>
      </c>
      <c r="RSL25" s="369">
        <f t="shared" si="198"/>
        <v>0</v>
      </c>
      <c r="RSM25" s="369">
        <f t="shared" si="198"/>
        <v>6.2600089854154997E+85</v>
      </c>
      <c r="RSN25" s="369">
        <f t="shared" si="198"/>
        <v>0</v>
      </c>
      <c r="RSO25" s="369">
        <f t="shared" si="198"/>
        <v>6.4478092549779654E+85</v>
      </c>
      <c r="RSP25" s="369">
        <f t="shared" si="198"/>
        <v>0</v>
      </c>
      <c r="RSQ25" s="369">
        <f t="shared" si="198"/>
        <v>6.6412435326273042E+85</v>
      </c>
      <c r="RSR25" s="369">
        <f t="shared" ref="RSR25:RVC25" si="199">RSP25*$C$25</f>
        <v>0</v>
      </c>
      <c r="RSS25" s="369">
        <f t="shared" si="199"/>
        <v>6.8404808386061232E+85</v>
      </c>
      <c r="RST25" s="369">
        <f t="shared" si="199"/>
        <v>0</v>
      </c>
      <c r="RSU25" s="369">
        <f t="shared" si="199"/>
        <v>7.0456952637643067E+85</v>
      </c>
      <c r="RSV25" s="369">
        <f t="shared" si="199"/>
        <v>0</v>
      </c>
      <c r="RSW25" s="369">
        <f t="shared" si="199"/>
        <v>7.2570661216772355E+85</v>
      </c>
      <c r="RSX25" s="369">
        <f t="shared" si="199"/>
        <v>0</v>
      </c>
      <c r="RSY25" s="369">
        <f t="shared" si="199"/>
        <v>7.4747781053275523E+85</v>
      </c>
      <c r="RSZ25" s="369">
        <f t="shared" si="199"/>
        <v>0</v>
      </c>
      <c r="RTA25" s="369">
        <f t="shared" si="199"/>
        <v>7.6990214484873788E+85</v>
      </c>
      <c r="RTB25" s="369">
        <f t="shared" si="199"/>
        <v>0</v>
      </c>
      <c r="RTC25" s="369">
        <f t="shared" si="199"/>
        <v>7.9299920919420006E+85</v>
      </c>
      <c r="RTD25" s="369">
        <f t="shared" si="199"/>
        <v>0</v>
      </c>
      <c r="RTE25" s="369">
        <f t="shared" si="199"/>
        <v>8.1678918547002605E+85</v>
      </c>
      <c r="RTF25" s="369">
        <f t="shared" si="199"/>
        <v>0</v>
      </c>
      <c r="RTG25" s="369">
        <f t="shared" si="199"/>
        <v>8.4129286103412686E+85</v>
      </c>
      <c r="RTH25" s="369">
        <f t="shared" si="199"/>
        <v>0</v>
      </c>
      <c r="RTI25" s="369">
        <f t="shared" si="199"/>
        <v>8.6653164686515063E+85</v>
      </c>
      <c r="RTJ25" s="369">
        <f t="shared" si="199"/>
        <v>0</v>
      </c>
      <c r="RTK25" s="369">
        <f t="shared" si="199"/>
        <v>8.9252759627110514E+85</v>
      </c>
      <c r="RTL25" s="369">
        <f t="shared" si="199"/>
        <v>0</v>
      </c>
      <c r="RTM25" s="369">
        <f t="shared" si="199"/>
        <v>9.1930342415923832E+85</v>
      </c>
      <c r="RTN25" s="369">
        <f t="shared" si="199"/>
        <v>0</v>
      </c>
      <c r="RTO25" s="369">
        <f t="shared" si="199"/>
        <v>9.4688252688401551E+85</v>
      </c>
      <c r="RTP25" s="369">
        <f t="shared" si="199"/>
        <v>0</v>
      </c>
      <c r="RTQ25" s="369">
        <f t="shared" si="199"/>
        <v>9.7528900269053602E+85</v>
      </c>
      <c r="RTR25" s="369">
        <f t="shared" si="199"/>
        <v>0</v>
      </c>
      <c r="RTS25" s="369">
        <f t="shared" si="199"/>
        <v>1.0045476727712521E+86</v>
      </c>
      <c r="RTT25" s="369">
        <f t="shared" si="199"/>
        <v>0</v>
      </c>
      <c r="RTU25" s="369">
        <f t="shared" si="199"/>
        <v>1.0346841029543897E+86</v>
      </c>
      <c r="RTV25" s="369">
        <f t="shared" si="199"/>
        <v>0</v>
      </c>
      <c r="RTW25" s="369">
        <f t="shared" si="199"/>
        <v>1.0657246260430215E+86</v>
      </c>
      <c r="RTX25" s="369">
        <f t="shared" si="199"/>
        <v>0</v>
      </c>
      <c r="RTY25" s="369">
        <f t="shared" si="199"/>
        <v>1.0976963648243121E+86</v>
      </c>
      <c r="RTZ25" s="369">
        <f t="shared" si="199"/>
        <v>0</v>
      </c>
      <c r="RUA25" s="369">
        <f t="shared" si="199"/>
        <v>1.1306272557690415E+86</v>
      </c>
      <c r="RUB25" s="369">
        <f t="shared" si="199"/>
        <v>0</v>
      </c>
      <c r="RUC25" s="369">
        <f t="shared" si="199"/>
        <v>1.1645460734421127E+86</v>
      </c>
      <c r="RUD25" s="369">
        <f t="shared" si="199"/>
        <v>0</v>
      </c>
      <c r="RUE25" s="369">
        <f t="shared" si="199"/>
        <v>1.1994824556453761E+86</v>
      </c>
      <c r="RUF25" s="369">
        <f t="shared" si="199"/>
        <v>0</v>
      </c>
      <c r="RUG25" s="369">
        <f t="shared" si="199"/>
        <v>1.2354669293147375E+86</v>
      </c>
      <c r="RUH25" s="369">
        <f t="shared" si="199"/>
        <v>0</v>
      </c>
      <c r="RUI25" s="369">
        <f t="shared" si="199"/>
        <v>1.2725309371941797E+86</v>
      </c>
      <c r="RUJ25" s="369">
        <f t="shared" si="199"/>
        <v>0</v>
      </c>
      <c r="RUK25" s="369">
        <f t="shared" si="199"/>
        <v>1.3107068653100051E+86</v>
      </c>
      <c r="RUL25" s="369">
        <f t="shared" si="199"/>
        <v>0</v>
      </c>
      <c r="RUM25" s="369">
        <f t="shared" si="199"/>
        <v>1.3500280712693052E+86</v>
      </c>
      <c r="RUN25" s="369">
        <f t="shared" si="199"/>
        <v>0</v>
      </c>
      <c r="RUO25" s="369">
        <f t="shared" si="199"/>
        <v>1.3905289134073844E+86</v>
      </c>
      <c r="RUP25" s="369">
        <f t="shared" si="199"/>
        <v>0</v>
      </c>
      <c r="RUQ25" s="369">
        <f t="shared" si="199"/>
        <v>1.4322447808096061E+86</v>
      </c>
      <c r="RUR25" s="369">
        <f t="shared" si="199"/>
        <v>0</v>
      </c>
      <c r="RUS25" s="369">
        <f t="shared" si="199"/>
        <v>1.4752121242338944E+86</v>
      </c>
      <c r="RUT25" s="369">
        <f t="shared" si="199"/>
        <v>0</v>
      </c>
      <c r="RUU25" s="369">
        <f t="shared" si="199"/>
        <v>1.5194684879609113E+86</v>
      </c>
      <c r="RUV25" s="369">
        <f t="shared" si="199"/>
        <v>0</v>
      </c>
      <c r="RUW25" s="369">
        <f t="shared" si="199"/>
        <v>1.5650525425997386E+86</v>
      </c>
      <c r="RUX25" s="369">
        <f t="shared" si="199"/>
        <v>0</v>
      </c>
      <c r="RUY25" s="369">
        <f t="shared" si="199"/>
        <v>1.6120041188777308E+86</v>
      </c>
      <c r="RUZ25" s="369">
        <f t="shared" si="199"/>
        <v>0</v>
      </c>
      <c r="RVA25" s="369">
        <f t="shared" si="199"/>
        <v>1.6603642424440628E+86</v>
      </c>
      <c r="RVB25" s="369">
        <f t="shared" si="199"/>
        <v>0</v>
      </c>
      <c r="RVC25" s="369">
        <f t="shared" si="199"/>
        <v>1.7101751697173847E+86</v>
      </c>
      <c r="RVD25" s="369">
        <f t="shared" ref="RVD25:RXO25" si="200">RVB25*$C$25</f>
        <v>0</v>
      </c>
      <c r="RVE25" s="369">
        <f t="shared" si="200"/>
        <v>1.7614804248089063E+86</v>
      </c>
      <c r="RVF25" s="369">
        <f t="shared" si="200"/>
        <v>0</v>
      </c>
      <c r="RVG25" s="369">
        <f t="shared" si="200"/>
        <v>1.8143248375531736E+86</v>
      </c>
      <c r="RVH25" s="369">
        <f t="shared" si="200"/>
        <v>0</v>
      </c>
      <c r="RVI25" s="369">
        <f t="shared" si="200"/>
        <v>1.868754582679769E+86</v>
      </c>
      <c r="RVJ25" s="369">
        <f t="shared" si="200"/>
        <v>0</v>
      </c>
      <c r="RVK25" s="369">
        <f t="shared" si="200"/>
        <v>1.9248172201601621E+86</v>
      </c>
      <c r="RVL25" s="369">
        <f t="shared" si="200"/>
        <v>0</v>
      </c>
      <c r="RVM25" s="369">
        <f t="shared" si="200"/>
        <v>1.9825617367649669E+86</v>
      </c>
      <c r="RVN25" s="369">
        <f t="shared" si="200"/>
        <v>0</v>
      </c>
      <c r="RVO25" s="369">
        <f t="shared" si="200"/>
        <v>2.0420385888679161E+86</v>
      </c>
      <c r="RVP25" s="369">
        <f t="shared" si="200"/>
        <v>0</v>
      </c>
      <c r="RVQ25" s="369">
        <f t="shared" si="200"/>
        <v>2.1032997465339535E+86</v>
      </c>
      <c r="RVR25" s="369">
        <f t="shared" si="200"/>
        <v>0</v>
      </c>
      <c r="RVS25" s="369">
        <f t="shared" si="200"/>
        <v>2.1663987389299723E+86</v>
      </c>
      <c r="RVT25" s="369">
        <f t="shared" si="200"/>
        <v>0</v>
      </c>
      <c r="RVU25" s="369">
        <f t="shared" si="200"/>
        <v>2.2313907010978715E+86</v>
      </c>
      <c r="RVV25" s="369">
        <f t="shared" si="200"/>
        <v>0</v>
      </c>
      <c r="RVW25" s="369">
        <f t="shared" si="200"/>
        <v>2.2983324221308078E+86</v>
      </c>
      <c r="RVX25" s="369">
        <f t="shared" si="200"/>
        <v>0</v>
      </c>
      <c r="RVY25" s="369">
        <f t="shared" si="200"/>
        <v>2.367282394794732E+86</v>
      </c>
      <c r="RVZ25" s="369">
        <f t="shared" si="200"/>
        <v>0</v>
      </c>
      <c r="RWA25" s="369">
        <f t="shared" si="200"/>
        <v>2.4383008666385741E+86</v>
      </c>
      <c r="RWB25" s="369">
        <f t="shared" si="200"/>
        <v>0</v>
      </c>
      <c r="RWC25" s="369">
        <f t="shared" si="200"/>
        <v>2.5114498926377312E+86</v>
      </c>
      <c r="RWD25" s="369">
        <f t="shared" si="200"/>
        <v>0</v>
      </c>
      <c r="RWE25" s="369">
        <f t="shared" si="200"/>
        <v>2.5867933894168633E+86</v>
      </c>
      <c r="RWF25" s="369">
        <f t="shared" si="200"/>
        <v>0</v>
      </c>
      <c r="RWG25" s="369">
        <f t="shared" si="200"/>
        <v>2.6643971910993691E+86</v>
      </c>
      <c r="RWH25" s="369">
        <f t="shared" si="200"/>
        <v>0</v>
      </c>
      <c r="RWI25" s="369">
        <f t="shared" si="200"/>
        <v>2.74432910683235E+86</v>
      </c>
      <c r="RWJ25" s="369">
        <f t="shared" si="200"/>
        <v>0</v>
      </c>
      <c r="RWK25" s="369">
        <f t="shared" si="200"/>
        <v>2.8266589800373208E+86</v>
      </c>
      <c r="RWL25" s="369">
        <f t="shared" si="200"/>
        <v>0</v>
      </c>
      <c r="RWM25" s="369">
        <f t="shared" si="200"/>
        <v>2.9114587494384406E+86</v>
      </c>
      <c r="RWN25" s="369">
        <f t="shared" si="200"/>
        <v>0</v>
      </c>
      <c r="RWO25" s="369">
        <f t="shared" si="200"/>
        <v>2.9988025119215938E+86</v>
      </c>
      <c r="RWP25" s="369">
        <f t="shared" si="200"/>
        <v>0</v>
      </c>
      <c r="RWQ25" s="369">
        <f t="shared" si="200"/>
        <v>3.0887665872792415E+86</v>
      </c>
      <c r="RWR25" s="369">
        <f t="shared" si="200"/>
        <v>0</v>
      </c>
      <c r="RWS25" s="369">
        <f t="shared" si="200"/>
        <v>3.181429584897619E+86</v>
      </c>
      <c r="RWT25" s="369">
        <f t="shared" si="200"/>
        <v>0</v>
      </c>
      <c r="RWU25" s="369">
        <f t="shared" si="200"/>
        <v>3.2768724724445474E+86</v>
      </c>
      <c r="RWV25" s="369">
        <f t="shared" si="200"/>
        <v>0</v>
      </c>
      <c r="RWW25" s="369">
        <f t="shared" si="200"/>
        <v>3.3751786466178841E+86</v>
      </c>
      <c r="RWX25" s="369">
        <f t="shared" si="200"/>
        <v>0</v>
      </c>
      <c r="RWY25" s="369">
        <f t="shared" si="200"/>
        <v>3.4764340060164209E+86</v>
      </c>
      <c r="RWZ25" s="369">
        <f t="shared" si="200"/>
        <v>0</v>
      </c>
      <c r="RXA25" s="369">
        <f t="shared" si="200"/>
        <v>3.5807270261969136E+86</v>
      </c>
      <c r="RXB25" s="369">
        <f t="shared" si="200"/>
        <v>0</v>
      </c>
      <c r="RXC25" s="369">
        <f t="shared" si="200"/>
        <v>3.6881488369828212E+86</v>
      </c>
      <c r="RXD25" s="369">
        <f t="shared" si="200"/>
        <v>0</v>
      </c>
      <c r="RXE25" s="369">
        <f t="shared" si="200"/>
        <v>3.7987933020923062E+86</v>
      </c>
      <c r="RXF25" s="369">
        <f t="shared" si="200"/>
        <v>0</v>
      </c>
      <c r="RXG25" s="369">
        <f t="shared" si="200"/>
        <v>3.9127571011550753E+86</v>
      </c>
      <c r="RXH25" s="369">
        <f t="shared" si="200"/>
        <v>0</v>
      </c>
      <c r="RXI25" s="369">
        <f t="shared" si="200"/>
        <v>4.0301398141897276E+86</v>
      </c>
      <c r="RXJ25" s="369">
        <f t="shared" si="200"/>
        <v>0</v>
      </c>
      <c r="RXK25" s="369">
        <f t="shared" si="200"/>
        <v>4.1510440086154194E+86</v>
      </c>
      <c r="RXL25" s="369">
        <f t="shared" si="200"/>
        <v>0</v>
      </c>
      <c r="RXM25" s="369">
        <f t="shared" si="200"/>
        <v>4.2755753288738822E+86</v>
      </c>
      <c r="RXN25" s="369">
        <f t="shared" si="200"/>
        <v>0</v>
      </c>
      <c r="RXO25" s="369">
        <f t="shared" si="200"/>
        <v>4.4038425887400986E+86</v>
      </c>
      <c r="RXP25" s="369">
        <f t="shared" ref="RXP25:SAA25" si="201">RXN25*$C$25</f>
        <v>0</v>
      </c>
      <c r="RXQ25" s="369">
        <f t="shared" si="201"/>
        <v>4.5359578664023017E+86</v>
      </c>
      <c r="RXR25" s="369">
        <f t="shared" si="201"/>
        <v>0</v>
      </c>
      <c r="RXS25" s="369">
        <f t="shared" si="201"/>
        <v>4.6720366023943709E+86</v>
      </c>
      <c r="RXT25" s="369">
        <f t="shared" si="201"/>
        <v>0</v>
      </c>
      <c r="RXU25" s="369">
        <f t="shared" si="201"/>
        <v>4.812197700466202E+86</v>
      </c>
      <c r="RXV25" s="369">
        <f t="shared" si="201"/>
        <v>0</v>
      </c>
      <c r="RXW25" s="369">
        <f t="shared" si="201"/>
        <v>4.9565636314801882E+86</v>
      </c>
      <c r="RXX25" s="369">
        <f t="shared" si="201"/>
        <v>0</v>
      </c>
      <c r="RXY25" s="369">
        <f t="shared" si="201"/>
        <v>5.1052605404245939E+86</v>
      </c>
      <c r="RXZ25" s="369">
        <f t="shared" si="201"/>
        <v>0</v>
      </c>
      <c r="RYA25" s="369">
        <f t="shared" si="201"/>
        <v>5.2584183566373321E+86</v>
      </c>
      <c r="RYB25" s="369">
        <f t="shared" si="201"/>
        <v>0</v>
      </c>
      <c r="RYC25" s="369">
        <f t="shared" si="201"/>
        <v>5.4161709073364519E+86</v>
      </c>
      <c r="RYD25" s="369">
        <f t="shared" si="201"/>
        <v>0</v>
      </c>
      <c r="RYE25" s="369">
        <f t="shared" si="201"/>
        <v>5.5786560345565457E+86</v>
      </c>
      <c r="RYF25" s="369">
        <f t="shared" si="201"/>
        <v>0</v>
      </c>
      <c r="RYG25" s="369">
        <f t="shared" si="201"/>
        <v>5.7460157155932418E+86</v>
      </c>
      <c r="RYH25" s="369">
        <f t="shared" si="201"/>
        <v>0</v>
      </c>
      <c r="RYI25" s="369">
        <f t="shared" si="201"/>
        <v>5.9183961870610394E+86</v>
      </c>
      <c r="RYJ25" s="369">
        <f t="shared" si="201"/>
        <v>0</v>
      </c>
      <c r="RYK25" s="369">
        <f t="shared" si="201"/>
        <v>6.0959480726728702E+86</v>
      </c>
      <c r="RYL25" s="369">
        <f t="shared" si="201"/>
        <v>0</v>
      </c>
      <c r="RYM25" s="369">
        <f t="shared" si="201"/>
        <v>6.2788265148530561E+86</v>
      </c>
      <c r="RYN25" s="369">
        <f t="shared" si="201"/>
        <v>0</v>
      </c>
      <c r="RYO25" s="369">
        <f t="shared" si="201"/>
        <v>6.467191310298648E+86</v>
      </c>
      <c r="RYP25" s="369">
        <f t="shared" si="201"/>
        <v>0</v>
      </c>
      <c r="RYQ25" s="369">
        <f t="shared" si="201"/>
        <v>6.6612070496076073E+86</v>
      </c>
      <c r="RYR25" s="369">
        <f t="shared" si="201"/>
        <v>0</v>
      </c>
      <c r="RYS25" s="369">
        <f t="shared" si="201"/>
        <v>6.8610432610958357E+86</v>
      </c>
      <c r="RYT25" s="369">
        <f t="shared" si="201"/>
        <v>0</v>
      </c>
      <c r="RYU25" s="369">
        <f t="shared" si="201"/>
        <v>7.0668745589287111E+86</v>
      </c>
      <c r="RYV25" s="369">
        <f t="shared" si="201"/>
        <v>0</v>
      </c>
      <c r="RYW25" s="369">
        <f t="shared" si="201"/>
        <v>7.2788807956965731E+86</v>
      </c>
      <c r="RYX25" s="369">
        <f t="shared" si="201"/>
        <v>0</v>
      </c>
      <c r="RYY25" s="369">
        <f t="shared" si="201"/>
        <v>7.4972472195674703E+86</v>
      </c>
      <c r="RYZ25" s="369">
        <f t="shared" si="201"/>
        <v>0</v>
      </c>
      <c r="RZA25" s="369">
        <f t="shared" si="201"/>
        <v>7.7221646361544948E+86</v>
      </c>
      <c r="RZB25" s="369">
        <f t="shared" si="201"/>
        <v>0</v>
      </c>
      <c r="RZC25" s="369">
        <f t="shared" si="201"/>
        <v>7.9538295752391294E+86</v>
      </c>
      <c r="RZD25" s="369">
        <f t="shared" si="201"/>
        <v>0</v>
      </c>
      <c r="RZE25" s="369">
        <f t="shared" si="201"/>
        <v>8.1924444624963039E+86</v>
      </c>
      <c r="RZF25" s="369">
        <f t="shared" si="201"/>
        <v>0</v>
      </c>
      <c r="RZG25" s="369">
        <f t="shared" si="201"/>
        <v>8.4382177963711935E+86</v>
      </c>
      <c r="RZH25" s="369">
        <f t="shared" si="201"/>
        <v>0</v>
      </c>
      <c r="RZI25" s="369">
        <f t="shared" si="201"/>
        <v>8.6913643302623297E+86</v>
      </c>
      <c r="RZJ25" s="369">
        <f t="shared" si="201"/>
        <v>0</v>
      </c>
      <c r="RZK25" s="369">
        <f t="shared" si="201"/>
        <v>8.9521052601701997E+86</v>
      </c>
      <c r="RZL25" s="369">
        <f t="shared" si="201"/>
        <v>0</v>
      </c>
      <c r="RZM25" s="369">
        <f t="shared" si="201"/>
        <v>9.2206684179753062E+86</v>
      </c>
      <c r="RZN25" s="369">
        <f t="shared" si="201"/>
        <v>0</v>
      </c>
      <c r="RZO25" s="369">
        <f t="shared" si="201"/>
        <v>9.4972884705145659E+86</v>
      </c>
      <c r="RZP25" s="369">
        <f t="shared" si="201"/>
        <v>0</v>
      </c>
      <c r="RZQ25" s="369">
        <f t="shared" si="201"/>
        <v>9.7822071246300032E+86</v>
      </c>
      <c r="RZR25" s="369">
        <f t="shared" si="201"/>
        <v>0</v>
      </c>
      <c r="RZS25" s="369">
        <f t="shared" si="201"/>
        <v>1.0075673338368904E+87</v>
      </c>
      <c r="RZT25" s="369">
        <f t="shared" si="201"/>
        <v>0</v>
      </c>
      <c r="RZU25" s="369">
        <f t="shared" si="201"/>
        <v>1.0377943538519971E+87</v>
      </c>
      <c r="RZV25" s="369">
        <f t="shared" si="201"/>
        <v>0</v>
      </c>
      <c r="RZW25" s="369">
        <f t="shared" si="201"/>
        <v>1.0689281844675569E+87</v>
      </c>
      <c r="RZX25" s="369">
        <f t="shared" si="201"/>
        <v>0</v>
      </c>
      <c r="RZY25" s="369">
        <f t="shared" si="201"/>
        <v>1.1009960300015836E+87</v>
      </c>
      <c r="RZZ25" s="369">
        <f t="shared" si="201"/>
        <v>0</v>
      </c>
      <c r="SAA25" s="369">
        <f t="shared" si="201"/>
        <v>1.1340259109016311E+87</v>
      </c>
      <c r="SAB25" s="369">
        <f t="shared" ref="SAB25:SCM25" si="202">RZZ25*$C$25</f>
        <v>0</v>
      </c>
      <c r="SAC25" s="369">
        <f t="shared" si="202"/>
        <v>1.1680466882286801E+87</v>
      </c>
      <c r="SAD25" s="369">
        <f t="shared" si="202"/>
        <v>0</v>
      </c>
      <c r="SAE25" s="369">
        <f t="shared" si="202"/>
        <v>1.2030880888755404E+87</v>
      </c>
      <c r="SAF25" s="369">
        <f t="shared" si="202"/>
        <v>0</v>
      </c>
      <c r="SAG25" s="369">
        <f t="shared" si="202"/>
        <v>1.2391807315418067E+87</v>
      </c>
      <c r="SAH25" s="369">
        <f t="shared" si="202"/>
        <v>0</v>
      </c>
      <c r="SAI25" s="369">
        <f t="shared" si="202"/>
        <v>1.276356153488061E+87</v>
      </c>
      <c r="SAJ25" s="369">
        <f t="shared" si="202"/>
        <v>0</v>
      </c>
      <c r="SAK25" s="369">
        <f t="shared" si="202"/>
        <v>1.3146468380927029E+87</v>
      </c>
      <c r="SAL25" s="369">
        <f t="shared" si="202"/>
        <v>0</v>
      </c>
      <c r="SAM25" s="369">
        <f t="shared" si="202"/>
        <v>1.3540862432354841E+87</v>
      </c>
      <c r="SAN25" s="369">
        <f t="shared" si="202"/>
        <v>0</v>
      </c>
      <c r="SAO25" s="369">
        <f t="shared" si="202"/>
        <v>1.3947088305325487E+87</v>
      </c>
      <c r="SAP25" s="369">
        <f t="shared" si="202"/>
        <v>0</v>
      </c>
      <c r="SAQ25" s="369">
        <f t="shared" si="202"/>
        <v>1.4365500954485252E+87</v>
      </c>
      <c r="SAR25" s="369">
        <f t="shared" si="202"/>
        <v>0</v>
      </c>
      <c r="SAS25" s="369">
        <f t="shared" si="202"/>
        <v>1.4796465983119809E+87</v>
      </c>
      <c r="SAT25" s="369">
        <f t="shared" si="202"/>
        <v>0</v>
      </c>
      <c r="SAU25" s="369">
        <f t="shared" si="202"/>
        <v>1.5240359962613404E+87</v>
      </c>
      <c r="SAV25" s="369">
        <f t="shared" si="202"/>
        <v>0</v>
      </c>
      <c r="SAW25" s="369">
        <f t="shared" si="202"/>
        <v>1.5697570761491807E+87</v>
      </c>
      <c r="SAX25" s="369">
        <f t="shared" si="202"/>
        <v>0</v>
      </c>
      <c r="SAY25" s="369">
        <f t="shared" si="202"/>
        <v>1.6168497884336561E+87</v>
      </c>
      <c r="SAZ25" s="369">
        <f t="shared" si="202"/>
        <v>0</v>
      </c>
      <c r="SBA25" s="369">
        <f t="shared" si="202"/>
        <v>1.6653552820866659E+87</v>
      </c>
      <c r="SBB25" s="369">
        <f t="shared" si="202"/>
        <v>0</v>
      </c>
      <c r="SBC25" s="369">
        <f t="shared" si="202"/>
        <v>1.7153159405492659E+87</v>
      </c>
      <c r="SBD25" s="369">
        <f t="shared" si="202"/>
        <v>0</v>
      </c>
      <c r="SBE25" s="369">
        <f t="shared" si="202"/>
        <v>1.7667754187657438E+87</v>
      </c>
      <c r="SBF25" s="369">
        <f t="shared" si="202"/>
        <v>0</v>
      </c>
      <c r="SBG25" s="369">
        <f t="shared" si="202"/>
        <v>1.8197786813287162E+87</v>
      </c>
      <c r="SBH25" s="369">
        <f t="shared" si="202"/>
        <v>0</v>
      </c>
      <c r="SBI25" s="369">
        <f t="shared" si="202"/>
        <v>1.8743720417685777E+87</v>
      </c>
      <c r="SBJ25" s="369">
        <f t="shared" si="202"/>
        <v>0</v>
      </c>
      <c r="SBK25" s="369">
        <f t="shared" si="202"/>
        <v>1.930603203021635E+87</v>
      </c>
      <c r="SBL25" s="369">
        <f t="shared" si="202"/>
        <v>0</v>
      </c>
      <c r="SBM25" s="369">
        <f t="shared" si="202"/>
        <v>1.9885212991122841E+87</v>
      </c>
      <c r="SBN25" s="369">
        <f t="shared" si="202"/>
        <v>0</v>
      </c>
      <c r="SBO25" s="369">
        <f t="shared" si="202"/>
        <v>2.0481769380856527E+87</v>
      </c>
      <c r="SBP25" s="369">
        <f t="shared" si="202"/>
        <v>0</v>
      </c>
      <c r="SBQ25" s="369">
        <f t="shared" si="202"/>
        <v>2.1096222462282223E+87</v>
      </c>
      <c r="SBR25" s="369">
        <f t="shared" si="202"/>
        <v>0</v>
      </c>
      <c r="SBS25" s="369">
        <f t="shared" si="202"/>
        <v>2.1729109136150692E+87</v>
      </c>
      <c r="SBT25" s="369">
        <f t="shared" si="202"/>
        <v>0</v>
      </c>
      <c r="SBU25" s="369">
        <f t="shared" si="202"/>
        <v>2.2380982410235215E+87</v>
      </c>
      <c r="SBV25" s="369">
        <f t="shared" si="202"/>
        <v>0</v>
      </c>
      <c r="SBW25" s="369">
        <f t="shared" si="202"/>
        <v>2.3052411882542272E+87</v>
      </c>
      <c r="SBX25" s="369">
        <f t="shared" si="202"/>
        <v>0</v>
      </c>
      <c r="SBY25" s="369">
        <f t="shared" si="202"/>
        <v>2.3743984239018541E+87</v>
      </c>
      <c r="SBZ25" s="369">
        <f t="shared" si="202"/>
        <v>0</v>
      </c>
      <c r="SCA25" s="369">
        <f t="shared" si="202"/>
        <v>2.4456303766189099E+87</v>
      </c>
      <c r="SCB25" s="369">
        <f t="shared" si="202"/>
        <v>0</v>
      </c>
      <c r="SCC25" s="369">
        <f t="shared" si="202"/>
        <v>2.5189992879174772E+87</v>
      </c>
      <c r="SCD25" s="369">
        <f t="shared" si="202"/>
        <v>0</v>
      </c>
      <c r="SCE25" s="369">
        <f t="shared" si="202"/>
        <v>2.5945692665550016E+87</v>
      </c>
      <c r="SCF25" s="369">
        <f t="shared" si="202"/>
        <v>0</v>
      </c>
      <c r="SCG25" s="369">
        <f t="shared" si="202"/>
        <v>2.6724063445516518E+87</v>
      </c>
      <c r="SCH25" s="369">
        <f t="shared" si="202"/>
        <v>0</v>
      </c>
      <c r="SCI25" s="369">
        <f t="shared" si="202"/>
        <v>2.7525785348882013E+87</v>
      </c>
      <c r="SCJ25" s="369">
        <f t="shared" si="202"/>
        <v>0</v>
      </c>
      <c r="SCK25" s="369">
        <f t="shared" si="202"/>
        <v>2.8351558909348472E+87</v>
      </c>
      <c r="SCL25" s="369">
        <f t="shared" si="202"/>
        <v>0</v>
      </c>
      <c r="SCM25" s="369">
        <f t="shared" si="202"/>
        <v>2.9202105676628928E+87</v>
      </c>
      <c r="SCN25" s="369">
        <f t="shared" ref="SCN25:SEY25" si="203">SCL25*$C$25</f>
        <v>0</v>
      </c>
      <c r="SCO25" s="369">
        <f t="shared" si="203"/>
        <v>3.0078168846927798E+87</v>
      </c>
      <c r="SCP25" s="369">
        <f t="shared" si="203"/>
        <v>0</v>
      </c>
      <c r="SCQ25" s="369">
        <f t="shared" si="203"/>
        <v>3.0980513912335632E+87</v>
      </c>
      <c r="SCR25" s="369">
        <f t="shared" si="203"/>
        <v>0</v>
      </c>
      <c r="SCS25" s="369">
        <f t="shared" si="203"/>
        <v>3.1909929329705699E+87</v>
      </c>
      <c r="SCT25" s="369">
        <f t="shared" si="203"/>
        <v>0</v>
      </c>
      <c r="SCU25" s="369">
        <f t="shared" si="203"/>
        <v>3.286722720959687E+87</v>
      </c>
      <c r="SCV25" s="369">
        <f t="shared" si="203"/>
        <v>0</v>
      </c>
      <c r="SCW25" s="369">
        <f t="shared" si="203"/>
        <v>3.3853244025884777E+87</v>
      </c>
      <c r="SCX25" s="369">
        <f t="shared" si="203"/>
        <v>0</v>
      </c>
      <c r="SCY25" s="369">
        <f t="shared" si="203"/>
        <v>3.486884134666132E+87</v>
      </c>
      <c r="SCZ25" s="369">
        <f t="shared" si="203"/>
        <v>0</v>
      </c>
      <c r="SDA25" s="369">
        <f t="shared" si="203"/>
        <v>3.5914906587061161E+87</v>
      </c>
      <c r="SDB25" s="369">
        <f t="shared" si="203"/>
        <v>0</v>
      </c>
      <c r="SDC25" s="369">
        <f t="shared" si="203"/>
        <v>3.6992353784672996E+87</v>
      </c>
      <c r="SDD25" s="369">
        <f t="shared" si="203"/>
        <v>0</v>
      </c>
      <c r="SDE25" s="369">
        <f t="shared" si="203"/>
        <v>3.8102124398213187E+87</v>
      </c>
      <c r="SDF25" s="369">
        <f t="shared" si="203"/>
        <v>0</v>
      </c>
      <c r="SDG25" s="369">
        <f t="shared" si="203"/>
        <v>3.9245188130159583E+87</v>
      </c>
      <c r="SDH25" s="369">
        <f t="shared" si="203"/>
        <v>0</v>
      </c>
      <c r="SDI25" s="369">
        <f t="shared" si="203"/>
        <v>4.0422543774064369E+87</v>
      </c>
      <c r="SDJ25" s="369">
        <f t="shared" si="203"/>
        <v>0</v>
      </c>
      <c r="SDK25" s="369">
        <f t="shared" si="203"/>
        <v>4.1635220087286301E+87</v>
      </c>
      <c r="SDL25" s="369">
        <f t="shared" si="203"/>
        <v>0</v>
      </c>
      <c r="SDM25" s="369">
        <f t="shared" si="203"/>
        <v>4.2884276689904889E+87</v>
      </c>
      <c r="SDN25" s="369">
        <f t="shared" si="203"/>
        <v>0</v>
      </c>
      <c r="SDO25" s="369">
        <f t="shared" si="203"/>
        <v>4.4170804990602041E+87</v>
      </c>
      <c r="SDP25" s="369">
        <f t="shared" si="203"/>
        <v>0</v>
      </c>
      <c r="SDQ25" s="369">
        <f t="shared" si="203"/>
        <v>4.5495929140320106E+87</v>
      </c>
      <c r="SDR25" s="369">
        <f t="shared" si="203"/>
        <v>0</v>
      </c>
      <c r="SDS25" s="369">
        <f t="shared" si="203"/>
        <v>4.6860807014529707E+87</v>
      </c>
      <c r="SDT25" s="369">
        <f t="shared" si="203"/>
        <v>0</v>
      </c>
      <c r="SDU25" s="369">
        <f t="shared" si="203"/>
        <v>4.82666312249656E+87</v>
      </c>
      <c r="SDV25" s="369">
        <f t="shared" si="203"/>
        <v>0</v>
      </c>
      <c r="SDW25" s="369">
        <f t="shared" si="203"/>
        <v>4.9714630161714569E+87</v>
      </c>
      <c r="SDX25" s="369">
        <f t="shared" si="203"/>
        <v>0</v>
      </c>
      <c r="SDY25" s="369">
        <f t="shared" si="203"/>
        <v>5.1206069066566004E+87</v>
      </c>
      <c r="SDZ25" s="369">
        <f t="shared" si="203"/>
        <v>0</v>
      </c>
      <c r="SEA25" s="369">
        <f t="shared" si="203"/>
        <v>5.2742251138562988E+87</v>
      </c>
      <c r="SEB25" s="369">
        <f t="shared" si="203"/>
        <v>0</v>
      </c>
      <c r="SEC25" s="369">
        <f t="shared" si="203"/>
        <v>5.4324518672719878E+87</v>
      </c>
      <c r="SED25" s="369">
        <f t="shared" si="203"/>
        <v>0</v>
      </c>
      <c r="SEE25" s="369">
        <f t="shared" si="203"/>
        <v>5.5954254232901473E+87</v>
      </c>
      <c r="SEF25" s="369">
        <f t="shared" si="203"/>
        <v>0</v>
      </c>
      <c r="SEG25" s="369">
        <f t="shared" si="203"/>
        <v>5.7632881859888518E+87</v>
      </c>
      <c r="SEH25" s="369">
        <f t="shared" si="203"/>
        <v>0</v>
      </c>
      <c r="SEI25" s="369">
        <f t="shared" si="203"/>
        <v>5.9361868315685178E+87</v>
      </c>
      <c r="SEJ25" s="369">
        <f t="shared" si="203"/>
        <v>0</v>
      </c>
      <c r="SEK25" s="369">
        <f t="shared" si="203"/>
        <v>6.1142724365155732E+87</v>
      </c>
      <c r="SEL25" s="369">
        <f t="shared" si="203"/>
        <v>0</v>
      </c>
      <c r="SEM25" s="369">
        <f t="shared" si="203"/>
        <v>6.2977006096110409E+87</v>
      </c>
      <c r="SEN25" s="369">
        <f t="shared" si="203"/>
        <v>0</v>
      </c>
      <c r="SEO25" s="369">
        <f t="shared" si="203"/>
        <v>6.4866316278993726E+87</v>
      </c>
      <c r="SEP25" s="369">
        <f t="shared" si="203"/>
        <v>0</v>
      </c>
      <c r="SEQ25" s="369">
        <f t="shared" si="203"/>
        <v>6.6812305767363537E+87</v>
      </c>
      <c r="SER25" s="369">
        <f t="shared" si="203"/>
        <v>0</v>
      </c>
      <c r="SES25" s="369">
        <f t="shared" si="203"/>
        <v>6.8816674940384446E+87</v>
      </c>
      <c r="SET25" s="369">
        <f t="shared" si="203"/>
        <v>0</v>
      </c>
      <c r="SEU25" s="369">
        <f t="shared" si="203"/>
        <v>7.0881175188595982E+87</v>
      </c>
      <c r="SEV25" s="369">
        <f t="shared" si="203"/>
        <v>0</v>
      </c>
      <c r="SEW25" s="369">
        <f t="shared" si="203"/>
        <v>7.3007610444253867E+87</v>
      </c>
      <c r="SEX25" s="369">
        <f t="shared" si="203"/>
        <v>0</v>
      </c>
      <c r="SEY25" s="369">
        <f t="shared" si="203"/>
        <v>7.5197838757581482E+87</v>
      </c>
      <c r="SEZ25" s="369">
        <f t="shared" ref="SEZ25:SHK25" si="204">SEX25*$C$25</f>
        <v>0</v>
      </c>
      <c r="SFA25" s="369">
        <f t="shared" si="204"/>
        <v>7.7453773920308929E+87</v>
      </c>
      <c r="SFB25" s="369">
        <f t="shared" si="204"/>
        <v>0</v>
      </c>
      <c r="SFC25" s="369">
        <f t="shared" si="204"/>
        <v>7.9777387137918203E+87</v>
      </c>
      <c r="SFD25" s="369">
        <f t="shared" si="204"/>
        <v>0</v>
      </c>
      <c r="SFE25" s="369">
        <f t="shared" si="204"/>
        <v>8.2170708752055745E+87</v>
      </c>
      <c r="SFF25" s="369">
        <f t="shared" si="204"/>
        <v>0</v>
      </c>
      <c r="SFG25" s="369">
        <f t="shared" si="204"/>
        <v>8.4635830014617428E+87</v>
      </c>
      <c r="SFH25" s="369">
        <f t="shared" si="204"/>
        <v>0</v>
      </c>
      <c r="SFI25" s="369">
        <f t="shared" si="204"/>
        <v>8.7174904915055956E+87</v>
      </c>
      <c r="SFJ25" s="369">
        <f t="shared" si="204"/>
        <v>0</v>
      </c>
      <c r="SFK25" s="369">
        <f t="shared" si="204"/>
        <v>8.979015206250763E+87</v>
      </c>
      <c r="SFL25" s="369">
        <f t="shared" si="204"/>
        <v>0</v>
      </c>
      <c r="SFM25" s="369">
        <f t="shared" si="204"/>
        <v>9.248385662438286E+87</v>
      </c>
      <c r="SFN25" s="369">
        <f t="shared" si="204"/>
        <v>0</v>
      </c>
      <c r="SFO25" s="369">
        <f t="shared" si="204"/>
        <v>9.5258372323114351E+87</v>
      </c>
      <c r="SFP25" s="369">
        <f t="shared" si="204"/>
        <v>0</v>
      </c>
      <c r="SFQ25" s="369">
        <f t="shared" si="204"/>
        <v>9.811612349280779E+87</v>
      </c>
      <c r="SFR25" s="369">
        <f t="shared" si="204"/>
        <v>0</v>
      </c>
      <c r="SFS25" s="369">
        <f t="shared" si="204"/>
        <v>1.0105960719759202E+88</v>
      </c>
      <c r="SFT25" s="369">
        <f t="shared" si="204"/>
        <v>0</v>
      </c>
      <c r="SFU25" s="369">
        <f t="shared" si="204"/>
        <v>1.0409139541351979E+88</v>
      </c>
      <c r="SFV25" s="369">
        <f t="shared" si="204"/>
        <v>0</v>
      </c>
      <c r="SFW25" s="369">
        <f t="shared" si="204"/>
        <v>1.0721413727592538E+88</v>
      </c>
      <c r="SFX25" s="369">
        <f t="shared" si="204"/>
        <v>0</v>
      </c>
      <c r="SFY25" s="369">
        <f t="shared" si="204"/>
        <v>1.1043056139420314E+88</v>
      </c>
      <c r="SFZ25" s="369">
        <f t="shared" si="204"/>
        <v>0</v>
      </c>
      <c r="SGA25" s="369">
        <f t="shared" si="204"/>
        <v>1.1374347823602925E+88</v>
      </c>
      <c r="SGB25" s="369">
        <f t="shared" si="204"/>
        <v>0</v>
      </c>
      <c r="SGC25" s="369">
        <f t="shared" si="204"/>
        <v>1.1715578258311012E+88</v>
      </c>
      <c r="SGD25" s="369">
        <f t="shared" si="204"/>
        <v>0</v>
      </c>
      <c r="SGE25" s="369">
        <f t="shared" si="204"/>
        <v>1.2067045606060342E+88</v>
      </c>
      <c r="SGF25" s="369">
        <f t="shared" si="204"/>
        <v>0</v>
      </c>
      <c r="SGG25" s="369">
        <f t="shared" si="204"/>
        <v>1.2429056974242153E+88</v>
      </c>
      <c r="SGH25" s="369">
        <f t="shared" si="204"/>
        <v>0</v>
      </c>
      <c r="SGI25" s="369">
        <f t="shared" si="204"/>
        <v>1.2801928683469417E+88</v>
      </c>
      <c r="SGJ25" s="369">
        <f t="shared" si="204"/>
        <v>0</v>
      </c>
      <c r="SGK25" s="369">
        <f t="shared" si="204"/>
        <v>1.3185986543973501E+88</v>
      </c>
      <c r="SGL25" s="369">
        <f t="shared" si="204"/>
        <v>0</v>
      </c>
      <c r="SGM25" s="369">
        <f t="shared" si="204"/>
        <v>1.3581566140292706E+88</v>
      </c>
      <c r="SGN25" s="369">
        <f t="shared" si="204"/>
        <v>0</v>
      </c>
      <c r="SGO25" s="369">
        <f t="shared" si="204"/>
        <v>1.3989013124501487E+88</v>
      </c>
      <c r="SGP25" s="369">
        <f t="shared" si="204"/>
        <v>0</v>
      </c>
      <c r="SGQ25" s="369">
        <f t="shared" si="204"/>
        <v>1.4408683518236531E+88</v>
      </c>
      <c r="SGR25" s="369">
        <f t="shared" si="204"/>
        <v>0</v>
      </c>
      <c r="SGS25" s="369">
        <f t="shared" si="204"/>
        <v>1.4840944023783628E+88</v>
      </c>
      <c r="SGT25" s="369">
        <f t="shared" si="204"/>
        <v>0</v>
      </c>
      <c r="SGU25" s="369">
        <f t="shared" si="204"/>
        <v>1.5286172344497138E+88</v>
      </c>
      <c r="SGV25" s="369">
        <f t="shared" si="204"/>
        <v>0</v>
      </c>
      <c r="SGW25" s="369">
        <f t="shared" si="204"/>
        <v>1.5744757514832052E+88</v>
      </c>
      <c r="SGX25" s="369">
        <f t="shared" si="204"/>
        <v>0</v>
      </c>
      <c r="SGY25" s="369">
        <f t="shared" si="204"/>
        <v>1.6217100240277012E+88</v>
      </c>
      <c r="SGZ25" s="369">
        <f t="shared" si="204"/>
        <v>0</v>
      </c>
      <c r="SHA25" s="369">
        <f t="shared" si="204"/>
        <v>1.6703613247485324E+88</v>
      </c>
      <c r="SHB25" s="369">
        <f t="shared" si="204"/>
        <v>0</v>
      </c>
      <c r="SHC25" s="369">
        <f t="shared" si="204"/>
        <v>1.7204721644909886E+88</v>
      </c>
      <c r="SHD25" s="369">
        <f t="shared" si="204"/>
        <v>0</v>
      </c>
      <c r="SHE25" s="369">
        <f t="shared" si="204"/>
        <v>1.7720863294257184E+88</v>
      </c>
      <c r="SHF25" s="369">
        <f t="shared" si="204"/>
        <v>0</v>
      </c>
      <c r="SHG25" s="369">
        <f t="shared" si="204"/>
        <v>1.8252489193084901E+88</v>
      </c>
      <c r="SHH25" s="369">
        <f t="shared" si="204"/>
        <v>0</v>
      </c>
      <c r="SHI25" s="369">
        <f t="shared" si="204"/>
        <v>1.8800063868877448E+88</v>
      </c>
      <c r="SHJ25" s="369">
        <f t="shared" si="204"/>
        <v>0</v>
      </c>
      <c r="SHK25" s="369">
        <f t="shared" si="204"/>
        <v>1.9364065784943773E+88</v>
      </c>
      <c r="SHL25" s="369">
        <f t="shared" ref="SHL25:SJW25" si="205">SHJ25*$C$25</f>
        <v>0</v>
      </c>
      <c r="SHM25" s="369">
        <f t="shared" si="205"/>
        <v>1.9944987758492087E+88</v>
      </c>
      <c r="SHN25" s="369">
        <f t="shared" si="205"/>
        <v>0</v>
      </c>
      <c r="SHO25" s="369">
        <f t="shared" si="205"/>
        <v>2.0543337391246851E+88</v>
      </c>
      <c r="SHP25" s="369">
        <f t="shared" si="205"/>
        <v>0</v>
      </c>
      <c r="SHQ25" s="369">
        <f t="shared" si="205"/>
        <v>2.1159637512984256E+88</v>
      </c>
      <c r="SHR25" s="369">
        <f t="shared" si="205"/>
        <v>0</v>
      </c>
      <c r="SHS25" s="369">
        <f t="shared" si="205"/>
        <v>2.1794426638373786E+88</v>
      </c>
      <c r="SHT25" s="369">
        <f t="shared" si="205"/>
        <v>0</v>
      </c>
      <c r="SHU25" s="369">
        <f t="shared" si="205"/>
        <v>2.2448259437525E+88</v>
      </c>
      <c r="SHV25" s="369">
        <f t="shared" si="205"/>
        <v>0</v>
      </c>
      <c r="SHW25" s="369">
        <f t="shared" si="205"/>
        <v>2.3121707220650749E+88</v>
      </c>
      <c r="SHX25" s="369">
        <f t="shared" si="205"/>
        <v>0</v>
      </c>
      <c r="SHY25" s="369">
        <f t="shared" si="205"/>
        <v>2.3815358437270271E+88</v>
      </c>
      <c r="SHZ25" s="369">
        <f t="shared" si="205"/>
        <v>0</v>
      </c>
      <c r="SIA25" s="369">
        <f t="shared" si="205"/>
        <v>2.4529819190388379E+88</v>
      </c>
      <c r="SIB25" s="369">
        <f t="shared" si="205"/>
        <v>0</v>
      </c>
      <c r="SIC25" s="369">
        <f t="shared" si="205"/>
        <v>2.5265713766100032E+88</v>
      </c>
      <c r="SID25" s="369">
        <f t="shared" si="205"/>
        <v>0</v>
      </c>
      <c r="SIE25" s="369">
        <f t="shared" si="205"/>
        <v>2.6023685179083033E+88</v>
      </c>
      <c r="SIF25" s="369">
        <f t="shared" si="205"/>
        <v>0</v>
      </c>
      <c r="SIG25" s="369">
        <f t="shared" si="205"/>
        <v>2.6804395734455525E+88</v>
      </c>
      <c r="SIH25" s="369">
        <f t="shared" si="205"/>
        <v>0</v>
      </c>
      <c r="SII25" s="369">
        <f t="shared" si="205"/>
        <v>2.760852760648919E+88</v>
      </c>
      <c r="SIJ25" s="369">
        <f t="shared" si="205"/>
        <v>0</v>
      </c>
      <c r="SIK25" s="369">
        <f t="shared" si="205"/>
        <v>2.8436783434683866E+88</v>
      </c>
      <c r="SIL25" s="369">
        <f t="shared" si="205"/>
        <v>0</v>
      </c>
      <c r="SIM25" s="369">
        <f t="shared" si="205"/>
        <v>2.9289886937724383E+88</v>
      </c>
      <c r="SIN25" s="369">
        <f t="shared" si="205"/>
        <v>0</v>
      </c>
      <c r="SIO25" s="369">
        <f t="shared" si="205"/>
        <v>3.0168583545856116E+88</v>
      </c>
      <c r="SIP25" s="369">
        <f t="shared" si="205"/>
        <v>0</v>
      </c>
      <c r="SIQ25" s="369">
        <f t="shared" si="205"/>
        <v>3.1073641052231799E+88</v>
      </c>
      <c r="SIR25" s="369">
        <f t="shared" si="205"/>
        <v>0</v>
      </c>
      <c r="SIS25" s="369">
        <f t="shared" si="205"/>
        <v>3.2005850283798755E+88</v>
      </c>
      <c r="SIT25" s="369">
        <f t="shared" si="205"/>
        <v>0</v>
      </c>
      <c r="SIU25" s="369">
        <f t="shared" si="205"/>
        <v>3.296602579231272E+88</v>
      </c>
      <c r="SIV25" s="369">
        <f t="shared" si="205"/>
        <v>0</v>
      </c>
      <c r="SIW25" s="369">
        <f t="shared" si="205"/>
        <v>3.3955006566082106E+88</v>
      </c>
      <c r="SIX25" s="369">
        <f t="shared" si="205"/>
        <v>0</v>
      </c>
      <c r="SIY25" s="369">
        <f t="shared" si="205"/>
        <v>3.4973656763064573E+88</v>
      </c>
      <c r="SIZ25" s="369">
        <f t="shared" si="205"/>
        <v>0</v>
      </c>
      <c r="SJA25" s="369">
        <f t="shared" si="205"/>
        <v>3.6022866465956514E+88</v>
      </c>
      <c r="SJB25" s="369">
        <f t="shared" si="205"/>
        <v>0</v>
      </c>
      <c r="SJC25" s="369">
        <f t="shared" si="205"/>
        <v>3.7103552459935213E+88</v>
      </c>
      <c r="SJD25" s="369">
        <f t="shared" si="205"/>
        <v>0</v>
      </c>
      <c r="SJE25" s="369">
        <f t="shared" si="205"/>
        <v>3.821665903373327E+88</v>
      </c>
      <c r="SJF25" s="369">
        <f t="shared" si="205"/>
        <v>0</v>
      </c>
      <c r="SJG25" s="369">
        <f t="shared" si="205"/>
        <v>3.9363158804745267E+88</v>
      </c>
      <c r="SJH25" s="369">
        <f t="shared" si="205"/>
        <v>0</v>
      </c>
      <c r="SJI25" s="369">
        <f t="shared" si="205"/>
        <v>4.0544053568887627E+88</v>
      </c>
      <c r="SJJ25" s="369">
        <f t="shared" si="205"/>
        <v>0</v>
      </c>
      <c r="SJK25" s="369">
        <f t="shared" si="205"/>
        <v>4.1760375175954254E+88</v>
      </c>
      <c r="SJL25" s="369">
        <f t="shared" si="205"/>
        <v>0</v>
      </c>
      <c r="SJM25" s="369">
        <f t="shared" si="205"/>
        <v>4.301318643123288E+88</v>
      </c>
      <c r="SJN25" s="369">
        <f t="shared" si="205"/>
        <v>0</v>
      </c>
      <c r="SJO25" s="369">
        <f t="shared" si="205"/>
        <v>4.4303582024169867E+88</v>
      </c>
      <c r="SJP25" s="369">
        <f t="shared" si="205"/>
        <v>0</v>
      </c>
      <c r="SJQ25" s="369">
        <f t="shared" si="205"/>
        <v>4.5632689484894965E+88</v>
      </c>
      <c r="SJR25" s="369">
        <f t="shared" si="205"/>
        <v>0</v>
      </c>
      <c r="SJS25" s="369">
        <f t="shared" si="205"/>
        <v>4.7001670169441814E+88</v>
      </c>
      <c r="SJT25" s="369">
        <f t="shared" si="205"/>
        <v>0</v>
      </c>
      <c r="SJU25" s="369">
        <f t="shared" si="205"/>
        <v>4.8411720274525069E+88</v>
      </c>
      <c r="SJV25" s="369">
        <f t="shared" si="205"/>
        <v>0</v>
      </c>
      <c r="SJW25" s="369">
        <f t="shared" si="205"/>
        <v>4.9864071882760821E+88</v>
      </c>
      <c r="SJX25" s="369">
        <f t="shared" ref="SJX25:SMI25" si="206">SJV25*$C$25</f>
        <v>0</v>
      </c>
      <c r="SJY25" s="369">
        <f t="shared" si="206"/>
        <v>5.1359994039243645E+88</v>
      </c>
      <c r="SJZ25" s="369">
        <f t="shared" si="206"/>
        <v>0</v>
      </c>
      <c r="SKA25" s="369">
        <f t="shared" si="206"/>
        <v>5.2900793860420954E+88</v>
      </c>
      <c r="SKB25" s="369">
        <f t="shared" si="206"/>
        <v>0</v>
      </c>
      <c r="SKC25" s="369">
        <f t="shared" si="206"/>
        <v>5.4487817676233581E+88</v>
      </c>
      <c r="SKD25" s="369">
        <f t="shared" si="206"/>
        <v>0</v>
      </c>
      <c r="SKE25" s="369">
        <f t="shared" si="206"/>
        <v>5.6122452206520591E+88</v>
      </c>
      <c r="SKF25" s="369">
        <f t="shared" si="206"/>
        <v>0</v>
      </c>
      <c r="SKG25" s="369">
        <f t="shared" si="206"/>
        <v>5.7806125772716207E+88</v>
      </c>
      <c r="SKH25" s="369">
        <f t="shared" si="206"/>
        <v>0</v>
      </c>
      <c r="SKI25" s="369">
        <f t="shared" si="206"/>
        <v>5.9540309545897696E+88</v>
      </c>
      <c r="SKJ25" s="369">
        <f t="shared" si="206"/>
        <v>0</v>
      </c>
      <c r="SKK25" s="369">
        <f t="shared" si="206"/>
        <v>6.1326518832274631E+88</v>
      </c>
      <c r="SKL25" s="369">
        <f t="shared" si="206"/>
        <v>0</v>
      </c>
      <c r="SKM25" s="369">
        <f t="shared" si="206"/>
        <v>6.3166314397242874E+88</v>
      </c>
      <c r="SKN25" s="369">
        <f t="shared" si="206"/>
        <v>0</v>
      </c>
      <c r="SKO25" s="369">
        <f t="shared" si="206"/>
        <v>6.5061303829160159E+88</v>
      </c>
      <c r="SKP25" s="369">
        <f t="shared" si="206"/>
        <v>0</v>
      </c>
      <c r="SKQ25" s="369">
        <f t="shared" si="206"/>
        <v>6.7013142944034971E+88</v>
      </c>
      <c r="SKR25" s="369">
        <f t="shared" si="206"/>
        <v>0</v>
      </c>
      <c r="SKS25" s="369">
        <f t="shared" si="206"/>
        <v>6.9023537232356026E+88</v>
      </c>
      <c r="SKT25" s="369">
        <f t="shared" si="206"/>
        <v>0</v>
      </c>
      <c r="SKU25" s="369">
        <f t="shared" si="206"/>
        <v>7.1094243349326703E+88</v>
      </c>
      <c r="SKV25" s="369">
        <f t="shared" si="206"/>
        <v>0</v>
      </c>
      <c r="SKW25" s="369">
        <f t="shared" si="206"/>
        <v>7.3227070649806499E+88</v>
      </c>
      <c r="SKX25" s="369">
        <f t="shared" si="206"/>
        <v>0</v>
      </c>
      <c r="SKY25" s="369">
        <f t="shared" si="206"/>
        <v>7.5423882769300697E+88</v>
      </c>
      <c r="SKZ25" s="369">
        <f t="shared" si="206"/>
        <v>0</v>
      </c>
      <c r="SLA25" s="369">
        <f t="shared" si="206"/>
        <v>7.7686599252379724E+88</v>
      </c>
      <c r="SLB25" s="369">
        <f t="shared" si="206"/>
        <v>0</v>
      </c>
      <c r="SLC25" s="369">
        <f t="shared" si="206"/>
        <v>8.0017197229951115E+88</v>
      </c>
      <c r="SLD25" s="369">
        <f t="shared" si="206"/>
        <v>0</v>
      </c>
      <c r="SLE25" s="369">
        <f t="shared" si="206"/>
        <v>8.2417713146849649E+88</v>
      </c>
      <c r="SLF25" s="369">
        <f t="shared" si="206"/>
        <v>0</v>
      </c>
      <c r="SLG25" s="369">
        <f t="shared" si="206"/>
        <v>8.4890244541255138E+88</v>
      </c>
      <c r="SLH25" s="369">
        <f t="shared" si="206"/>
        <v>0</v>
      </c>
      <c r="SLI25" s="369">
        <f t="shared" si="206"/>
        <v>8.7436951877492799E+88</v>
      </c>
      <c r="SLJ25" s="369">
        <f t="shared" si="206"/>
        <v>0</v>
      </c>
      <c r="SLK25" s="369">
        <f t="shared" si="206"/>
        <v>9.0060060433817587E+88</v>
      </c>
      <c r="SLL25" s="369">
        <f t="shared" si="206"/>
        <v>0</v>
      </c>
      <c r="SLM25" s="369">
        <f t="shared" si="206"/>
        <v>9.2761862246832112E+88</v>
      </c>
      <c r="SLN25" s="369">
        <f t="shared" si="206"/>
        <v>0</v>
      </c>
      <c r="SLO25" s="369">
        <f t="shared" si="206"/>
        <v>9.5544718114237081E+88</v>
      </c>
      <c r="SLP25" s="369">
        <f t="shared" si="206"/>
        <v>0</v>
      </c>
      <c r="SLQ25" s="369">
        <f t="shared" si="206"/>
        <v>9.8411059657664194E+88</v>
      </c>
      <c r="SLR25" s="369">
        <f t="shared" si="206"/>
        <v>0</v>
      </c>
      <c r="SLS25" s="369">
        <f t="shared" si="206"/>
        <v>1.0136339144739412E+89</v>
      </c>
      <c r="SLT25" s="369">
        <f t="shared" si="206"/>
        <v>0</v>
      </c>
      <c r="SLU25" s="369">
        <f t="shared" si="206"/>
        <v>1.0440429319081595E+89</v>
      </c>
      <c r="SLV25" s="369">
        <f t="shared" si="206"/>
        <v>0</v>
      </c>
      <c r="SLW25" s="369">
        <f t="shared" si="206"/>
        <v>1.0753642198654043E+89</v>
      </c>
      <c r="SLX25" s="369">
        <f t="shared" si="206"/>
        <v>0</v>
      </c>
      <c r="SLY25" s="369">
        <f t="shared" si="206"/>
        <v>1.1076251464613665E+89</v>
      </c>
      <c r="SLZ25" s="369">
        <f t="shared" si="206"/>
        <v>0</v>
      </c>
      <c r="SMA25" s="369">
        <f t="shared" si="206"/>
        <v>1.1408539008552075E+89</v>
      </c>
      <c r="SMB25" s="369">
        <f t="shared" si="206"/>
        <v>0</v>
      </c>
      <c r="SMC25" s="369">
        <f t="shared" si="206"/>
        <v>1.1750795178808637E+89</v>
      </c>
      <c r="SMD25" s="369">
        <f t="shared" si="206"/>
        <v>0</v>
      </c>
      <c r="SME25" s="369">
        <f t="shared" si="206"/>
        <v>1.2103319034172897E+89</v>
      </c>
      <c r="SMF25" s="369">
        <f t="shared" si="206"/>
        <v>0</v>
      </c>
      <c r="SMG25" s="369">
        <f t="shared" si="206"/>
        <v>1.2466418605198084E+89</v>
      </c>
      <c r="SMH25" s="369">
        <f t="shared" si="206"/>
        <v>0</v>
      </c>
      <c r="SMI25" s="369">
        <f t="shared" si="206"/>
        <v>1.2840411163354027E+89</v>
      </c>
      <c r="SMJ25" s="369">
        <f t="shared" ref="SMJ25:SOU25" si="207">SMH25*$C$25</f>
        <v>0</v>
      </c>
      <c r="SMK25" s="369">
        <f t="shared" si="207"/>
        <v>1.3225623498254647E+89</v>
      </c>
      <c r="SML25" s="369">
        <f t="shared" si="207"/>
        <v>0</v>
      </c>
      <c r="SMM25" s="369">
        <f t="shared" si="207"/>
        <v>1.3622392203202287E+89</v>
      </c>
      <c r="SMN25" s="369">
        <f t="shared" si="207"/>
        <v>0</v>
      </c>
      <c r="SMO25" s="369">
        <f t="shared" si="207"/>
        <v>1.4031063969298358E+89</v>
      </c>
      <c r="SMP25" s="369">
        <f t="shared" si="207"/>
        <v>0</v>
      </c>
      <c r="SMQ25" s="369">
        <f t="shared" si="207"/>
        <v>1.445199588837731E+89</v>
      </c>
      <c r="SMR25" s="369">
        <f t="shared" si="207"/>
        <v>0</v>
      </c>
      <c r="SMS25" s="369">
        <f t="shared" si="207"/>
        <v>1.4885555765028628E+89</v>
      </c>
      <c r="SMT25" s="369">
        <f t="shared" si="207"/>
        <v>0</v>
      </c>
      <c r="SMU25" s="369">
        <f t="shared" si="207"/>
        <v>1.5332122437979488E+89</v>
      </c>
      <c r="SMV25" s="369">
        <f t="shared" si="207"/>
        <v>0</v>
      </c>
      <c r="SMW25" s="369">
        <f t="shared" si="207"/>
        <v>1.5792086111118873E+89</v>
      </c>
      <c r="SMX25" s="369">
        <f t="shared" si="207"/>
        <v>0</v>
      </c>
      <c r="SMY25" s="369">
        <f t="shared" si="207"/>
        <v>1.6265848694452439E+89</v>
      </c>
      <c r="SMZ25" s="369">
        <f t="shared" si="207"/>
        <v>0</v>
      </c>
      <c r="SNA25" s="369">
        <f t="shared" si="207"/>
        <v>1.6753824155286011E+89</v>
      </c>
      <c r="SNB25" s="369">
        <f t="shared" si="207"/>
        <v>0</v>
      </c>
      <c r="SNC25" s="369">
        <f t="shared" si="207"/>
        <v>1.725643887994459E+89</v>
      </c>
      <c r="SND25" s="369">
        <f t="shared" si="207"/>
        <v>0</v>
      </c>
      <c r="SNE25" s="369">
        <f t="shared" si="207"/>
        <v>1.7774132046342928E+89</v>
      </c>
      <c r="SNF25" s="369">
        <f t="shared" si="207"/>
        <v>0</v>
      </c>
      <c r="SNG25" s="369">
        <f t="shared" si="207"/>
        <v>1.8307356007733217E+89</v>
      </c>
      <c r="SNH25" s="369">
        <f t="shared" si="207"/>
        <v>0</v>
      </c>
      <c r="SNI25" s="369">
        <f t="shared" si="207"/>
        <v>1.8856576687965214E+89</v>
      </c>
      <c r="SNJ25" s="369">
        <f t="shared" si="207"/>
        <v>0</v>
      </c>
      <c r="SNK25" s="369">
        <f t="shared" si="207"/>
        <v>1.9422273988604169E+89</v>
      </c>
      <c r="SNL25" s="369">
        <f t="shared" si="207"/>
        <v>0</v>
      </c>
      <c r="SNM25" s="369">
        <f t="shared" si="207"/>
        <v>2.0004942208262294E+89</v>
      </c>
      <c r="SNN25" s="369">
        <f t="shared" si="207"/>
        <v>0</v>
      </c>
      <c r="SNO25" s="369">
        <f t="shared" si="207"/>
        <v>2.0605090474510164E+89</v>
      </c>
      <c r="SNP25" s="369">
        <f t="shared" si="207"/>
        <v>0</v>
      </c>
      <c r="SNQ25" s="369">
        <f t="shared" si="207"/>
        <v>2.1223243188745469E+89</v>
      </c>
      <c r="SNR25" s="369">
        <f t="shared" si="207"/>
        <v>0</v>
      </c>
      <c r="SNS25" s="369">
        <f t="shared" si="207"/>
        <v>2.1859940484407834E+89</v>
      </c>
      <c r="SNT25" s="369">
        <f t="shared" si="207"/>
        <v>0</v>
      </c>
      <c r="SNU25" s="369">
        <f t="shared" si="207"/>
        <v>2.2515738698940069E+89</v>
      </c>
      <c r="SNV25" s="369">
        <f t="shared" si="207"/>
        <v>0</v>
      </c>
      <c r="SNW25" s="369">
        <f t="shared" si="207"/>
        <v>2.3191210859908272E+89</v>
      </c>
      <c r="SNX25" s="369">
        <f t="shared" si="207"/>
        <v>0</v>
      </c>
      <c r="SNY25" s="369">
        <f t="shared" si="207"/>
        <v>2.388694718570552E+89</v>
      </c>
      <c r="SNZ25" s="369">
        <f t="shared" si="207"/>
        <v>0</v>
      </c>
      <c r="SOA25" s="369">
        <f t="shared" si="207"/>
        <v>2.4603555601276685E+89</v>
      </c>
      <c r="SOB25" s="369">
        <f t="shared" si="207"/>
        <v>0</v>
      </c>
      <c r="SOC25" s="369">
        <f t="shared" si="207"/>
        <v>2.5341662269314988E+89</v>
      </c>
      <c r="SOD25" s="369">
        <f t="shared" si="207"/>
        <v>0</v>
      </c>
      <c r="SOE25" s="369">
        <f t="shared" si="207"/>
        <v>2.6101912137394436E+89</v>
      </c>
      <c r="SOF25" s="369">
        <f t="shared" si="207"/>
        <v>0</v>
      </c>
      <c r="SOG25" s="369">
        <f t="shared" si="207"/>
        <v>2.6884969501516269E+89</v>
      </c>
      <c r="SOH25" s="369">
        <f t="shared" si="207"/>
        <v>0</v>
      </c>
      <c r="SOI25" s="369">
        <f t="shared" si="207"/>
        <v>2.7691518586561759E+89</v>
      </c>
      <c r="SOJ25" s="369">
        <f t="shared" si="207"/>
        <v>0</v>
      </c>
      <c r="SOK25" s="369">
        <f t="shared" si="207"/>
        <v>2.8522264144158613E+89</v>
      </c>
      <c r="SOL25" s="369">
        <f t="shared" si="207"/>
        <v>0</v>
      </c>
      <c r="SOM25" s="369">
        <f t="shared" si="207"/>
        <v>2.9377932068483369E+89</v>
      </c>
      <c r="SON25" s="369">
        <f t="shared" si="207"/>
        <v>0</v>
      </c>
      <c r="SOO25" s="369">
        <f t="shared" si="207"/>
        <v>3.025927003053787E+89</v>
      </c>
      <c r="SOP25" s="369">
        <f t="shared" si="207"/>
        <v>0</v>
      </c>
      <c r="SOQ25" s="369">
        <f t="shared" si="207"/>
        <v>3.1167048131454008E+89</v>
      </c>
      <c r="SOR25" s="369">
        <f t="shared" si="207"/>
        <v>0</v>
      </c>
      <c r="SOS25" s="369">
        <f t="shared" si="207"/>
        <v>3.210205957539763E+89</v>
      </c>
      <c r="SOT25" s="369">
        <f t="shared" si="207"/>
        <v>0</v>
      </c>
      <c r="SOU25" s="369">
        <f t="shared" si="207"/>
        <v>3.3065121362659562E+89</v>
      </c>
      <c r="SOV25" s="369">
        <f t="shared" ref="SOV25:SRG25" si="208">SOT25*$C$25</f>
        <v>0</v>
      </c>
      <c r="SOW25" s="369">
        <f t="shared" si="208"/>
        <v>3.4057075003539352E+89</v>
      </c>
      <c r="SOX25" s="369">
        <f t="shared" si="208"/>
        <v>0</v>
      </c>
      <c r="SOY25" s="369">
        <f t="shared" si="208"/>
        <v>3.5078787253645531E+89</v>
      </c>
      <c r="SOZ25" s="369">
        <f t="shared" si="208"/>
        <v>0</v>
      </c>
      <c r="SPA25" s="369">
        <f t="shared" si="208"/>
        <v>3.6131150871254897E+89</v>
      </c>
      <c r="SPB25" s="369">
        <f t="shared" si="208"/>
        <v>0</v>
      </c>
      <c r="SPC25" s="369">
        <f t="shared" si="208"/>
        <v>3.7215085397392542E+89</v>
      </c>
      <c r="SPD25" s="369">
        <f t="shared" si="208"/>
        <v>0</v>
      </c>
      <c r="SPE25" s="369">
        <f t="shared" si="208"/>
        <v>3.833153795931432E+89</v>
      </c>
      <c r="SPF25" s="369">
        <f t="shared" si="208"/>
        <v>0</v>
      </c>
      <c r="SPG25" s="369">
        <f t="shared" si="208"/>
        <v>3.9481484098093751E+89</v>
      </c>
      <c r="SPH25" s="369">
        <f t="shared" si="208"/>
        <v>0</v>
      </c>
      <c r="SPI25" s="369">
        <f t="shared" si="208"/>
        <v>4.0665928621036566E+89</v>
      </c>
      <c r="SPJ25" s="369">
        <f t="shared" si="208"/>
        <v>0</v>
      </c>
      <c r="SPK25" s="369">
        <f t="shared" si="208"/>
        <v>4.1885906479667663E+89</v>
      </c>
      <c r="SPL25" s="369">
        <f t="shared" si="208"/>
        <v>0</v>
      </c>
      <c r="SPM25" s="369">
        <f t="shared" si="208"/>
        <v>4.3142483674057695E+89</v>
      </c>
      <c r="SPN25" s="369">
        <f t="shared" si="208"/>
        <v>0</v>
      </c>
      <c r="SPO25" s="369">
        <f t="shared" si="208"/>
        <v>4.4436758184279429E+89</v>
      </c>
      <c r="SPP25" s="369">
        <f t="shared" si="208"/>
        <v>0</v>
      </c>
      <c r="SPQ25" s="369">
        <f t="shared" si="208"/>
        <v>4.5769860929807812E+89</v>
      </c>
      <c r="SPR25" s="369">
        <f t="shared" si="208"/>
        <v>0</v>
      </c>
      <c r="SPS25" s="369">
        <f t="shared" si="208"/>
        <v>4.7142956757702045E+89</v>
      </c>
      <c r="SPT25" s="369">
        <f t="shared" si="208"/>
        <v>0</v>
      </c>
      <c r="SPU25" s="369">
        <f t="shared" si="208"/>
        <v>4.8557245460433108E+89</v>
      </c>
      <c r="SPV25" s="369">
        <f t="shared" si="208"/>
        <v>0</v>
      </c>
      <c r="SPW25" s="369">
        <f t="shared" si="208"/>
        <v>5.0013962824246104E+89</v>
      </c>
      <c r="SPX25" s="369">
        <f t="shared" si="208"/>
        <v>0</v>
      </c>
      <c r="SPY25" s="369">
        <f t="shared" si="208"/>
        <v>5.1514381708973486E+89</v>
      </c>
      <c r="SPZ25" s="369">
        <f t="shared" si="208"/>
        <v>0</v>
      </c>
      <c r="SQA25" s="369">
        <f t="shared" si="208"/>
        <v>5.3059813160242691E+89</v>
      </c>
      <c r="SQB25" s="369">
        <f t="shared" si="208"/>
        <v>0</v>
      </c>
      <c r="SQC25" s="369">
        <f t="shared" si="208"/>
        <v>5.4651607555049974E+89</v>
      </c>
      <c r="SQD25" s="369">
        <f t="shared" si="208"/>
        <v>0</v>
      </c>
      <c r="SQE25" s="369">
        <f t="shared" si="208"/>
        <v>5.6291155781701476E+89</v>
      </c>
      <c r="SQF25" s="369">
        <f t="shared" si="208"/>
        <v>0</v>
      </c>
      <c r="SQG25" s="369">
        <f t="shared" si="208"/>
        <v>5.7979890455152517E+89</v>
      </c>
      <c r="SQH25" s="369">
        <f t="shared" si="208"/>
        <v>0</v>
      </c>
      <c r="SQI25" s="369">
        <f t="shared" si="208"/>
        <v>5.971928716880709E+89</v>
      </c>
      <c r="SQJ25" s="369">
        <f t="shared" si="208"/>
        <v>0</v>
      </c>
      <c r="SQK25" s="369">
        <f t="shared" si="208"/>
        <v>6.1510865783871309E+89</v>
      </c>
      <c r="SQL25" s="369">
        <f t="shared" si="208"/>
        <v>0</v>
      </c>
      <c r="SQM25" s="369">
        <f t="shared" si="208"/>
        <v>6.3356191757387446E+89</v>
      </c>
      <c r="SQN25" s="369">
        <f t="shared" si="208"/>
        <v>0</v>
      </c>
      <c r="SQO25" s="369">
        <f t="shared" si="208"/>
        <v>6.525687751010907E+89</v>
      </c>
      <c r="SQP25" s="369">
        <f t="shared" si="208"/>
        <v>0</v>
      </c>
      <c r="SQQ25" s="369">
        <f t="shared" si="208"/>
        <v>6.7214583835412347E+89</v>
      </c>
      <c r="SQR25" s="369">
        <f t="shared" si="208"/>
        <v>0</v>
      </c>
      <c r="SQS25" s="369">
        <f t="shared" si="208"/>
        <v>6.9231021350474718E+89</v>
      </c>
      <c r="SQT25" s="369">
        <f t="shared" si="208"/>
        <v>0</v>
      </c>
      <c r="SQU25" s="369">
        <f t="shared" si="208"/>
        <v>7.1307951990988964E+89</v>
      </c>
      <c r="SQV25" s="369">
        <f t="shared" si="208"/>
        <v>0</v>
      </c>
      <c r="SQW25" s="369">
        <f t="shared" si="208"/>
        <v>7.3447190550718634E+89</v>
      </c>
      <c r="SQX25" s="369">
        <f t="shared" si="208"/>
        <v>0</v>
      </c>
      <c r="SQY25" s="369">
        <f t="shared" si="208"/>
        <v>7.5650606267240197E+89</v>
      </c>
      <c r="SQZ25" s="369">
        <f t="shared" si="208"/>
        <v>0</v>
      </c>
      <c r="SRA25" s="369">
        <f t="shared" si="208"/>
        <v>7.7920124455257406E+89</v>
      </c>
      <c r="SRB25" s="369">
        <f t="shared" si="208"/>
        <v>0</v>
      </c>
      <c r="SRC25" s="369">
        <f t="shared" si="208"/>
        <v>8.0257728188915133E+89</v>
      </c>
      <c r="SRD25" s="369">
        <f t="shared" si="208"/>
        <v>0</v>
      </c>
      <c r="SRE25" s="369">
        <f t="shared" si="208"/>
        <v>8.2665460034582593E+89</v>
      </c>
      <c r="SRF25" s="369">
        <f t="shared" si="208"/>
        <v>0</v>
      </c>
      <c r="SRG25" s="369">
        <f t="shared" si="208"/>
        <v>8.5145423835620073E+89</v>
      </c>
      <c r="SRH25" s="369">
        <f t="shared" ref="SRH25:STS25" si="209">SRF25*$C$25</f>
        <v>0</v>
      </c>
      <c r="SRI25" s="369">
        <f t="shared" si="209"/>
        <v>8.7699786550688678E+89</v>
      </c>
      <c r="SRJ25" s="369">
        <f t="shared" si="209"/>
        <v>0</v>
      </c>
      <c r="SRK25" s="369">
        <f t="shared" si="209"/>
        <v>9.0330780147209338E+89</v>
      </c>
      <c r="SRL25" s="369">
        <f t="shared" si="209"/>
        <v>0</v>
      </c>
      <c r="SRM25" s="369">
        <f t="shared" si="209"/>
        <v>9.3040703551625619E+89</v>
      </c>
      <c r="SRN25" s="369">
        <f t="shared" si="209"/>
        <v>0</v>
      </c>
      <c r="SRO25" s="369">
        <f t="shared" si="209"/>
        <v>9.5831924658174386E+89</v>
      </c>
      <c r="SRP25" s="369">
        <f t="shared" si="209"/>
        <v>0</v>
      </c>
      <c r="SRQ25" s="369">
        <f t="shared" si="209"/>
        <v>9.870688239791962E+89</v>
      </c>
      <c r="SRR25" s="369">
        <f t="shared" si="209"/>
        <v>0</v>
      </c>
      <c r="SRS25" s="369">
        <f t="shared" si="209"/>
        <v>1.0166808886985721E+90</v>
      </c>
      <c r="SRT25" s="369">
        <f t="shared" si="209"/>
        <v>0</v>
      </c>
      <c r="SRU25" s="369">
        <f t="shared" si="209"/>
        <v>1.0471813153595293E+90</v>
      </c>
      <c r="SRV25" s="369">
        <f t="shared" si="209"/>
        <v>0</v>
      </c>
      <c r="SRW25" s="369">
        <f t="shared" si="209"/>
        <v>1.0785967548203153E+90</v>
      </c>
      <c r="SRX25" s="369">
        <f t="shared" si="209"/>
        <v>0</v>
      </c>
      <c r="SRY25" s="369">
        <f t="shared" si="209"/>
        <v>1.1109546574649247E+90</v>
      </c>
      <c r="SRZ25" s="369">
        <f t="shared" si="209"/>
        <v>0</v>
      </c>
      <c r="SSA25" s="369">
        <f t="shared" si="209"/>
        <v>1.1442832971888725E+90</v>
      </c>
      <c r="SSB25" s="369">
        <f t="shared" si="209"/>
        <v>0</v>
      </c>
      <c r="SSC25" s="369">
        <f t="shared" si="209"/>
        <v>1.1786117961045387E+90</v>
      </c>
      <c r="SSD25" s="369">
        <f t="shared" si="209"/>
        <v>0</v>
      </c>
      <c r="SSE25" s="369">
        <f t="shared" si="209"/>
        <v>1.2139701499876748E+90</v>
      </c>
      <c r="SSF25" s="369">
        <f t="shared" si="209"/>
        <v>0</v>
      </c>
      <c r="SSG25" s="369">
        <f t="shared" si="209"/>
        <v>1.2503892544873052E+90</v>
      </c>
      <c r="SSH25" s="369">
        <f t="shared" si="209"/>
        <v>0</v>
      </c>
      <c r="SSI25" s="369">
        <f t="shared" si="209"/>
        <v>1.2879009321219243E+90</v>
      </c>
      <c r="SSJ25" s="369">
        <f t="shared" si="209"/>
        <v>0</v>
      </c>
      <c r="SSK25" s="369">
        <f t="shared" si="209"/>
        <v>1.3265379600855822E+90</v>
      </c>
      <c r="SSL25" s="369">
        <f t="shared" si="209"/>
        <v>0</v>
      </c>
      <c r="SSM25" s="369">
        <f t="shared" si="209"/>
        <v>1.3663340988881498E+90</v>
      </c>
      <c r="SSN25" s="369">
        <f t="shared" si="209"/>
        <v>0</v>
      </c>
      <c r="SSO25" s="369">
        <f t="shared" si="209"/>
        <v>1.4073241218547943E+90</v>
      </c>
      <c r="SSP25" s="369">
        <f t="shared" si="209"/>
        <v>0</v>
      </c>
      <c r="SSQ25" s="369">
        <f t="shared" si="209"/>
        <v>1.4495438455104382E+90</v>
      </c>
      <c r="SSR25" s="369">
        <f t="shared" si="209"/>
        <v>0</v>
      </c>
      <c r="SSS25" s="369">
        <f t="shared" si="209"/>
        <v>1.4930301608757513E+90</v>
      </c>
      <c r="SST25" s="369">
        <f t="shared" si="209"/>
        <v>0</v>
      </c>
      <c r="SSU25" s="369">
        <f t="shared" si="209"/>
        <v>1.5378210657020239E+90</v>
      </c>
      <c r="SSV25" s="369">
        <f t="shared" si="209"/>
        <v>0</v>
      </c>
      <c r="SSW25" s="369">
        <f t="shared" si="209"/>
        <v>1.5839556976730847E+90</v>
      </c>
      <c r="SSX25" s="369">
        <f t="shared" si="209"/>
        <v>0</v>
      </c>
      <c r="SSY25" s="369">
        <f t="shared" si="209"/>
        <v>1.6314743686032772E+90</v>
      </c>
      <c r="SSZ25" s="369">
        <f t="shared" si="209"/>
        <v>0</v>
      </c>
      <c r="STA25" s="369">
        <f t="shared" si="209"/>
        <v>1.6804185996613756E+90</v>
      </c>
      <c r="STB25" s="369">
        <f t="shared" si="209"/>
        <v>0</v>
      </c>
      <c r="STC25" s="369">
        <f t="shared" si="209"/>
        <v>1.7308311576512168E+90</v>
      </c>
      <c r="STD25" s="369">
        <f t="shared" si="209"/>
        <v>0</v>
      </c>
      <c r="STE25" s="369">
        <f t="shared" si="209"/>
        <v>1.7827560923807534E+90</v>
      </c>
      <c r="STF25" s="369">
        <f t="shared" si="209"/>
        <v>0</v>
      </c>
      <c r="STG25" s="369">
        <f t="shared" si="209"/>
        <v>1.8362387751521761E+90</v>
      </c>
      <c r="STH25" s="369">
        <f t="shared" si="209"/>
        <v>0</v>
      </c>
      <c r="STI25" s="369">
        <f t="shared" si="209"/>
        <v>1.8913259384067415E+90</v>
      </c>
      <c r="STJ25" s="369">
        <f t="shared" si="209"/>
        <v>0</v>
      </c>
      <c r="STK25" s="369">
        <f t="shared" si="209"/>
        <v>1.9480657165589437E+90</v>
      </c>
      <c r="STL25" s="369">
        <f t="shared" si="209"/>
        <v>0</v>
      </c>
      <c r="STM25" s="369">
        <f t="shared" si="209"/>
        <v>2.0065076880557121E+90</v>
      </c>
      <c r="STN25" s="369">
        <f t="shared" si="209"/>
        <v>0</v>
      </c>
      <c r="STO25" s="369">
        <f t="shared" si="209"/>
        <v>2.0667029186973835E+90</v>
      </c>
      <c r="STP25" s="369">
        <f t="shared" si="209"/>
        <v>0</v>
      </c>
      <c r="STQ25" s="369">
        <f t="shared" si="209"/>
        <v>2.1287040062583052E+90</v>
      </c>
      <c r="STR25" s="369">
        <f t="shared" si="209"/>
        <v>0</v>
      </c>
      <c r="STS25" s="369">
        <f t="shared" si="209"/>
        <v>2.1925651264460544E+90</v>
      </c>
      <c r="STT25" s="369">
        <f t="shared" ref="STT25:SWE25" si="210">STR25*$C$25</f>
        <v>0</v>
      </c>
      <c r="STU25" s="369">
        <f t="shared" si="210"/>
        <v>2.2583420802394363E+90</v>
      </c>
      <c r="STV25" s="369">
        <f t="shared" si="210"/>
        <v>0</v>
      </c>
      <c r="STW25" s="369">
        <f t="shared" si="210"/>
        <v>2.3260923426466194E+90</v>
      </c>
      <c r="STX25" s="369">
        <f t="shared" si="210"/>
        <v>0</v>
      </c>
      <c r="STY25" s="369">
        <f t="shared" si="210"/>
        <v>2.3958751129260179E+90</v>
      </c>
      <c r="STZ25" s="369">
        <f t="shared" si="210"/>
        <v>0</v>
      </c>
      <c r="SUA25" s="369">
        <f t="shared" si="210"/>
        <v>2.4677513663137984E+90</v>
      </c>
      <c r="SUB25" s="369">
        <f t="shared" si="210"/>
        <v>0</v>
      </c>
      <c r="SUC25" s="369">
        <f t="shared" si="210"/>
        <v>2.5417839073032126E+90</v>
      </c>
      <c r="SUD25" s="369">
        <f t="shared" si="210"/>
        <v>0</v>
      </c>
      <c r="SUE25" s="369">
        <f t="shared" si="210"/>
        <v>2.6180374245223091E+90</v>
      </c>
      <c r="SUF25" s="369">
        <f t="shared" si="210"/>
        <v>0</v>
      </c>
      <c r="SUG25" s="369">
        <f t="shared" si="210"/>
        <v>2.6965785472579786E+90</v>
      </c>
      <c r="SUH25" s="369">
        <f t="shared" si="210"/>
        <v>0</v>
      </c>
      <c r="SUI25" s="369">
        <f t="shared" si="210"/>
        <v>2.7774759036757179E+90</v>
      </c>
      <c r="SUJ25" s="369">
        <f t="shared" si="210"/>
        <v>0</v>
      </c>
      <c r="SUK25" s="369">
        <f t="shared" si="210"/>
        <v>2.8608001807859895E+90</v>
      </c>
      <c r="SUL25" s="369">
        <f t="shared" si="210"/>
        <v>0</v>
      </c>
      <c r="SUM25" s="369">
        <f t="shared" si="210"/>
        <v>2.9466241862095693E+90</v>
      </c>
      <c r="SUN25" s="369">
        <f t="shared" si="210"/>
        <v>0</v>
      </c>
      <c r="SUO25" s="369">
        <f t="shared" si="210"/>
        <v>3.0350229117958563E+90</v>
      </c>
      <c r="SUP25" s="369">
        <f t="shared" si="210"/>
        <v>0</v>
      </c>
      <c r="SUQ25" s="369">
        <f t="shared" si="210"/>
        <v>3.1260735991497321E+90</v>
      </c>
      <c r="SUR25" s="369">
        <f t="shared" si="210"/>
        <v>0</v>
      </c>
      <c r="SUS25" s="369">
        <f t="shared" si="210"/>
        <v>3.2198558071242243E+90</v>
      </c>
      <c r="SUT25" s="369">
        <f t="shared" si="210"/>
        <v>0</v>
      </c>
      <c r="SUU25" s="369">
        <f t="shared" si="210"/>
        <v>3.316451481337951E+90</v>
      </c>
      <c r="SUV25" s="369">
        <f t="shared" si="210"/>
        <v>0</v>
      </c>
      <c r="SUW25" s="369">
        <f t="shared" si="210"/>
        <v>3.4159450257780896E+90</v>
      </c>
      <c r="SUX25" s="369">
        <f t="shared" si="210"/>
        <v>0</v>
      </c>
      <c r="SUY25" s="369">
        <f t="shared" si="210"/>
        <v>3.5184233765514322E+90</v>
      </c>
      <c r="SUZ25" s="369">
        <f t="shared" si="210"/>
        <v>0</v>
      </c>
      <c r="SVA25" s="369">
        <f t="shared" si="210"/>
        <v>3.6239760778479751E+90</v>
      </c>
      <c r="SVB25" s="369">
        <f t="shared" si="210"/>
        <v>0</v>
      </c>
      <c r="SVC25" s="369">
        <f t="shared" si="210"/>
        <v>3.7326953601834146E+90</v>
      </c>
      <c r="SVD25" s="369">
        <f t="shared" si="210"/>
        <v>0</v>
      </c>
      <c r="SVE25" s="369">
        <f t="shared" si="210"/>
        <v>3.8446762209889174E+90</v>
      </c>
      <c r="SVF25" s="369">
        <f t="shared" si="210"/>
        <v>0</v>
      </c>
      <c r="SVG25" s="369">
        <f t="shared" si="210"/>
        <v>3.9600165076185849E+90</v>
      </c>
      <c r="SVH25" s="369">
        <f t="shared" si="210"/>
        <v>0</v>
      </c>
      <c r="SVI25" s="369">
        <f t="shared" si="210"/>
        <v>4.0788170028471428E+90</v>
      </c>
      <c r="SVJ25" s="369">
        <f t="shared" si="210"/>
        <v>0</v>
      </c>
      <c r="SVK25" s="369">
        <f t="shared" si="210"/>
        <v>4.2011815129325575E+90</v>
      </c>
      <c r="SVL25" s="369">
        <f t="shared" si="210"/>
        <v>0</v>
      </c>
      <c r="SVM25" s="369">
        <f t="shared" si="210"/>
        <v>4.3272169583205343E+90</v>
      </c>
      <c r="SVN25" s="369">
        <f t="shared" si="210"/>
        <v>0</v>
      </c>
      <c r="SVO25" s="369">
        <f t="shared" si="210"/>
        <v>4.4570334670701505E+90</v>
      </c>
      <c r="SVP25" s="369">
        <f t="shared" si="210"/>
        <v>0</v>
      </c>
      <c r="SVQ25" s="369">
        <f t="shared" si="210"/>
        <v>4.5907444710822552E+90</v>
      </c>
      <c r="SVR25" s="369">
        <f t="shared" si="210"/>
        <v>0</v>
      </c>
      <c r="SVS25" s="369">
        <f t="shared" si="210"/>
        <v>4.7284668052147233E+90</v>
      </c>
      <c r="SVT25" s="369">
        <f t="shared" si="210"/>
        <v>0</v>
      </c>
      <c r="SVU25" s="369">
        <f t="shared" si="210"/>
        <v>4.8703208093711653E+90</v>
      </c>
      <c r="SVV25" s="369">
        <f t="shared" si="210"/>
        <v>0</v>
      </c>
      <c r="SVW25" s="369">
        <f t="shared" si="210"/>
        <v>5.0164304336523008E+90</v>
      </c>
      <c r="SVX25" s="369">
        <f t="shared" si="210"/>
        <v>0</v>
      </c>
      <c r="SVY25" s="369">
        <f t="shared" si="210"/>
        <v>5.16692334666187E+90</v>
      </c>
      <c r="SVZ25" s="369">
        <f t="shared" si="210"/>
        <v>0</v>
      </c>
      <c r="SWA25" s="369">
        <f t="shared" si="210"/>
        <v>5.3219310470617266E+90</v>
      </c>
      <c r="SWB25" s="369">
        <f t="shared" si="210"/>
        <v>0</v>
      </c>
      <c r="SWC25" s="369">
        <f t="shared" si="210"/>
        <v>5.4815889784735785E+90</v>
      </c>
      <c r="SWD25" s="369">
        <f t="shared" si="210"/>
        <v>0</v>
      </c>
      <c r="SWE25" s="369">
        <f t="shared" si="210"/>
        <v>5.6460366478277859E+90</v>
      </c>
      <c r="SWF25" s="369">
        <f t="shared" ref="SWF25:SYQ25" si="211">SWD25*$C$25</f>
        <v>0</v>
      </c>
      <c r="SWG25" s="369">
        <f t="shared" si="211"/>
        <v>5.8154177472626198E+90</v>
      </c>
      <c r="SWH25" s="369">
        <f t="shared" si="211"/>
        <v>0</v>
      </c>
      <c r="SWI25" s="369">
        <f t="shared" si="211"/>
        <v>5.9898802796804986E+90</v>
      </c>
      <c r="SWJ25" s="369">
        <f t="shared" si="211"/>
        <v>0</v>
      </c>
      <c r="SWK25" s="369">
        <f t="shared" si="211"/>
        <v>6.1695766880709135E+90</v>
      </c>
      <c r="SWL25" s="369">
        <f t="shared" si="211"/>
        <v>0</v>
      </c>
      <c r="SWM25" s="369">
        <f t="shared" si="211"/>
        <v>6.3546639887130408E+90</v>
      </c>
      <c r="SWN25" s="369">
        <f t="shared" si="211"/>
        <v>0</v>
      </c>
      <c r="SWO25" s="369">
        <f t="shared" si="211"/>
        <v>6.5453039083744319E+90</v>
      </c>
      <c r="SWP25" s="369">
        <f t="shared" si="211"/>
        <v>0</v>
      </c>
      <c r="SWQ25" s="369">
        <f t="shared" si="211"/>
        <v>6.7416630256256651E+90</v>
      </c>
      <c r="SWR25" s="369">
        <f t="shared" si="211"/>
        <v>0</v>
      </c>
      <c r="SWS25" s="369">
        <f t="shared" si="211"/>
        <v>6.9439129163944353E+90</v>
      </c>
      <c r="SWT25" s="369">
        <f t="shared" si="211"/>
        <v>0</v>
      </c>
      <c r="SWU25" s="369">
        <f t="shared" si="211"/>
        <v>7.1522303038862689E+90</v>
      </c>
      <c r="SWV25" s="369">
        <f t="shared" si="211"/>
        <v>0</v>
      </c>
      <c r="SWW25" s="369">
        <f t="shared" si="211"/>
        <v>7.3667972130028569E+90</v>
      </c>
      <c r="SWX25" s="369">
        <f t="shared" si="211"/>
        <v>0</v>
      </c>
      <c r="SWY25" s="369">
        <f t="shared" si="211"/>
        <v>7.5878011293929427E+90</v>
      </c>
      <c r="SWZ25" s="369">
        <f t="shared" si="211"/>
        <v>0</v>
      </c>
      <c r="SXA25" s="369">
        <f t="shared" si="211"/>
        <v>7.815435163274731E+90</v>
      </c>
      <c r="SXB25" s="369">
        <f t="shared" si="211"/>
        <v>0</v>
      </c>
      <c r="SXC25" s="369">
        <f t="shared" si="211"/>
        <v>8.0498982181729728E+90</v>
      </c>
      <c r="SXD25" s="369">
        <f t="shared" si="211"/>
        <v>0</v>
      </c>
      <c r="SXE25" s="369">
        <f t="shared" si="211"/>
        <v>8.2913951647181615E+90</v>
      </c>
      <c r="SXF25" s="369">
        <f t="shared" si="211"/>
        <v>0</v>
      </c>
      <c r="SXG25" s="369">
        <f t="shared" si="211"/>
        <v>8.5401370196597061E+90</v>
      </c>
      <c r="SXH25" s="369">
        <f t="shared" si="211"/>
        <v>0</v>
      </c>
      <c r="SXI25" s="369">
        <f t="shared" si="211"/>
        <v>8.7963411302494979E+90</v>
      </c>
      <c r="SXJ25" s="369">
        <f t="shared" si="211"/>
        <v>0</v>
      </c>
      <c r="SXK25" s="369">
        <f t="shared" si="211"/>
        <v>9.0602313641569834E+90</v>
      </c>
      <c r="SXL25" s="369">
        <f t="shared" si="211"/>
        <v>0</v>
      </c>
      <c r="SXM25" s="369">
        <f t="shared" si="211"/>
        <v>9.332038305081693E+90</v>
      </c>
      <c r="SXN25" s="369">
        <f t="shared" si="211"/>
        <v>0</v>
      </c>
      <c r="SXO25" s="369">
        <f t="shared" si="211"/>
        <v>9.6119994542341437E+90</v>
      </c>
      <c r="SXP25" s="369">
        <f t="shared" si="211"/>
        <v>0</v>
      </c>
      <c r="SXQ25" s="369">
        <f t="shared" si="211"/>
        <v>9.9003594378611691E+90</v>
      </c>
      <c r="SXR25" s="369">
        <f t="shared" si="211"/>
        <v>0</v>
      </c>
      <c r="SXS25" s="369">
        <f t="shared" si="211"/>
        <v>1.0197370220997004E+91</v>
      </c>
      <c r="SXT25" s="369">
        <f t="shared" si="211"/>
        <v>0</v>
      </c>
      <c r="SXU25" s="369">
        <f t="shared" si="211"/>
        <v>1.0503291327626914E+91</v>
      </c>
      <c r="SXV25" s="369">
        <f t="shared" si="211"/>
        <v>0</v>
      </c>
      <c r="SXW25" s="369">
        <f t="shared" si="211"/>
        <v>1.0818390067455722E+91</v>
      </c>
      <c r="SXX25" s="369">
        <f t="shared" si="211"/>
        <v>0</v>
      </c>
      <c r="SXY25" s="369">
        <f t="shared" si="211"/>
        <v>1.1142941769479394E+91</v>
      </c>
      <c r="SXZ25" s="369">
        <f t="shared" si="211"/>
        <v>0</v>
      </c>
      <c r="SYA25" s="369">
        <f t="shared" si="211"/>
        <v>1.1477230022563776E+91</v>
      </c>
      <c r="SYB25" s="369">
        <f t="shared" si="211"/>
        <v>0</v>
      </c>
      <c r="SYC25" s="369">
        <f t="shared" si="211"/>
        <v>1.1821546923240689E+91</v>
      </c>
      <c r="SYD25" s="369">
        <f t="shared" si="211"/>
        <v>0</v>
      </c>
      <c r="SYE25" s="369">
        <f t="shared" si="211"/>
        <v>1.2176193330937909E+91</v>
      </c>
      <c r="SYF25" s="369">
        <f t="shared" si="211"/>
        <v>0</v>
      </c>
      <c r="SYG25" s="369">
        <f t="shared" si="211"/>
        <v>1.2541479130866047E+91</v>
      </c>
      <c r="SYH25" s="369">
        <f t="shared" si="211"/>
        <v>0</v>
      </c>
      <c r="SYI25" s="369">
        <f t="shared" si="211"/>
        <v>1.291772350479203E+91</v>
      </c>
      <c r="SYJ25" s="369">
        <f t="shared" si="211"/>
        <v>0</v>
      </c>
      <c r="SYK25" s="369">
        <f t="shared" si="211"/>
        <v>1.3305255209935791E+91</v>
      </c>
      <c r="SYL25" s="369">
        <f t="shared" si="211"/>
        <v>0</v>
      </c>
      <c r="SYM25" s="369">
        <f t="shared" si="211"/>
        <v>1.3704412866233866E+91</v>
      </c>
      <c r="SYN25" s="369">
        <f t="shared" si="211"/>
        <v>0</v>
      </c>
      <c r="SYO25" s="369">
        <f t="shared" si="211"/>
        <v>1.4115545252220881E+91</v>
      </c>
      <c r="SYP25" s="369">
        <f t="shared" si="211"/>
        <v>0</v>
      </c>
      <c r="SYQ25" s="369">
        <f t="shared" si="211"/>
        <v>1.4539011609787508E+91</v>
      </c>
      <c r="SYR25" s="369">
        <f t="shared" ref="SYR25:TBC25" si="212">SYP25*$C$25</f>
        <v>0</v>
      </c>
      <c r="SYS25" s="369">
        <f t="shared" si="212"/>
        <v>1.4975181958081133E+91</v>
      </c>
      <c r="SYT25" s="369">
        <f t="shared" si="212"/>
        <v>0</v>
      </c>
      <c r="SYU25" s="369">
        <f t="shared" si="212"/>
        <v>1.5424437416823567E+91</v>
      </c>
      <c r="SYV25" s="369">
        <f t="shared" si="212"/>
        <v>0</v>
      </c>
      <c r="SYW25" s="369">
        <f t="shared" si="212"/>
        <v>1.5887170539328274E+91</v>
      </c>
      <c r="SYX25" s="369">
        <f t="shared" si="212"/>
        <v>0</v>
      </c>
      <c r="SYY25" s="369">
        <f t="shared" si="212"/>
        <v>1.6363785655508122E+91</v>
      </c>
      <c r="SYZ25" s="369">
        <f t="shared" si="212"/>
        <v>0</v>
      </c>
      <c r="SZA25" s="369">
        <f t="shared" si="212"/>
        <v>1.6854699225173368E+91</v>
      </c>
      <c r="SZB25" s="369">
        <f t="shared" si="212"/>
        <v>0</v>
      </c>
      <c r="SZC25" s="369">
        <f t="shared" si="212"/>
        <v>1.7360340201928568E+91</v>
      </c>
      <c r="SZD25" s="369">
        <f t="shared" si="212"/>
        <v>0</v>
      </c>
      <c r="SZE25" s="369">
        <f t="shared" si="212"/>
        <v>1.7881150407986425E+91</v>
      </c>
      <c r="SZF25" s="369">
        <f t="shared" si="212"/>
        <v>0</v>
      </c>
      <c r="SZG25" s="369">
        <f t="shared" si="212"/>
        <v>1.8417584920226018E+91</v>
      </c>
      <c r="SZH25" s="369">
        <f t="shared" si="212"/>
        <v>0</v>
      </c>
      <c r="SZI25" s="369">
        <f t="shared" si="212"/>
        <v>1.8970112467832798E+91</v>
      </c>
      <c r="SZJ25" s="369">
        <f t="shared" si="212"/>
        <v>0</v>
      </c>
      <c r="SZK25" s="369">
        <f t="shared" si="212"/>
        <v>1.9539215841867784E+91</v>
      </c>
      <c r="SZL25" s="369">
        <f t="shared" si="212"/>
        <v>0</v>
      </c>
      <c r="SZM25" s="369">
        <f t="shared" si="212"/>
        <v>2.0125392317123817E+91</v>
      </c>
      <c r="SZN25" s="369">
        <f t="shared" si="212"/>
        <v>0</v>
      </c>
      <c r="SZO25" s="369">
        <f t="shared" si="212"/>
        <v>2.0729154086637533E+91</v>
      </c>
      <c r="SZP25" s="369">
        <f t="shared" si="212"/>
        <v>0</v>
      </c>
      <c r="SZQ25" s="369">
        <f t="shared" si="212"/>
        <v>2.135102870923666E+91</v>
      </c>
      <c r="SZR25" s="369">
        <f t="shared" si="212"/>
        <v>0</v>
      </c>
      <c r="SZS25" s="369">
        <f t="shared" si="212"/>
        <v>2.1991559570513759E+91</v>
      </c>
      <c r="SZT25" s="369">
        <f t="shared" si="212"/>
        <v>0</v>
      </c>
      <c r="SZU25" s="369">
        <f t="shared" si="212"/>
        <v>2.2651306357629172E+91</v>
      </c>
      <c r="SZV25" s="369">
        <f t="shared" si="212"/>
        <v>0</v>
      </c>
      <c r="SZW25" s="369">
        <f t="shared" si="212"/>
        <v>2.3330845548358047E+91</v>
      </c>
      <c r="SZX25" s="369">
        <f t="shared" si="212"/>
        <v>0</v>
      </c>
      <c r="SZY25" s="369">
        <f t="shared" si="212"/>
        <v>2.4030770914808788E+91</v>
      </c>
      <c r="SZZ25" s="369">
        <f t="shared" si="212"/>
        <v>0</v>
      </c>
      <c r="TAA25" s="369">
        <f t="shared" si="212"/>
        <v>2.4751694042253052E+91</v>
      </c>
      <c r="TAB25" s="369">
        <f t="shared" si="212"/>
        <v>0</v>
      </c>
      <c r="TAC25" s="369">
        <f t="shared" si="212"/>
        <v>2.5494244863520646E+91</v>
      </c>
      <c r="TAD25" s="369">
        <f t="shared" si="212"/>
        <v>0</v>
      </c>
      <c r="TAE25" s="369">
        <f t="shared" si="212"/>
        <v>2.6259072209426267E+91</v>
      </c>
      <c r="TAF25" s="369">
        <f t="shared" si="212"/>
        <v>0</v>
      </c>
      <c r="TAG25" s="369">
        <f t="shared" si="212"/>
        <v>2.7046844375709057E+91</v>
      </c>
      <c r="TAH25" s="369">
        <f t="shared" si="212"/>
        <v>0</v>
      </c>
      <c r="TAI25" s="369">
        <f t="shared" si="212"/>
        <v>2.7858249706980331E+91</v>
      </c>
      <c r="TAJ25" s="369">
        <f t="shared" si="212"/>
        <v>0</v>
      </c>
      <c r="TAK25" s="369">
        <f t="shared" si="212"/>
        <v>2.8693997198189742E+91</v>
      </c>
      <c r="TAL25" s="369">
        <f t="shared" si="212"/>
        <v>0</v>
      </c>
      <c r="TAM25" s="369">
        <f t="shared" si="212"/>
        <v>2.9554817114135436E+91</v>
      </c>
      <c r="TAN25" s="369">
        <f t="shared" si="212"/>
        <v>0</v>
      </c>
      <c r="TAO25" s="369">
        <f t="shared" si="212"/>
        <v>3.0441461627559499E+91</v>
      </c>
      <c r="TAP25" s="369">
        <f t="shared" si="212"/>
        <v>0</v>
      </c>
      <c r="TAQ25" s="369">
        <f t="shared" si="212"/>
        <v>3.1354705476386285E+91</v>
      </c>
      <c r="TAR25" s="369">
        <f t="shared" si="212"/>
        <v>0</v>
      </c>
      <c r="TAS25" s="369">
        <f t="shared" si="212"/>
        <v>3.2295346640677873E+91</v>
      </c>
      <c r="TAT25" s="369">
        <f t="shared" si="212"/>
        <v>0</v>
      </c>
      <c r="TAU25" s="369">
        <f t="shared" si="212"/>
        <v>3.3264207039898211E+91</v>
      </c>
      <c r="TAV25" s="369">
        <f t="shared" si="212"/>
        <v>0</v>
      </c>
      <c r="TAW25" s="369">
        <f t="shared" si="212"/>
        <v>3.426213325109516E+91</v>
      </c>
      <c r="TAX25" s="369">
        <f t="shared" si="212"/>
        <v>0</v>
      </c>
      <c r="TAY25" s="369">
        <f t="shared" si="212"/>
        <v>3.5289997248628017E+91</v>
      </c>
      <c r="TAZ25" s="369">
        <f t="shared" si="212"/>
        <v>0</v>
      </c>
      <c r="TBA25" s="369">
        <f t="shared" si="212"/>
        <v>3.6348697166086858E+91</v>
      </c>
      <c r="TBB25" s="369">
        <f t="shared" si="212"/>
        <v>0</v>
      </c>
      <c r="TBC25" s="369">
        <f t="shared" si="212"/>
        <v>3.7439158081069466E+91</v>
      </c>
      <c r="TBD25" s="369">
        <f t="shared" ref="TBD25:TDO25" si="213">TBB25*$C$25</f>
        <v>0</v>
      </c>
      <c r="TBE25" s="369">
        <f t="shared" si="213"/>
        <v>3.8562332823501548E+91</v>
      </c>
      <c r="TBF25" s="369">
        <f t="shared" si="213"/>
        <v>0</v>
      </c>
      <c r="TBG25" s="369">
        <f t="shared" si="213"/>
        <v>3.9719202808206594E+91</v>
      </c>
      <c r="TBH25" s="369">
        <f t="shared" si="213"/>
        <v>0</v>
      </c>
      <c r="TBI25" s="369">
        <f t="shared" si="213"/>
        <v>4.091077889245279E+91</v>
      </c>
      <c r="TBJ25" s="369">
        <f t="shared" si="213"/>
        <v>0</v>
      </c>
      <c r="TBK25" s="369">
        <f t="shared" si="213"/>
        <v>4.2138102259226375E+91</v>
      </c>
      <c r="TBL25" s="369">
        <f t="shared" si="213"/>
        <v>0</v>
      </c>
      <c r="TBM25" s="369">
        <f t="shared" si="213"/>
        <v>4.3402245327003168E+91</v>
      </c>
      <c r="TBN25" s="369">
        <f t="shared" si="213"/>
        <v>0</v>
      </c>
      <c r="TBO25" s="369">
        <f t="shared" si="213"/>
        <v>4.4704312686813266E+91</v>
      </c>
      <c r="TBP25" s="369">
        <f t="shared" si="213"/>
        <v>0</v>
      </c>
      <c r="TBQ25" s="369">
        <f t="shared" si="213"/>
        <v>4.6045442067417665E+91</v>
      </c>
      <c r="TBR25" s="369">
        <f t="shared" si="213"/>
        <v>0</v>
      </c>
      <c r="TBS25" s="369">
        <f t="shared" si="213"/>
        <v>4.7426805329440198E+91</v>
      </c>
      <c r="TBT25" s="369">
        <f t="shared" si="213"/>
        <v>0</v>
      </c>
      <c r="TBU25" s="369">
        <f t="shared" si="213"/>
        <v>4.8849609489323407E+91</v>
      </c>
      <c r="TBV25" s="369">
        <f t="shared" si="213"/>
        <v>0</v>
      </c>
      <c r="TBW25" s="369">
        <f t="shared" si="213"/>
        <v>5.0315097774003108E+91</v>
      </c>
      <c r="TBX25" s="369">
        <f t="shared" si="213"/>
        <v>0</v>
      </c>
      <c r="TBY25" s="369">
        <f t="shared" si="213"/>
        <v>5.18245507072232E+91</v>
      </c>
      <c r="TBZ25" s="369">
        <f t="shared" si="213"/>
        <v>0</v>
      </c>
      <c r="TCA25" s="369">
        <f t="shared" si="213"/>
        <v>5.3379287228439897E+91</v>
      </c>
      <c r="TCB25" s="369">
        <f t="shared" si="213"/>
        <v>0</v>
      </c>
      <c r="TCC25" s="369">
        <f t="shared" si="213"/>
        <v>5.4980665845293098E+91</v>
      </c>
      <c r="TCD25" s="369">
        <f t="shared" si="213"/>
        <v>0</v>
      </c>
      <c r="TCE25" s="369">
        <f t="shared" si="213"/>
        <v>5.663008582065189E+91</v>
      </c>
      <c r="TCF25" s="369">
        <f t="shared" si="213"/>
        <v>0</v>
      </c>
      <c r="TCG25" s="369">
        <f t="shared" si="213"/>
        <v>5.832898839527145E+91</v>
      </c>
      <c r="TCH25" s="369">
        <f t="shared" si="213"/>
        <v>0</v>
      </c>
      <c r="TCI25" s="369">
        <f t="shared" si="213"/>
        <v>6.0078858047129595E+91</v>
      </c>
      <c r="TCJ25" s="369">
        <f t="shared" si="213"/>
        <v>0</v>
      </c>
      <c r="TCK25" s="369">
        <f t="shared" si="213"/>
        <v>6.1881223788543485E+91</v>
      </c>
      <c r="TCL25" s="369">
        <f t="shared" si="213"/>
        <v>0</v>
      </c>
      <c r="TCM25" s="369">
        <f t="shared" si="213"/>
        <v>6.3737660502199788E+91</v>
      </c>
      <c r="TCN25" s="369">
        <f t="shared" si="213"/>
        <v>0</v>
      </c>
      <c r="TCO25" s="369">
        <f t="shared" si="213"/>
        <v>6.5649790317265783E+91</v>
      </c>
      <c r="TCP25" s="369">
        <f t="shared" si="213"/>
        <v>0</v>
      </c>
      <c r="TCQ25" s="369">
        <f t="shared" si="213"/>
        <v>6.7619284026783764E+91</v>
      </c>
      <c r="TCR25" s="369">
        <f t="shared" si="213"/>
        <v>0</v>
      </c>
      <c r="TCS25" s="369">
        <f t="shared" si="213"/>
        <v>6.9647862547587286E+91</v>
      </c>
      <c r="TCT25" s="369">
        <f t="shared" si="213"/>
        <v>0</v>
      </c>
      <c r="TCU25" s="369">
        <f t="shared" si="213"/>
        <v>7.1737298424014901E+91</v>
      </c>
      <c r="TCV25" s="369">
        <f t="shared" si="213"/>
        <v>0</v>
      </c>
      <c r="TCW25" s="369">
        <f t="shared" si="213"/>
        <v>7.388941737673535E+91</v>
      </c>
      <c r="TCX25" s="369">
        <f t="shared" si="213"/>
        <v>0</v>
      </c>
      <c r="TCY25" s="369">
        <f t="shared" si="213"/>
        <v>7.6106099898037416E+91</v>
      </c>
      <c r="TCZ25" s="369">
        <f t="shared" si="213"/>
        <v>0</v>
      </c>
      <c r="TDA25" s="369">
        <f t="shared" si="213"/>
        <v>7.8389282894978542E+91</v>
      </c>
      <c r="TDB25" s="369">
        <f t="shared" si="213"/>
        <v>0</v>
      </c>
      <c r="TDC25" s="369">
        <f t="shared" si="213"/>
        <v>8.0740961381827899E+91</v>
      </c>
      <c r="TDD25" s="369">
        <f t="shared" si="213"/>
        <v>0</v>
      </c>
      <c r="TDE25" s="369">
        <f t="shared" si="213"/>
        <v>8.3163190223282738E+91</v>
      </c>
      <c r="TDF25" s="369">
        <f t="shared" si="213"/>
        <v>0</v>
      </c>
      <c r="TDG25" s="369">
        <f t="shared" si="213"/>
        <v>8.5658085929981227E+91</v>
      </c>
      <c r="TDH25" s="369">
        <f t="shared" si="213"/>
        <v>0</v>
      </c>
      <c r="TDI25" s="369">
        <f t="shared" si="213"/>
        <v>8.8227828507880669E+91</v>
      </c>
      <c r="TDJ25" s="369">
        <f t="shared" si="213"/>
        <v>0</v>
      </c>
      <c r="TDK25" s="369">
        <f t="shared" si="213"/>
        <v>9.0874663363117092E+91</v>
      </c>
      <c r="TDL25" s="369">
        <f t="shared" si="213"/>
        <v>0</v>
      </c>
      <c r="TDM25" s="369">
        <f t="shared" si="213"/>
        <v>9.3600903264010608E+91</v>
      </c>
      <c r="TDN25" s="369">
        <f t="shared" si="213"/>
        <v>0</v>
      </c>
      <c r="TDO25" s="369">
        <f t="shared" si="213"/>
        <v>9.6408930361930933E+91</v>
      </c>
      <c r="TDP25" s="369">
        <f t="shared" ref="TDP25:TGA25" si="214">TDN25*$C$25</f>
        <v>0</v>
      </c>
      <c r="TDQ25" s="369">
        <f t="shared" si="214"/>
        <v>9.9301198272788868E+91</v>
      </c>
      <c r="TDR25" s="369">
        <f t="shared" si="214"/>
        <v>0</v>
      </c>
      <c r="TDS25" s="369">
        <f t="shared" si="214"/>
        <v>1.0228023422097254E+92</v>
      </c>
      <c r="TDT25" s="369">
        <f t="shared" si="214"/>
        <v>0</v>
      </c>
      <c r="TDU25" s="369">
        <f t="shared" si="214"/>
        <v>1.0534864124760171E+92</v>
      </c>
      <c r="TDV25" s="369">
        <f t="shared" si="214"/>
        <v>0</v>
      </c>
      <c r="TDW25" s="369">
        <f t="shared" si="214"/>
        <v>1.0850910048502976E+92</v>
      </c>
      <c r="TDX25" s="369">
        <f t="shared" si="214"/>
        <v>0</v>
      </c>
      <c r="TDY25" s="369">
        <f t="shared" si="214"/>
        <v>1.1176437349958066E+92</v>
      </c>
      <c r="TDZ25" s="369">
        <f t="shared" si="214"/>
        <v>0</v>
      </c>
      <c r="TEA25" s="369">
        <f t="shared" si="214"/>
        <v>1.1511730470456808E+92</v>
      </c>
      <c r="TEB25" s="369">
        <f t="shared" si="214"/>
        <v>0</v>
      </c>
      <c r="TEC25" s="369">
        <f t="shared" si="214"/>
        <v>1.1857082384570512E+92</v>
      </c>
      <c r="TED25" s="369">
        <f t="shared" si="214"/>
        <v>0</v>
      </c>
      <c r="TEE25" s="369">
        <f t="shared" si="214"/>
        <v>1.2212794856107627E+92</v>
      </c>
      <c r="TEF25" s="369">
        <f t="shared" si="214"/>
        <v>0</v>
      </c>
      <c r="TEG25" s="369">
        <f t="shared" si="214"/>
        <v>1.2579178701790856E+92</v>
      </c>
      <c r="TEH25" s="369">
        <f t="shared" si="214"/>
        <v>0</v>
      </c>
      <c r="TEI25" s="369">
        <f t="shared" si="214"/>
        <v>1.2956554062844582E+92</v>
      </c>
      <c r="TEJ25" s="369">
        <f t="shared" si="214"/>
        <v>0</v>
      </c>
      <c r="TEK25" s="369">
        <f t="shared" si="214"/>
        <v>1.3345250684729921E+92</v>
      </c>
      <c r="TEL25" s="369">
        <f t="shared" si="214"/>
        <v>0</v>
      </c>
      <c r="TEM25" s="369">
        <f t="shared" si="214"/>
        <v>1.374560820527182E+92</v>
      </c>
      <c r="TEN25" s="369">
        <f t="shared" si="214"/>
        <v>0</v>
      </c>
      <c r="TEO25" s="369">
        <f t="shared" si="214"/>
        <v>1.4157976451429974E+92</v>
      </c>
      <c r="TEP25" s="369">
        <f t="shared" si="214"/>
        <v>0</v>
      </c>
      <c r="TEQ25" s="369">
        <f t="shared" si="214"/>
        <v>1.4582715744972875E+92</v>
      </c>
      <c r="TER25" s="369">
        <f t="shared" si="214"/>
        <v>0</v>
      </c>
      <c r="TES25" s="369">
        <f t="shared" si="214"/>
        <v>1.5020197217322063E+92</v>
      </c>
      <c r="TET25" s="369">
        <f t="shared" si="214"/>
        <v>0</v>
      </c>
      <c r="TEU25" s="369">
        <f t="shared" si="214"/>
        <v>1.5470803133841725E+92</v>
      </c>
      <c r="TEV25" s="369">
        <f t="shared" si="214"/>
        <v>0</v>
      </c>
      <c r="TEW25" s="369">
        <f t="shared" si="214"/>
        <v>1.5934927227856978E+92</v>
      </c>
      <c r="TEX25" s="369">
        <f t="shared" si="214"/>
        <v>0</v>
      </c>
      <c r="TEY25" s="369">
        <f t="shared" si="214"/>
        <v>1.6412975044692688E+92</v>
      </c>
      <c r="TEZ25" s="369">
        <f t="shared" si="214"/>
        <v>0</v>
      </c>
      <c r="TFA25" s="369">
        <f t="shared" si="214"/>
        <v>1.6905364296033469E+92</v>
      </c>
      <c r="TFB25" s="369">
        <f t="shared" si="214"/>
        <v>0</v>
      </c>
      <c r="TFC25" s="369">
        <f t="shared" si="214"/>
        <v>1.7412525224914474E+92</v>
      </c>
      <c r="TFD25" s="369">
        <f t="shared" si="214"/>
        <v>0</v>
      </c>
      <c r="TFE25" s="369">
        <f t="shared" si="214"/>
        <v>1.7934900981661907E+92</v>
      </c>
      <c r="TFF25" s="369">
        <f t="shared" si="214"/>
        <v>0</v>
      </c>
      <c r="TFG25" s="369">
        <f t="shared" si="214"/>
        <v>1.8472948011111764E+92</v>
      </c>
      <c r="TFH25" s="369">
        <f t="shared" si="214"/>
        <v>0</v>
      </c>
      <c r="TFI25" s="369">
        <f t="shared" si="214"/>
        <v>1.9027136451445118E+92</v>
      </c>
      <c r="TFJ25" s="369">
        <f t="shared" si="214"/>
        <v>0</v>
      </c>
      <c r="TFK25" s="369">
        <f t="shared" si="214"/>
        <v>1.9597950544988472E+92</v>
      </c>
      <c r="TFL25" s="369">
        <f t="shared" si="214"/>
        <v>0</v>
      </c>
      <c r="TFM25" s="369">
        <f t="shared" si="214"/>
        <v>2.0185889061338127E+92</v>
      </c>
      <c r="TFN25" s="369">
        <f t="shared" si="214"/>
        <v>0</v>
      </c>
      <c r="TFO25" s="369">
        <f t="shared" si="214"/>
        <v>2.0791465733178271E+92</v>
      </c>
      <c r="TFP25" s="369">
        <f t="shared" si="214"/>
        <v>0</v>
      </c>
      <c r="TFQ25" s="369">
        <f t="shared" si="214"/>
        <v>2.1415209705173621E+92</v>
      </c>
      <c r="TFR25" s="369">
        <f t="shared" si="214"/>
        <v>0</v>
      </c>
      <c r="TFS25" s="369">
        <f t="shared" si="214"/>
        <v>2.2057665996328831E+92</v>
      </c>
      <c r="TFT25" s="369">
        <f t="shared" si="214"/>
        <v>0</v>
      </c>
      <c r="TFU25" s="369">
        <f t="shared" si="214"/>
        <v>2.2719395976218695E+92</v>
      </c>
      <c r="TFV25" s="369">
        <f t="shared" si="214"/>
        <v>0</v>
      </c>
      <c r="TFW25" s="369">
        <f t="shared" si="214"/>
        <v>2.3400977855505256E+92</v>
      </c>
      <c r="TFX25" s="369">
        <f t="shared" si="214"/>
        <v>0</v>
      </c>
      <c r="TFY25" s="369">
        <f t="shared" si="214"/>
        <v>2.4103007191170414E+92</v>
      </c>
      <c r="TFZ25" s="369">
        <f t="shared" si="214"/>
        <v>0</v>
      </c>
      <c r="TGA25" s="369">
        <f t="shared" si="214"/>
        <v>2.4826097406905528E+92</v>
      </c>
      <c r="TGB25" s="369">
        <f t="shared" ref="TGB25:TIM25" si="215">TFZ25*$C$25</f>
        <v>0</v>
      </c>
      <c r="TGC25" s="369">
        <f t="shared" si="215"/>
        <v>2.5570880329112693E+92</v>
      </c>
      <c r="TGD25" s="369">
        <f t="shared" si="215"/>
        <v>0</v>
      </c>
      <c r="TGE25" s="369">
        <f t="shared" si="215"/>
        <v>2.6338006738986073E+92</v>
      </c>
      <c r="TGF25" s="369">
        <f t="shared" si="215"/>
        <v>0</v>
      </c>
      <c r="TGG25" s="369">
        <f t="shared" si="215"/>
        <v>2.7128146941155654E+92</v>
      </c>
      <c r="TGH25" s="369">
        <f t="shared" si="215"/>
        <v>0</v>
      </c>
      <c r="TGI25" s="369">
        <f t="shared" si="215"/>
        <v>2.7941991349390323E+92</v>
      </c>
      <c r="TGJ25" s="369">
        <f t="shared" si="215"/>
        <v>0</v>
      </c>
      <c r="TGK25" s="369">
        <f t="shared" si="215"/>
        <v>2.8780251089872036E+92</v>
      </c>
      <c r="TGL25" s="369">
        <f t="shared" si="215"/>
        <v>0</v>
      </c>
      <c r="TGM25" s="369">
        <f t="shared" si="215"/>
        <v>2.9643658622568196E+92</v>
      </c>
      <c r="TGN25" s="369">
        <f t="shared" si="215"/>
        <v>0</v>
      </c>
      <c r="TGO25" s="369">
        <f t="shared" si="215"/>
        <v>3.0532968381245244E+92</v>
      </c>
      <c r="TGP25" s="369">
        <f t="shared" si="215"/>
        <v>0</v>
      </c>
      <c r="TGQ25" s="369">
        <f t="shared" si="215"/>
        <v>3.1448957432682602E+92</v>
      </c>
      <c r="TGR25" s="369">
        <f t="shared" si="215"/>
        <v>0</v>
      </c>
      <c r="TGS25" s="369">
        <f t="shared" si="215"/>
        <v>3.2392426155663078E+92</v>
      </c>
      <c r="TGT25" s="369">
        <f t="shared" si="215"/>
        <v>0</v>
      </c>
      <c r="TGU25" s="369">
        <f t="shared" si="215"/>
        <v>3.3364198940332972E+92</v>
      </c>
      <c r="TGV25" s="369">
        <f t="shared" si="215"/>
        <v>0</v>
      </c>
      <c r="TGW25" s="369">
        <f t="shared" si="215"/>
        <v>3.4365124908542964E+92</v>
      </c>
      <c r="TGX25" s="369">
        <f t="shared" si="215"/>
        <v>0</v>
      </c>
      <c r="TGY25" s="369">
        <f t="shared" si="215"/>
        <v>3.5396078655799253E+92</v>
      </c>
      <c r="TGZ25" s="369">
        <f t="shared" si="215"/>
        <v>0</v>
      </c>
      <c r="THA25" s="369">
        <f t="shared" si="215"/>
        <v>3.6457961015473232E+92</v>
      </c>
      <c r="THB25" s="369">
        <f t="shared" si="215"/>
        <v>0</v>
      </c>
      <c r="THC25" s="369">
        <f t="shared" si="215"/>
        <v>3.7551699845937432E+92</v>
      </c>
      <c r="THD25" s="369">
        <f t="shared" si="215"/>
        <v>0</v>
      </c>
      <c r="THE25" s="369">
        <f t="shared" si="215"/>
        <v>3.8678250841315556E+92</v>
      </c>
      <c r="THF25" s="369">
        <f t="shared" si="215"/>
        <v>0</v>
      </c>
      <c r="THG25" s="369">
        <f t="shared" si="215"/>
        <v>3.9838598366555024E+92</v>
      </c>
      <c r="THH25" s="369">
        <f t="shared" si="215"/>
        <v>0</v>
      </c>
      <c r="THI25" s="369">
        <f t="shared" si="215"/>
        <v>4.1033756317551676E+92</v>
      </c>
      <c r="THJ25" s="369">
        <f t="shared" si="215"/>
        <v>0</v>
      </c>
      <c r="THK25" s="369">
        <f t="shared" si="215"/>
        <v>4.2264769007078229E+92</v>
      </c>
      <c r="THL25" s="369">
        <f t="shared" si="215"/>
        <v>0</v>
      </c>
      <c r="THM25" s="369">
        <f t="shared" si="215"/>
        <v>4.3532712077290578E+92</v>
      </c>
      <c r="THN25" s="369">
        <f t="shared" si="215"/>
        <v>0</v>
      </c>
      <c r="THO25" s="369">
        <f t="shared" si="215"/>
        <v>4.4838693439609294E+92</v>
      </c>
      <c r="THP25" s="369">
        <f t="shared" si="215"/>
        <v>0</v>
      </c>
      <c r="THQ25" s="369">
        <f t="shared" si="215"/>
        <v>4.6183854242797573E+92</v>
      </c>
      <c r="THR25" s="369">
        <f t="shared" si="215"/>
        <v>0</v>
      </c>
      <c r="THS25" s="369">
        <f t="shared" si="215"/>
        <v>4.7569369870081499E+92</v>
      </c>
      <c r="THT25" s="369">
        <f t="shared" si="215"/>
        <v>0</v>
      </c>
      <c r="THU25" s="369">
        <f t="shared" si="215"/>
        <v>4.8996450966183944E+92</v>
      </c>
      <c r="THV25" s="369">
        <f t="shared" si="215"/>
        <v>0</v>
      </c>
      <c r="THW25" s="369">
        <f t="shared" si="215"/>
        <v>5.0466344495169464E+92</v>
      </c>
      <c r="THX25" s="369">
        <f t="shared" si="215"/>
        <v>0</v>
      </c>
      <c r="THY25" s="369">
        <f t="shared" si="215"/>
        <v>5.198033483002455E+92</v>
      </c>
      <c r="THZ25" s="369">
        <f t="shared" si="215"/>
        <v>0</v>
      </c>
      <c r="TIA25" s="369">
        <f t="shared" si="215"/>
        <v>5.3539744874925286E+92</v>
      </c>
      <c r="TIB25" s="369">
        <f t="shared" si="215"/>
        <v>0</v>
      </c>
      <c r="TIC25" s="369">
        <f t="shared" si="215"/>
        <v>5.5145937221173049E+92</v>
      </c>
      <c r="TID25" s="369">
        <f t="shared" si="215"/>
        <v>0</v>
      </c>
      <c r="TIE25" s="369">
        <f t="shared" si="215"/>
        <v>5.6800315337808239E+92</v>
      </c>
      <c r="TIF25" s="369">
        <f t="shared" si="215"/>
        <v>0</v>
      </c>
      <c r="TIG25" s="369">
        <f t="shared" si="215"/>
        <v>5.8504324797942492E+92</v>
      </c>
      <c r="TIH25" s="369">
        <f t="shared" si="215"/>
        <v>0</v>
      </c>
      <c r="TII25" s="369">
        <f t="shared" si="215"/>
        <v>6.0259454541880768E+92</v>
      </c>
      <c r="TIJ25" s="369">
        <f t="shared" si="215"/>
        <v>0</v>
      </c>
      <c r="TIK25" s="369">
        <f t="shared" si="215"/>
        <v>6.2067238178137189E+92</v>
      </c>
      <c r="TIL25" s="369">
        <f t="shared" si="215"/>
        <v>0</v>
      </c>
      <c r="TIM25" s="369">
        <f t="shared" si="215"/>
        <v>6.3929255323481308E+92</v>
      </c>
      <c r="TIN25" s="369">
        <f t="shared" ref="TIN25:TKY25" si="216">TIL25*$C$25</f>
        <v>0</v>
      </c>
      <c r="TIO25" s="369">
        <f t="shared" si="216"/>
        <v>6.5847132983185747E+92</v>
      </c>
      <c r="TIP25" s="369">
        <f t="shared" si="216"/>
        <v>0</v>
      </c>
      <c r="TIQ25" s="369">
        <f t="shared" si="216"/>
        <v>6.7822546972681316E+92</v>
      </c>
      <c r="TIR25" s="369">
        <f t="shared" si="216"/>
        <v>0</v>
      </c>
      <c r="TIS25" s="369">
        <f t="shared" si="216"/>
        <v>6.9857223381861757E+92</v>
      </c>
      <c r="TIT25" s="369">
        <f t="shared" si="216"/>
        <v>0</v>
      </c>
      <c r="TIU25" s="369">
        <f t="shared" si="216"/>
        <v>7.1952940083317611E+92</v>
      </c>
      <c r="TIV25" s="369">
        <f t="shared" si="216"/>
        <v>0</v>
      </c>
      <c r="TIW25" s="369">
        <f t="shared" si="216"/>
        <v>7.4111528285817143E+92</v>
      </c>
      <c r="TIX25" s="369">
        <f t="shared" si="216"/>
        <v>0</v>
      </c>
      <c r="TIY25" s="369">
        <f t="shared" si="216"/>
        <v>7.6334874134391658E+92</v>
      </c>
      <c r="TIZ25" s="369">
        <f t="shared" si="216"/>
        <v>0</v>
      </c>
      <c r="TJA25" s="369">
        <f t="shared" si="216"/>
        <v>7.8624920358423412E+92</v>
      </c>
      <c r="TJB25" s="369">
        <f t="shared" si="216"/>
        <v>0</v>
      </c>
      <c r="TJC25" s="369">
        <f t="shared" si="216"/>
        <v>8.0983667969176121E+92</v>
      </c>
      <c r="TJD25" s="369">
        <f t="shared" si="216"/>
        <v>0</v>
      </c>
      <c r="TJE25" s="369">
        <f t="shared" si="216"/>
        <v>8.3413178008251412E+92</v>
      </c>
      <c r="TJF25" s="369">
        <f t="shared" si="216"/>
        <v>0</v>
      </c>
      <c r="TJG25" s="369">
        <f t="shared" si="216"/>
        <v>8.5915573348498955E+92</v>
      </c>
      <c r="TJH25" s="369">
        <f t="shared" si="216"/>
        <v>0</v>
      </c>
      <c r="TJI25" s="369">
        <f t="shared" si="216"/>
        <v>8.8493040548953923E+92</v>
      </c>
      <c r="TJJ25" s="369">
        <f t="shared" si="216"/>
        <v>0</v>
      </c>
      <c r="TJK25" s="369">
        <f t="shared" si="216"/>
        <v>9.114783176542254E+92</v>
      </c>
      <c r="TJL25" s="369">
        <f t="shared" si="216"/>
        <v>0</v>
      </c>
      <c r="TJM25" s="369">
        <f t="shared" si="216"/>
        <v>9.3882266718385214E+92</v>
      </c>
      <c r="TJN25" s="369">
        <f t="shared" si="216"/>
        <v>0</v>
      </c>
      <c r="TJO25" s="369">
        <f t="shared" si="216"/>
        <v>9.6698734719936777E+92</v>
      </c>
      <c r="TJP25" s="369">
        <f t="shared" si="216"/>
        <v>0</v>
      </c>
      <c r="TJQ25" s="369">
        <f t="shared" si="216"/>
        <v>9.9599696761534878E+92</v>
      </c>
      <c r="TJR25" s="369">
        <f t="shared" si="216"/>
        <v>0</v>
      </c>
      <c r="TJS25" s="369">
        <f t="shared" si="216"/>
        <v>1.0258768766438093E+93</v>
      </c>
      <c r="TJT25" s="369">
        <f t="shared" si="216"/>
        <v>0</v>
      </c>
      <c r="TJU25" s="369">
        <f t="shared" si="216"/>
        <v>1.0566531829431236E+93</v>
      </c>
      <c r="TJV25" s="369">
        <f t="shared" si="216"/>
        <v>0</v>
      </c>
      <c r="TJW25" s="369">
        <f t="shared" si="216"/>
        <v>1.0883527784314174E+93</v>
      </c>
      <c r="TJX25" s="369">
        <f t="shared" si="216"/>
        <v>0</v>
      </c>
      <c r="TJY25" s="369">
        <f t="shared" si="216"/>
        <v>1.1210033617843599E+93</v>
      </c>
      <c r="TJZ25" s="369">
        <f t="shared" si="216"/>
        <v>0</v>
      </c>
      <c r="TKA25" s="369">
        <f t="shared" si="216"/>
        <v>1.1546334626378907E+93</v>
      </c>
      <c r="TKB25" s="369">
        <f t="shared" si="216"/>
        <v>0</v>
      </c>
      <c r="TKC25" s="369">
        <f t="shared" si="216"/>
        <v>1.1892724665170275E+93</v>
      </c>
      <c r="TKD25" s="369">
        <f t="shared" si="216"/>
        <v>0</v>
      </c>
      <c r="TKE25" s="369">
        <f t="shared" si="216"/>
        <v>1.2249506405125385E+93</v>
      </c>
      <c r="TKF25" s="369">
        <f t="shared" si="216"/>
        <v>0</v>
      </c>
      <c r="TKG25" s="369">
        <f t="shared" si="216"/>
        <v>1.2616991597279147E+93</v>
      </c>
      <c r="TKH25" s="369">
        <f t="shared" si="216"/>
        <v>0</v>
      </c>
      <c r="TKI25" s="369">
        <f t="shared" si="216"/>
        <v>1.2995501345197523E+93</v>
      </c>
      <c r="TKJ25" s="369">
        <f t="shared" si="216"/>
        <v>0</v>
      </c>
      <c r="TKK25" s="369">
        <f t="shared" si="216"/>
        <v>1.3385366385553449E+93</v>
      </c>
      <c r="TKL25" s="369">
        <f t="shared" si="216"/>
        <v>0</v>
      </c>
      <c r="TKM25" s="369">
        <f t="shared" si="216"/>
        <v>1.3786927377120052E+93</v>
      </c>
      <c r="TKN25" s="369">
        <f t="shared" si="216"/>
        <v>0</v>
      </c>
      <c r="TKO25" s="369">
        <f t="shared" si="216"/>
        <v>1.4200535198433655E+93</v>
      </c>
      <c r="TKP25" s="369">
        <f t="shared" si="216"/>
        <v>0</v>
      </c>
      <c r="TKQ25" s="369">
        <f t="shared" si="216"/>
        <v>1.4626551254386665E+93</v>
      </c>
      <c r="TKR25" s="369">
        <f t="shared" si="216"/>
        <v>0</v>
      </c>
      <c r="TKS25" s="369">
        <f t="shared" si="216"/>
        <v>1.5065347792018265E+93</v>
      </c>
      <c r="TKT25" s="369">
        <f t="shared" si="216"/>
        <v>0</v>
      </c>
      <c r="TKU25" s="369">
        <f t="shared" si="216"/>
        <v>1.5517308225778814E+93</v>
      </c>
      <c r="TKV25" s="369">
        <f t="shared" si="216"/>
        <v>0</v>
      </c>
      <c r="TKW25" s="369">
        <f t="shared" si="216"/>
        <v>1.5982827472552178E+93</v>
      </c>
      <c r="TKX25" s="369">
        <f t="shared" si="216"/>
        <v>0</v>
      </c>
      <c r="TKY25" s="369">
        <f t="shared" si="216"/>
        <v>1.6462312296728743E+93</v>
      </c>
      <c r="TKZ25" s="369">
        <f t="shared" ref="TKZ25:TNK25" si="217">TKX25*$C$25</f>
        <v>0</v>
      </c>
      <c r="TLA25" s="369">
        <f t="shared" si="217"/>
        <v>1.6956181665630606E+93</v>
      </c>
      <c r="TLB25" s="369">
        <f t="shared" si="217"/>
        <v>0</v>
      </c>
      <c r="TLC25" s="369">
        <f t="shared" si="217"/>
        <v>1.7464867115599524E+93</v>
      </c>
      <c r="TLD25" s="369">
        <f t="shared" si="217"/>
        <v>0</v>
      </c>
      <c r="TLE25" s="369">
        <f t="shared" si="217"/>
        <v>1.7988813129067511E+93</v>
      </c>
      <c r="TLF25" s="369">
        <f t="shared" si="217"/>
        <v>0</v>
      </c>
      <c r="TLG25" s="369">
        <f t="shared" si="217"/>
        <v>1.8528477522939537E+93</v>
      </c>
      <c r="TLH25" s="369">
        <f t="shared" si="217"/>
        <v>0</v>
      </c>
      <c r="TLI25" s="369">
        <f t="shared" si="217"/>
        <v>1.9084331848627724E+93</v>
      </c>
      <c r="TLJ25" s="369">
        <f t="shared" si="217"/>
        <v>0</v>
      </c>
      <c r="TLK25" s="369">
        <f t="shared" si="217"/>
        <v>1.9656861804086555E+93</v>
      </c>
      <c r="TLL25" s="369">
        <f t="shared" si="217"/>
        <v>0</v>
      </c>
      <c r="TLM25" s="369">
        <f t="shared" si="217"/>
        <v>2.0246567658209151E+93</v>
      </c>
      <c r="TLN25" s="369">
        <f t="shared" si="217"/>
        <v>0</v>
      </c>
      <c r="TLO25" s="369">
        <f t="shared" si="217"/>
        <v>2.0853964687955426E+93</v>
      </c>
      <c r="TLP25" s="369">
        <f t="shared" si="217"/>
        <v>0</v>
      </c>
      <c r="TLQ25" s="369">
        <f t="shared" si="217"/>
        <v>2.1479583628594091E+93</v>
      </c>
      <c r="TLR25" s="369">
        <f t="shared" si="217"/>
        <v>0</v>
      </c>
      <c r="TLS25" s="369">
        <f t="shared" si="217"/>
        <v>2.2123971137451913E+93</v>
      </c>
      <c r="TLT25" s="369">
        <f t="shared" si="217"/>
        <v>0</v>
      </c>
      <c r="TLU25" s="369">
        <f t="shared" si="217"/>
        <v>2.2787690271575472E+93</v>
      </c>
      <c r="TLV25" s="369">
        <f t="shared" si="217"/>
        <v>0</v>
      </c>
      <c r="TLW25" s="369">
        <f t="shared" si="217"/>
        <v>2.3471320979722738E+93</v>
      </c>
      <c r="TLX25" s="369">
        <f t="shared" si="217"/>
        <v>0</v>
      </c>
      <c r="TLY25" s="369">
        <f t="shared" si="217"/>
        <v>2.4175460609114422E+93</v>
      </c>
      <c r="TLZ25" s="369">
        <f t="shared" si="217"/>
        <v>0</v>
      </c>
      <c r="TMA25" s="369">
        <f t="shared" si="217"/>
        <v>2.4900724427387856E+93</v>
      </c>
      <c r="TMB25" s="369">
        <f t="shared" si="217"/>
        <v>0</v>
      </c>
      <c r="TMC25" s="369">
        <f t="shared" si="217"/>
        <v>2.564774616020949E+93</v>
      </c>
      <c r="TMD25" s="369">
        <f t="shared" si="217"/>
        <v>0</v>
      </c>
      <c r="TME25" s="369">
        <f t="shared" si="217"/>
        <v>2.6417178545015774E+93</v>
      </c>
      <c r="TMF25" s="369">
        <f t="shared" si="217"/>
        <v>0</v>
      </c>
      <c r="TMG25" s="369">
        <f t="shared" si="217"/>
        <v>2.7209693901366249E+93</v>
      </c>
      <c r="TMH25" s="369">
        <f t="shared" si="217"/>
        <v>0</v>
      </c>
      <c r="TMI25" s="369">
        <f t="shared" si="217"/>
        <v>2.8025984718407235E+93</v>
      </c>
      <c r="TMJ25" s="369">
        <f t="shared" si="217"/>
        <v>0</v>
      </c>
      <c r="TMK25" s="369">
        <f t="shared" si="217"/>
        <v>2.8866764259959455E+93</v>
      </c>
      <c r="TML25" s="369">
        <f t="shared" si="217"/>
        <v>0</v>
      </c>
      <c r="TMM25" s="369">
        <f t="shared" si="217"/>
        <v>2.9732767187758241E+93</v>
      </c>
      <c r="TMN25" s="369">
        <f t="shared" si="217"/>
        <v>0</v>
      </c>
      <c r="TMO25" s="369">
        <f t="shared" si="217"/>
        <v>3.0624750203390987E+93</v>
      </c>
      <c r="TMP25" s="369">
        <f t="shared" si="217"/>
        <v>0</v>
      </c>
      <c r="TMQ25" s="369">
        <f t="shared" si="217"/>
        <v>3.1543492709492719E+93</v>
      </c>
      <c r="TMR25" s="369">
        <f t="shared" si="217"/>
        <v>0</v>
      </c>
      <c r="TMS25" s="369">
        <f t="shared" si="217"/>
        <v>3.2489797490777501E+93</v>
      </c>
      <c r="TMT25" s="369">
        <f t="shared" si="217"/>
        <v>0</v>
      </c>
      <c r="TMU25" s="369">
        <f t="shared" si="217"/>
        <v>3.3464491415500824E+93</v>
      </c>
      <c r="TMV25" s="369">
        <f t="shared" si="217"/>
        <v>0</v>
      </c>
      <c r="TMW25" s="369">
        <f t="shared" si="217"/>
        <v>3.4468426157965848E+93</v>
      </c>
      <c r="TMX25" s="369">
        <f t="shared" si="217"/>
        <v>0</v>
      </c>
      <c r="TMY25" s="369">
        <f t="shared" si="217"/>
        <v>3.5502478942704826E+93</v>
      </c>
      <c r="TMZ25" s="369">
        <f t="shared" si="217"/>
        <v>0</v>
      </c>
      <c r="TNA25" s="369">
        <f t="shared" si="217"/>
        <v>3.6567553310985972E+93</v>
      </c>
      <c r="TNB25" s="369">
        <f t="shared" si="217"/>
        <v>0</v>
      </c>
      <c r="TNC25" s="369">
        <f t="shared" si="217"/>
        <v>3.7664579910315553E+93</v>
      </c>
      <c r="TND25" s="369">
        <f t="shared" si="217"/>
        <v>0</v>
      </c>
      <c r="TNE25" s="369">
        <f t="shared" si="217"/>
        <v>3.8794517307625021E+93</v>
      </c>
      <c r="TNF25" s="369">
        <f t="shared" si="217"/>
        <v>0</v>
      </c>
      <c r="TNG25" s="369">
        <f t="shared" si="217"/>
        <v>3.9958352826853772E+93</v>
      </c>
      <c r="TNH25" s="369">
        <f t="shared" si="217"/>
        <v>0</v>
      </c>
      <c r="TNI25" s="369">
        <f t="shared" si="217"/>
        <v>4.1157103411659386E+93</v>
      </c>
      <c r="TNJ25" s="369">
        <f t="shared" si="217"/>
        <v>0</v>
      </c>
      <c r="TNK25" s="369">
        <f t="shared" si="217"/>
        <v>4.2391816514009167E+93</v>
      </c>
      <c r="TNL25" s="369">
        <f t="shared" ref="TNL25:TPW25" si="218">TNJ25*$C$25</f>
        <v>0</v>
      </c>
      <c r="TNM25" s="369">
        <f t="shared" si="218"/>
        <v>4.3663571009429439E+93</v>
      </c>
      <c r="TNN25" s="369">
        <f t="shared" si="218"/>
        <v>0</v>
      </c>
      <c r="TNO25" s="369">
        <f t="shared" si="218"/>
        <v>4.4973478139712323E+93</v>
      </c>
      <c r="TNP25" s="369">
        <f t="shared" si="218"/>
        <v>0</v>
      </c>
      <c r="TNQ25" s="369">
        <f t="shared" si="218"/>
        <v>4.6322682483903691E+93</v>
      </c>
      <c r="TNR25" s="369">
        <f t="shared" si="218"/>
        <v>0</v>
      </c>
      <c r="TNS25" s="369">
        <f t="shared" si="218"/>
        <v>4.7712362958420807E+93</v>
      </c>
      <c r="TNT25" s="369">
        <f t="shared" si="218"/>
        <v>0</v>
      </c>
      <c r="TNU25" s="369">
        <f t="shared" si="218"/>
        <v>4.9143733847173435E+93</v>
      </c>
      <c r="TNV25" s="369">
        <f t="shared" si="218"/>
        <v>0</v>
      </c>
      <c r="TNW25" s="369">
        <f t="shared" si="218"/>
        <v>5.0618045862588642E+93</v>
      </c>
      <c r="TNX25" s="369">
        <f t="shared" si="218"/>
        <v>0</v>
      </c>
      <c r="TNY25" s="369">
        <f t="shared" si="218"/>
        <v>5.2136587238466299E+93</v>
      </c>
      <c r="TNZ25" s="369">
        <f t="shared" si="218"/>
        <v>0</v>
      </c>
      <c r="TOA25" s="369">
        <f t="shared" si="218"/>
        <v>5.3700684855620289E+93</v>
      </c>
      <c r="TOB25" s="369">
        <f t="shared" si="218"/>
        <v>0</v>
      </c>
      <c r="TOC25" s="369">
        <f t="shared" si="218"/>
        <v>5.5311705401288897E+93</v>
      </c>
      <c r="TOD25" s="369">
        <f t="shared" si="218"/>
        <v>0</v>
      </c>
      <c r="TOE25" s="369">
        <f t="shared" si="218"/>
        <v>5.6971056563327563E+93</v>
      </c>
      <c r="TOF25" s="369">
        <f t="shared" si="218"/>
        <v>0</v>
      </c>
      <c r="TOG25" s="369">
        <f t="shared" si="218"/>
        <v>5.8680188260227393E+93</v>
      </c>
      <c r="TOH25" s="369">
        <f t="shared" si="218"/>
        <v>0</v>
      </c>
      <c r="TOI25" s="369">
        <f t="shared" si="218"/>
        <v>6.0440593908034213E+93</v>
      </c>
      <c r="TOJ25" s="369">
        <f t="shared" si="218"/>
        <v>0</v>
      </c>
      <c r="TOK25" s="369">
        <f t="shared" si="218"/>
        <v>6.2253811725275237E+93</v>
      </c>
      <c r="TOL25" s="369">
        <f t="shared" si="218"/>
        <v>0</v>
      </c>
      <c r="TOM25" s="369">
        <f t="shared" si="218"/>
        <v>6.4121426077033495E+93</v>
      </c>
      <c r="TON25" s="369">
        <f t="shared" si="218"/>
        <v>0</v>
      </c>
      <c r="TOO25" s="369">
        <f t="shared" si="218"/>
        <v>6.6045068859344503E+93</v>
      </c>
      <c r="TOP25" s="369">
        <f t="shared" si="218"/>
        <v>0</v>
      </c>
      <c r="TOQ25" s="369">
        <f t="shared" si="218"/>
        <v>6.8026420925124844E+93</v>
      </c>
      <c r="TOR25" s="369">
        <f t="shared" si="218"/>
        <v>0</v>
      </c>
      <c r="TOS25" s="369">
        <f t="shared" si="218"/>
        <v>7.0067213552878588E+93</v>
      </c>
      <c r="TOT25" s="369">
        <f t="shared" si="218"/>
        <v>0</v>
      </c>
      <c r="TOU25" s="369">
        <f t="shared" si="218"/>
        <v>7.216922995946495E+93</v>
      </c>
      <c r="TOV25" s="369">
        <f t="shared" si="218"/>
        <v>0</v>
      </c>
      <c r="TOW25" s="369">
        <f t="shared" si="218"/>
        <v>7.4334306858248901E+93</v>
      </c>
      <c r="TOX25" s="369">
        <f t="shared" si="218"/>
        <v>0</v>
      </c>
      <c r="TOY25" s="369">
        <f t="shared" si="218"/>
        <v>7.6564336063996374E+93</v>
      </c>
      <c r="TOZ25" s="369">
        <f t="shared" si="218"/>
        <v>0</v>
      </c>
      <c r="TPA25" s="369">
        <f t="shared" si="218"/>
        <v>7.8861266145916271E+93</v>
      </c>
      <c r="TPB25" s="369">
        <f t="shared" si="218"/>
        <v>0</v>
      </c>
      <c r="TPC25" s="369">
        <f t="shared" si="218"/>
        <v>8.1227104130293758E+93</v>
      </c>
      <c r="TPD25" s="369">
        <f t="shared" si="218"/>
        <v>0</v>
      </c>
      <c r="TPE25" s="369">
        <f t="shared" si="218"/>
        <v>8.3663917254202576E+93</v>
      </c>
      <c r="TPF25" s="369">
        <f t="shared" si="218"/>
        <v>0</v>
      </c>
      <c r="TPG25" s="369">
        <f t="shared" si="218"/>
        <v>8.6173834771828654E+93</v>
      </c>
      <c r="TPH25" s="369">
        <f t="shared" si="218"/>
        <v>0</v>
      </c>
      <c r="TPI25" s="369">
        <f t="shared" si="218"/>
        <v>8.8759049814983522E+93</v>
      </c>
      <c r="TPJ25" s="369">
        <f t="shared" si="218"/>
        <v>0</v>
      </c>
      <c r="TPK25" s="369">
        <f t="shared" si="218"/>
        <v>9.1421821309433035E+93</v>
      </c>
      <c r="TPL25" s="369">
        <f t="shared" si="218"/>
        <v>0</v>
      </c>
      <c r="TPM25" s="369">
        <f t="shared" si="218"/>
        <v>9.4164475948716028E+93</v>
      </c>
      <c r="TPN25" s="369">
        <f t="shared" si="218"/>
        <v>0</v>
      </c>
      <c r="TPO25" s="369">
        <f t="shared" si="218"/>
        <v>9.6989410227177507E+93</v>
      </c>
      <c r="TPP25" s="369">
        <f t="shared" si="218"/>
        <v>0</v>
      </c>
      <c r="TPQ25" s="369">
        <f t="shared" si="218"/>
        <v>9.9899092533992825E+93</v>
      </c>
      <c r="TPR25" s="369">
        <f t="shared" si="218"/>
        <v>0</v>
      </c>
      <c r="TPS25" s="369">
        <f t="shared" si="218"/>
        <v>1.0289606531001261E+94</v>
      </c>
      <c r="TPT25" s="369">
        <f t="shared" si="218"/>
        <v>0</v>
      </c>
      <c r="TPU25" s="369">
        <f t="shared" si="218"/>
        <v>1.0598294726931299E+94</v>
      </c>
      <c r="TPV25" s="369">
        <f t="shared" si="218"/>
        <v>0</v>
      </c>
      <c r="TPW25" s="369">
        <f t="shared" si="218"/>
        <v>1.0916243568739237E+94</v>
      </c>
      <c r="TPX25" s="369">
        <f t="shared" ref="TPX25:TSI25" si="219">TPV25*$C$25</f>
        <v>0</v>
      </c>
      <c r="TPY25" s="369">
        <f t="shared" si="219"/>
        <v>1.1243730875801414E+94</v>
      </c>
      <c r="TPZ25" s="369">
        <f t="shared" si="219"/>
        <v>0</v>
      </c>
      <c r="TQA25" s="369">
        <f t="shared" si="219"/>
        <v>1.1581042802075456E+94</v>
      </c>
      <c r="TQB25" s="369">
        <f t="shared" si="219"/>
        <v>0</v>
      </c>
      <c r="TQC25" s="369">
        <f t="shared" si="219"/>
        <v>1.192847408613772E+94</v>
      </c>
      <c r="TQD25" s="369">
        <f t="shared" si="219"/>
        <v>0</v>
      </c>
      <c r="TQE25" s="369">
        <f t="shared" si="219"/>
        <v>1.2286328308721852E+94</v>
      </c>
      <c r="TQF25" s="369">
        <f t="shared" si="219"/>
        <v>0</v>
      </c>
      <c r="TQG25" s="369">
        <f t="shared" si="219"/>
        <v>1.2654918157983508E+94</v>
      </c>
      <c r="TQH25" s="369">
        <f t="shared" si="219"/>
        <v>0</v>
      </c>
      <c r="TQI25" s="369">
        <f t="shared" si="219"/>
        <v>1.3034565702723013E+94</v>
      </c>
      <c r="TQJ25" s="369">
        <f t="shared" si="219"/>
        <v>0</v>
      </c>
      <c r="TQK25" s="369">
        <f t="shared" si="219"/>
        <v>1.3425602673804704E+94</v>
      </c>
      <c r="TQL25" s="369">
        <f t="shared" si="219"/>
        <v>0</v>
      </c>
      <c r="TQM25" s="369">
        <f t="shared" si="219"/>
        <v>1.3828370754018844E+94</v>
      </c>
      <c r="TQN25" s="369">
        <f t="shared" si="219"/>
        <v>0</v>
      </c>
      <c r="TQO25" s="369">
        <f t="shared" si="219"/>
        <v>1.424322187663941E+94</v>
      </c>
      <c r="TQP25" s="369">
        <f t="shared" si="219"/>
        <v>0</v>
      </c>
      <c r="TQQ25" s="369">
        <f t="shared" si="219"/>
        <v>1.4670518532938593E+94</v>
      </c>
      <c r="TQR25" s="369">
        <f t="shared" si="219"/>
        <v>0</v>
      </c>
      <c r="TQS25" s="369">
        <f t="shared" si="219"/>
        <v>1.5110634088926752E+94</v>
      </c>
      <c r="TQT25" s="369">
        <f t="shared" si="219"/>
        <v>0</v>
      </c>
      <c r="TQU25" s="369">
        <f t="shared" si="219"/>
        <v>1.5563953111594555E+94</v>
      </c>
      <c r="TQV25" s="369">
        <f t="shared" si="219"/>
        <v>0</v>
      </c>
      <c r="TQW25" s="369">
        <f t="shared" si="219"/>
        <v>1.6030871704942392E+94</v>
      </c>
      <c r="TQX25" s="369">
        <f t="shared" si="219"/>
        <v>0</v>
      </c>
      <c r="TQY25" s="369">
        <f t="shared" si="219"/>
        <v>1.6511797856090665E+94</v>
      </c>
      <c r="TQZ25" s="369">
        <f t="shared" si="219"/>
        <v>0</v>
      </c>
      <c r="TRA25" s="369">
        <f t="shared" si="219"/>
        <v>1.7007151791773386E+94</v>
      </c>
      <c r="TRB25" s="369">
        <f t="shared" si="219"/>
        <v>0</v>
      </c>
      <c r="TRC25" s="369">
        <f t="shared" si="219"/>
        <v>1.7517366345526587E+94</v>
      </c>
      <c r="TRD25" s="369">
        <f t="shared" si="219"/>
        <v>0</v>
      </c>
      <c r="TRE25" s="369">
        <f t="shared" si="219"/>
        <v>1.8042887335892386E+94</v>
      </c>
      <c r="TRF25" s="369">
        <f t="shared" si="219"/>
        <v>0</v>
      </c>
      <c r="TRG25" s="369">
        <f t="shared" si="219"/>
        <v>1.8584173955969159E+94</v>
      </c>
      <c r="TRH25" s="369">
        <f t="shared" si="219"/>
        <v>0</v>
      </c>
      <c r="TRI25" s="369">
        <f t="shared" si="219"/>
        <v>1.9141699174648235E+94</v>
      </c>
      <c r="TRJ25" s="369">
        <f t="shared" si="219"/>
        <v>0</v>
      </c>
      <c r="TRK25" s="369">
        <f t="shared" si="219"/>
        <v>1.9715950149887682E+94</v>
      </c>
      <c r="TRL25" s="369">
        <f t="shared" si="219"/>
        <v>0</v>
      </c>
      <c r="TRM25" s="369">
        <f t="shared" si="219"/>
        <v>2.0307428654384313E+94</v>
      </c>
      <c r="TRN25" s="369">
        <f t="shared" si="219"/>
        <v>0</v>
      </c>
      <c r="TRO25" s="369">
        <f t="shared" si="219"/>
        <v>2.0916651514015842E+94</v>
      </c>
      <c r="TRP25" s="369">
        <f t="shared" si="219"/>
        <v>0</v>
      </c>
      <c r="TRQ25" s="369">
        <f t="shared" si="219"/>
        <v>2.154415105943632E+94</v>
      </c>
      <c r="TRR25" s="369">
        <f t="shared" si="219"/>
        <v>0</v>
      </c>
      <c r="TRS25" s="369">
        <f t="shared" si="219"/>
        <v>2.219047559121941E+94</v>
      </c>
      <c r="TRT25" s="369">
        <f t="shared" si="219"/>
        <v>0</v>
      </c>
      <c r="TRU25" s="369">
        <f t="shared" si="219"/>
        <v>2.2856189858955994E+94</v>
      </c>
      <c r="TRV25" s="369">
        <f t="shared" si="219"/>
        <v>0</v>
      </c>
      <c r="TRW25" s="369">
        <f t="shared" si="219"/>
        <v>2.3541875554724673E+94</v>
      </c>
      <c r="TRX25" s="369">
        <f t="shared" si="219"/>
        <v>0</v>
      </c>
      <c r="TRY25" s="369">
        <f t="shared" si="219"/>
        <v>2.4248131821366413E+94</v>
      </c>
      <c r="TRZ25" s="369">
        <f t="shared" si="219"/>
        <v>0</v>
      </c>
      <c r="TSA25" s="369">
        <f t="shared" si="219"/>
        <v>2.4975575776007406E+94</v>
      </c>
      <c r="TSB25" s="369">
        <f t="shared" si="219"/>
        <v>0</v>
      </c>
      <c r="TSC25" s="369">
        <f t="shared" si="219"/>
        <v>2.5724843049287631E+94</v>
      </c>
      <c r="TSD25" s="369">
        <f t="shared" si="219"/>
        <v>0</v>
      </c>
      <c r="TSE25" s="369">
        <f t="shared" si="219"/>
        <v>2.6496588340766262E+94</v>
      </c>
      <c r="TSF25" s="369">
        <f t="shared" si="219"/>
        <v>0</v>
      </c>
      <c r="TSG25" s="369">
        <f t="shared" si="219"/>
        <v>2.7291485990989251E+94</v>
      </c>
      <c r="TSH25" s="369">
        <f t="shared" si="219"/>
        <v>0</v>
      </c>
      <c r="TSI25" s="369">
        <f t="shared" si="219"/>
        <v>2.8110230570718929E+94</v>
      </c>
      <c r="TSJ25" s="369">
        <f t="shared" ref="TSJ25:TUU25" si="220">TSH25*$C$25</f>
        <v>0</v>
      </c>
      <c r="TSK25" s="369">
        <f t="shared" si="220"/>
        <v>2.8953537487840495E+94</v>
      </c>
      <c r="TSL25" s="369">
        <f t="shared" si="220"/>
        <v>0</v>
      </c>
      <c r="TSM25" s="369">
        <f t="shared" si="220"/>
        <v>2.982214361247571E+94</v>
      </c>
      <c r="TSN25" s="369">
        <f t="shared" si="220"/>
        <v>0</v>
      </c>
      <c r="TSO25" s="369">
        <f t="shared" si="220"/>
        <v>3.0716807920849981E+94</v>
      </c>
      <c r="TSP25" s="369">
        <f t="shared" si="220"/>
        <v>0</v>
      </c>
      <c r="TSQ25" s="369">
        <f t="shared" si="220"/>
        <v>3.1638312158475481E+94</v>
      </c>
      <c r="TSR25" s="369">
        <f t="shared" si="220"/>
        <v>0</v>
      </c>
      <c r="TSS25" s="369">
        <f t="shared" si="220"/>
        <v>3.2587461523229746E+94</v>
      </c>
      <c r="TST25" s="369">
        <f t="shared" si="220"/>
        <v>0</v>
      </c>
      <c r="TSU25" s="369">
        <f t="shared" si="220"/>
        <v>3.3565085368926636E+94</v>
      </c>
      <c r="TSV25" s="369">
        <f t="shared" si="220"/>
        <v>0</v>
      </c>
      <c r="TSW25" s="369">
        <f t="shared" si="220"/>
        <v>3.4572037929994438E+94</v>
      </c>
      <c r="TSX25" s="369">
        <f t="shared" si="220"/>
        <v>0</v>
      </c>
      <c r="TSY25" s="369">
        <f t="shared" si="220"/>
        <v>3.5609199067894271E+94</v>
      </c>
      <c r="TSZ25" s="369">
        <f t="shared" si="220"/>
        <v>0</v>
      </c>
      <c r="TTA25" s="369">
        <f t="shared" si="220"/>
        <v>3.6677475039931098E+94</v>
      </c>
      <c r="TTB25" s="369">
        <f t="shared" si="220"/>
        <v>0</v>
      </c>
      <c r="TTC25" s="369">
        <f t="shared" si="220"/>
        <v>3.7777799291129034E+94</v>
      </c>
      <c r="TTD25" s="369">
        <f t="shared" si="220"/>
        <v>0</v>
      </c>
      <c r="TTE25" s="369">
        <f t="shared" si="220"/>
        <v>3.8911133269862905E+94</v>
      </c>
      <c r="TTF25" s="369">
        <f t="shared" si="220"/>
        <v>0</v>
      </c>
      <c r="TTG25" s="369">
        <f t="shared" si="220"/>
        <v>4.0078467267958793E+94</v>
      </c>
      <c r="TTH25" s="369">
        <f t="shared" si="220"/>
        <v>0</v>
      </c>
      <c r="TTI25" s="369">
        <f t="shared" si="220"/>
        <v>4.1280821285997556E+94</v>
      </c>
      <c r="TTJ25" s="369">
        <f t="shared" si="220"/>
        <v>0</v>
      </c>
      <c r="TTK25" s="369">
        <f t="shared" si="220"/>
        <v>4.251924592457748E+94</v>
      </c>
      <c r="TTL25" s="369">
        <f t="shared" si="220"/>
        <v>0</v>
      </c>
      <c r="TTM25" s="369">
        <f t="shared" si="220"/>
        <v>4.3794823302314806E+94</v>
      </c>
      <c r="TTN25" s="369">
        <f t="shared" si="220"/>
        <v>0</v>
      </c>
      <c r="TTO25" s="369">
        <f t="shared" si="220"/>
        <v>4.5108668001384251E+94</v>
      </c>
      <c r="TTP25" s="369">
        <f t="shared" si="220"/>
        <v>0</v>
      </c>
      <c r="TTQ25" s="369">
        <f t="shared" si="220"/>
        <v>4.6461928041425781E+94</v>
      </c>
      <c r="TTR25" s="369">
        <f t="shared" si="220"/>
        <v>0</v>
      </c>
      <c r="TTS25" s="369">
        <f t="shared" si="220"/>
        <v>4.7855785882668555E+94</v>
      </c>
      <c r="TTT25" s="369">
        <f t="shared" si="220"/>
        <v>0</v>
      </c>
      <c r="TTU25" s="369">
        <f t="shared" si="220"/>
        <v>4.9291459459148609E+94</v>
      </c>
      <c r="TTV25" s="369">
        <f t="shared" si="220"/>
        <v>0</v>
      </c>
      <c r="TTW25" s="369">
        <f t="shared" si="220"/>
        <v>5.0770203242923069E+94</v>
      </c>
      <c r="TTX25" s="369">
        <f t="shared" si="220"/>
        <v>0</v>
      </c>
      <c r="TTY25" s="369">
        <f t="shared" si="220"/>
        <v>5.2293309340210764E+94</v>
      </c>
      <c r="TTZ25" s="369">
        <f t="shared" si="220"/>
        <v>0</v>
      </c>
      <c r="TUA25" s="369">
        <f t="shared" si="220"/>
        <v>5.386210862041709E+94</v>
      </c>
      <c r="TUB25" s="369">
        <f t="shared" si="220"/>
        <v>0</v>
      </c>
      <c r="TUC25" s="369">
        <f t="shared" si="220"/>
        <v>5.5477971879029606E+94</v>
      </c>
      <c r="TUD25" s="369">
        <f t="shared" si="220"/>
        <v>0</v>
      </c>
      <c r="TUE25" s="369">
        <f t="shared" si="220"/>
        <v>5.7142311035400499E+94</v>
      </c>
      <c r="TUF25" s="369">
        <f t="shared" si="220"/>
        <v>0</v>
      </c>
      <c r="TUG25" s="369">
        <f t="shared" si="220"/>
        <v>5.8856580366462515E+94</v>
      </c>
      <c r="TUH25" s="369">
        <f t="shared" si="220"/>
        <v>0</v>
      </c>
      <c r="TUI25" s="369">
        <f t="shared" si="220"/>
        <v>6.0622277777456392E+94</v>
      </c>
      <c r="TUJ25" s="369">
        <f t="shared" si="220"/>
        <v>0</v>
      </c>
      <c r="TUK25" s="369">
        <f t="shared" si="220"/>
        <v>6.2440946110780085E+94</v>
      </c>
      <c r="TUL25" s="369">
        <f t="shared" si="220"/>
        <v>0</v>
      </c>
      <c r="TUM25" s="369">
        <f t="shared" si="220"/>
        <v>6.4314174494103491E+94</v>
      </c>
      <c r="TUN25" s="369">
        <f t="shared" si="220"/>
        <v>0</v>
      </c>
      <c r="TUO25" s="369">
        <f t="shared" si="220"/>
        <v>6.6243599728926597E+94</v>
      </c>
      <c r="TUP25" s="369">
        <f t="shared" si="220"/>
        <v>0</v>
      </c>
      <c r="TUQ25" s="369">
        <f t="shared" si="220"/>
        <v>6.8230907720794396E+94</v>
      </c>
      <c r="TUR25" s="369">
        <f t="shared" si="220"/>
        <v>0</v>
      </c>
      <c r="TUS25" s="369">
        <f t="shared" si="220"/>
        <v>7.0277834952418232E+94</v>
      </c>
      <c r="TUT25" s="369">
        <f t="shared" si="220"/>
        <v>0</v>
      </c>
      <c r="TUU25" s="369">
        <f t="shared" si="220"/>
        <v>7.238617000099078E+94</v>
      </c>
      <c r="TUV25" s="369">
        <f t="shared" ref="TUV25:TXG25" si="221">TUT25*$C$25</f>
        <v>0</v>
      </c>
      <c r="TUW25" s="369">
        <f t="shared" si="221"/>
        <v>7.4557755101020507E+94</v>
      </c>
      <c r="TUX25" s="369">
        <f t="shared" si="221"/>
        <v>0</v>
      </c>
      <c r="TUY25" s="369">
        <f t="shared" si="221"/>
        <v>7.6794487754051125E+94</v>
      </c>
      <c r="TUZ25" s="369">
        <f t="shared" si="221"/>
        <v>0</v>
      </c>
      <c r="TVA25" s="369">
        <f t="shared" si="221"/>
        <v>7.9098322386672655E+94</v>
      </c>
      <c r="TVB25" s="369">
        <f t="shared" si="221"/>
        <v>0</v>
      </c>
      <c r="TVC25" s="369">
        <f t="shared" si="221"/>
        <v>8.1471272058272835E+94</v>
      </c>
      <c r="TVD25" s="369">
        <f t="shared" si="221"/>
        <v>0</v>
      </c>
      <c r="TVE25" s="369">
        <f t="shared" si="221"/>
        <v>8.3915410220021022E+94</v>
      </c>
      <c r="TVF25" s="369">
        <f t="shared" si="221"/>
        <v>0</v>
      </c>
      <c r="TVG25" s="369">
        <f t="shared" si="221"/>
        <v>8.6432872526621661E+94</v>
      </c>
      <c r="TVH25" s="369">
        <f t="shared" si="221"/>
        <v>0</v>
      </c>
      <c r="TVI25" s="369">
        <f t="shared" si="221"/>
        <v>8.9025858702420309E+94</v>
      </c>
      <c r="TVJ25" s="369">
        <f t="shared" si="221"/>
        <v>0</v>
      </c>
      <c r="TVK25" s="369">
        <f t="shared" si="221"/>
        <v>9.1696634463492927E+94</v>
      </c>
      <c r="TVL25" s="369">
        <f t="shared" si="221"/>
        <v>0</v>
      </c>
      <c r="TVM25" s="369">
        <f t="shared" si="221"/>
        <v>9.444753349739772E+94</v>
      </c>
      <c r="TVN25" s="369">
        <f t="shared" si="221"/>
        <v>0</v>
      </c>
      <c r="TVO25" s="369">
        <f t="shared" si="221"/>
        <v>9.7280959502319655E+94</v>
      </c>
      <c r="TVP25" s="369">
        <f t="shared" si="221"/>
        <v>0</v>
      </c>
      <c r="TVQ25" s="369">
        <f t="shared" si="221"/>
        <v>1.0019938828738925E+95</v>
      </c>
      <c r="TVR25" s="369">
        <f t="shared" si="221"/>
        <v>0</v>
      </c>
      <c r="TVS25" s="369">
        <f t="shared" si="221"/>
        <v>1.0320536993601093E+95</v>
      </c>
      <c r="TVT25" s="369">
        <f t="shared" si="221"/>
        <v>0</v>
      </c>
      <c r="TVU25" s="369">
        <f t="shared" si="221"/>
        <v>1.0630153103409126E+95</v>
      </c>
      <c r="TVV25" s="369">
        <f t="shared" si="221"/>
        <v>0</v>
      </c>
      <c r="TVW25" s="369">
        <f t="shared" si="221"/>
        <v>1.09490576965114E+95</v>
      </c>
      <c r="TVX25" s="369">
        <f t="shared" si="221"/>
        <v>0</v>
      </c>
      <c r="TVY25" s="369">
        <f t="shared" si="221"/>
        <v>1.1277529427406743E+95</v>
      </c>
      <c r="TVZ25" s="369">
        <f t="shared" si="221"/>
        <v>0</v>
      </c>
      <c r="TWA25" s="369">
        <f t="shared" si="221"/>
        <v>1.1615855310228945E+95</v>
      </c>
      <c r="TWB25" s="369">
        <f t="shared" si="221"/>
        <v>0</v>
      </c>
      <c r="TWC25" s="369">
        <f t="shared" si="221"/>
        <v>1.1964330969535813E+95</v>
      </c>
      <c r="TWD25" s="369">
        <f t="shared" si="221"/>
        <v>0</v>
      </c>
      <c r="TWE25" s="369">
        <f t="shared" si="221"/>
        <v>1.2323260898621888E+95</v>
      </c>
      <c r="TWF25" s="369">
        <f t="shared" si="221"/>
        <v>0</v>
      </c>
      <c r="TWG25" s="369">
        <f t="shared" si="221"/>
        <v>1.2692958725580545E+95</v>
      </c>
      <c r="TWH25" s="369">
        <f t="shared" si="221"/>
        <v>0</v>
      </c>
      <c r="TWI25" s="369">
        <f t="shared" si="221"/>
        <v>1.3073747487347961E+95</v>
      </c>
      <c r="TWJ25" s="369">
        <f t="shared" si="221"/>
        <v>0</v>
      </c>
      <c r="TWK25" s="369">
        <f t="shared" si="221"/>
        <v>1.3465959911968399E+95</v>
      </c>
      <c r="TWL25" s="369">
        <f t="shared" si="221"/>
        <v>0</v>
      </c>
      <c r="TWM25" s="369">
        <f t="shared" si="221"/>
        <v>1.3869938709327452E+95</v>
      </c>
      <c r="TWN25" s="369">
        <f t="shared" si="221"/>
        <v>0</v>
      </c>
      <c r="TWO25" s="369">
        <f t="shared" si="221"/>
        <v>1.4286036870607275E+95</v>
      </c>
      <c r="TWP25" s="369">
        <f t="shared" si="221"/>
        <v>0</v>
      </c>
      <c r="TWQ25" s="369">
        <f t="shared" si="221"/>
        <v>1.4714617976725493E+95</v>
      </c>
      <c r="TWR25" s="369">
        <f t="shared" si="221"/>
        <v>0</v>
      </c>
      <c r="TWS25" s="369">
        <f t="shared" si="221"/>
        <v>1.5156056516027258E+95</v>
      </c>
      <c r="TWT25" s="369">
        <f t="shared" si="221"/>
        <v>0</v>
      </c>
      <c r="TWU25" s="369">
        <f t="shared" si="221"/>
        <v>1.5610738211508075E+95</v>
      </c>
      <c r="TWV25" s="369">
        <f t="shared" si="221"/>
        <v>0</v>
      </c>
      <c r="TWW25" s="369">
        <f t="shared" si="221"/>
        <v>1.6079060357853318E+95</v>
      </c>
      <c r="TWX25" s="369">
        <f t="shared" si="221"/>
        <v>0</v>
      </c>
      <c r="TWY25" s="369">
        <f t="shared" si="221"/>
        <v>1.6561432168588917E+95</v>
      </c>
      <c r="TWZ25" s="369">
        <f t="shared" si="221"/>
        <v>0</v>
      </c>
      <c r="TXA25" s="369">
        <f t="shared" si="221"/>
        <v>1.7058275133646585E+95</v>
      </c>
      <c r="TXB25" s="369">
        <f t="shared" si="221"/>
        <v>0</v>
      </c>
      <c r="TXC25" s="369">
        <f t="shared" si="221"/>
        <v>1.7570023387655983E+95</v>
      </c>
      <c r="TXD25" s="369">
        <f t="shared" si="221"/>
        <v>0</v>
      </c>
      <c r="TXE25" s="369">
        <f t="shared" si="221"/>
        <v>1.8097124089285663E+95</v>
      </c>
      <c r="TXF25" s="369">
        <f t="shared" si="221"/>
        <v>0</v>
      </c>
      <c r="TXG25" s="369">
        <f t="shared" si="221"/>
        <v>1.8640037811964234E+95</v>
      </c>
      <c r="TXH25" s="369">
        <f t="shared" ref="TXH25:TZS25" si="222">TXF25*$C$25</f>
        <v>0</v>
      </c>
      <c r="TXI25" s="369">
        <f t="shared" si="222"/>
        <v>1.9199238946323163E+95</v>
      </c>
      <c r="TXJ25" s="369">
        <f t="shared" si="222"/>
        <v>0</v>
      </c>
      <c r="TXK25" s="369">
        <f t="shared" si="222"/>
        <v>1.9775216114712859E+95</v>
      </c>
      <c r="TXL25" s="369">
        <f t="shared" si="222"/>
        <v>0</v>
      </c>
      <c r="TXM25" s="369">
        <f t="shared" si="222"/>
        <v>2.0368472598154246E+95</v>
      </c>
      <c r="TXN25" s="369">
        <f t="shared" si="222"/>
        <v>0</v>
      </c>
      <c r="TXO25" s="369">
        <f t="shared" si="222"/>
        <v>2.0979526776098875E+95</v>
      </c>
      <c r="TXP25" s="369">
        <f t="shared" si="222"/>
        <v>0</v>
      </c>
      <c r="TXQ25" s="369">
        <f t="shared" si="222"/>
        <v>2.1608912579381842E+95</v>
      </c>
      <c r="TXR25" s="369">
        <f t="shared" si="222"/>
        <v>0</v>
      </c>
      <c r="TXS25" s="369">
        <f t="shared" si="222"/>
        <v>2.2257179956763297E+95</v>
      </c>
      <c r="TXT25" s="369">
        <f t="shared" si="222"/>
        <v>0</v>
      </c>
      <c r="TXU25" s="369">
        <f t="shared" si="222"/>
        <v>2.2924895355466197E+95</v>
      </c>
      <c r="TXV25" s="369">
        <f t="shared" si="222"/>
        <v>0</v>
      </c>
      <c r="TXW25" s="369">
        <f t="shared" si="222"/>
        <v>2.3612642216130183E+95</v>
      </c>
      <c r="TXX25" s="369">
        <f t="shared" si="222"/>
        <v>0</v>
      </c>
      <c r="TXY25" s="369">
        <f t="shared" si="222"/>
        <v>2.432102148261409E+95</v>
      </c>
      <c r="TXZ25" s="369">
        <f t="shared" si="222"/>
        <v>0</v>
      </c>
      <c r="TYA25" s="369">
        <f t="shared" si="222"/>
        <v>2.5050652127092514E+95</v>
      </c>
      <c r="TYB25" s="369">
        <f t="shared" si="222"/>
        <v>0</v>
      </c>
      <c r="TYC25" s="369">
        <f t="shared" si="222"/>
        <v>2.5802171690905291E+95</v>
      </c>
      <c r="TYD25" s="369">
        <f t="shared" si="222"/>
        <v>0</v>
      </c>
      <c r="TYE25" s="369">
        <f t="shared" si="222"/>
        <v>2.657623684163245E+95</v>
      </c>
      <c r="TYF25" s="369">
        <f t="shared" si="222"/>
        <v>0</v>
      </c>
      <c r="TYG25" s="369">
        <f t="shared" si="222"/>
        <v>2.7373523946881423E+95</v>
      </c>
      <c r="TYH25" s="369">
        <f t="shared" si="222"/>
        <v>0</v>
      </c>
      <c r="TYI25" s="369">
        <f t="shared" si="222"/>
        <v>2.8194729665287867E+95</v>
      </c>
      <c r="TYJ25" s="369">
        <f t="shared" si="222"/>
        <v>0</v>
      </c>
      <c r="TYK25" s="369">
        <f t="shared" si="222"/>
        <v>2.9040571555246507E+95</v>
      </c>
      <c r="TYL25" s="369">
        <f t="shared" si="222"/>
        <v>0</v>
      </c>
      <c r="TYM25" s="369">
        <f t="shared" si="222"/>
        <v>2.9911788701903901E+95</v>
      </c>
      <c r="TYN25" s="369">
        <f t="shared" si="222"/>
        <v>0</v>
      </c>
      <c r="TYO25" s="369">
        <f t="shared" si="222"/>
        <v>3.0809142362961021E+95</v>
      </c>
      <c r="TYP25" s="369">
        <f t="shared" si="222"/>
        <v>0</v>
      </c>
      <c r="TYQ25" s="369">
        <f t="shared" si="222"/>
        <v>3.1733416633849852E+95</v>
      </c>
      <c r="TYR25" s="369">
        <f t="shared" si="222"/>
        <v>0</v>
      </c>
      <c r="TYS25" s="369">
        <f t="shared" si="222"/>
        <v>3.268541913286535E+95</v>
      </c>
      <c r="TYT25" s="369">
        <f t="shared" si="222"/>
        <v>0</v>
      </c>
      <c r="TYU25" s="369">
        <f t="shared" si="222"/>
        <v>3.3665981706851311E+95</v>
      </c>
      <c r="TYV25" s="369">
        <f t="shared" si="222"/>
        <v>0</v>
      </c>
      <c r="TYW25" s="369">
        <f t="shared" si="222"/>
        <v>3.467596115805685E+95</v>
      </c>
      <c r="TYX25" s="369">
        <f t="shared" si="222"/>
        <v>0</v>
      </c>
      <c r="TYY25" s="369">
        <f t="shared" si="222"/>
        <v>3.5716239992798555E+95</v>
      </c>
      <c r="TYZ25" s="369">
        <f t="shared" si="222"/>
        <v>0</v>
      </c>
      <c r="TZA25" s="369">
        <f t="shared" si="222"/>
        <v>3.6787727192582511E+95</v>
      </c>
      <c r="TZB25" s="369">
        <f t="shared" si="222"/>
        <v>0</v>
      </c>
      <c r="TZC25" s="369">
        <f t="shared" si="222"/>
        <v>3.7891359008359986E+95</v>
      </c>
      <c r="TZD25" s="369">
        <f t="shared" si="222"/>
        <v>0</v>
      </c>
      <c r="TZE25" s="369">
        <f t="shared" si="222"/>
        <v>3.9028099778610784E+95</v>
      </c>
      <c r="TZF25" s="369">
        <f t="shared" si="222"/>
        <v>0</v>
      </c>
      <c r="TZG25" s="369">
        <f t="shared" si="222"/>
        <v>4.0198942771969109E+95</v>
      </c>
      <c r="TZH25" s="369">
        <f t="shared" si="222"/>
        <v>0</v>
      </c>
      <c r="TZI25" s="369">
        <f t="shared" si="222"/>
        <v>4.1404911055128181E+95</v>
      </c>
      <c r="TZJ25" s="369">
        <f t="shared" si="222"/>
        <v>0</v>
      </c>
      <c r="TZK25" s="369">
        <f t="shared" si="222"/>
        <v>4.2647058386782025E+95</v>
      </c>
      <c r="TZL25" s="369">
        <f t="shared" si="222"/>
        <v>0</v>
      </c>
      <c r="TZM25" s="369">
        <f t="shared" si="222"/>
        <v>4.3926470138385489E+95</v>
      </c>
      <c r="TZN25" s="369">
        <f t="shared" si="222"/>
        <v>0</v>
      </c>
      <c r="TZO25" s="369">
        <f t="shared" si="222"/>
        <v>4.5244264242537054E+95</v>
      </c>
      <c r="TZP25" s="369">
        <f t="shared" si="222"/>
        <v>0</v>
      </c>
      <c r="TZQ25" s="369">
        <f t="shared" si="222"/>
        <v>4.6601592169813165E+95</v>
      </c>
      <c r="TZR25" s="369">
        <f t="shared" si="222"/>
        <v>0</v>
      </c>
      <c r="TZS25" s="369">
        <f t="shared" si="222"/>
        <v>4.7999639934907562E+95</v>
      </c>
      <c r="TZT25" s="369">
        <f t="shared" ref="TZT25:UCE25" si="223">TZR25*$C$25</f>
        <v>0</v>
      </c>
      <c r="TZU25" s="369">
        <f t="shared" si="223"/>
        <v>4.9439629132954793E+95</v>
      </c>
      <c r="TZV25" s="369">
        <f t="shared" si="223"/>
        <v>0</v>
      </c>
      <c r="TZW25" s="369">
        <f t="shared" si="223"/>
        <v>5.0922818006943439E+95</v>
      </c>
      <c r="TZX25" s="369">
        <f t="shared" si="223"/>
        <v>0</v>
      </c>
      <c r="TZY25" s="369">
        <f t="shared" si="223"/>
        <v>5.2450502547151744E+95</v>
      </c>
      <c r="TZZ25" s="369">
        <f t="shared" si="223"/>
        <v>0</v>
      </c>
      <c r="UAA25" s="369">
        <f t="shared" si="223"/>
        <v>5.4024017623566294E+95</v>
      </c>
      <c r="UAB25" s="369">
        <f t="shared" si="223"/>
        <v>0</v>
      </c>
      <c r="UAC25" s="369">
        <f t="shared" si="223"/>
        <v>5.564473815227329E+95</v>
      </c>
      <c r="UAD25" s="369">
        <f t="shared" si="223"/>
        <v>0</v>
      </c>
      <c r="UAE25" s="369">
        <f t="shared" si="223"/>
        <v>5.7314080296841487E+95</v>
      </c>
      <c r="UAF25" s="369">
        <f t="shared" si="223"/>
        <v>0</v>
      </c>
      <c r="UAG25" s="369">
        <f t="shared" si="223"/>
        <v>5.9033502705746734E+95</v>
      </c>
      <c r="UAH25" s="369">
        <f t="shared" si="223"/>
        <v>0</v>
      </c>
      <c r="UAI25" s="369">
        <f t="shared" si="223"/>
        <v>6.0804507786919136E+95</v>
      </c>
      <c r="UAJ25" s="369">
        <f t="shared" si="223"/>
        <v>0</v>
      </c>
      <c r="UAK25" s="369">
        <f t="shared" si="223"/>
        <v>6.2628643020526713E+95</v>
      </c>
      <c r="UAL25" s="369">
        <f t="shared" si="223"/>
        <v>0</v>
      </c>
      <c r="UAM25" s="369">
        <f t="shared" si="223"/>
        <v>6.4507502311142518E+95</v>
      </c>
      <c r="UAN25" s="369">
        <f t="shared" si="223"/>
        <v>0</v>
      </c>
      <c r="UAO25" s="369">
        <f t="shared" si="223"/>
        <v>6.6442727380476798E+95</v>
      </c>
      <c r="UAP25" s="369">
        <f t="shared" si="223"/>
        <v>0</v>
      </c>
      <c r="UAQ25" s="369">
        <f t="shared" si="223"/>
        <v>6.8436009201891099E+95</v>
      </c>
      <c r="UAR25" s="369">
        <f t="shared" si="223"/>
        <v>0</v>
      </c>
      <c r="UAS25" s="369">
        <f t="shared" si="223"/>
        <v>7.0489089477947837E+95</v>
      </c>
      <c r="UAT25" s="369">
        <f t="shared" si="223"/>
        <v>0</v>
      </c>
      <c r="UAU25" s="369">
        <f t="shared" si="223"/>
        <v>7.2603762162286279E+95</v>
      </c>
      <c r="UAV25" s="369">
        <f t="shared" si="223"/>
        <v>0</v>
      </c>
      <c r="UAW25" s="369">
        <f t="shared" si="223"/>
        <v>7.4781875027154873E+95</v>
      </c>
      <c r="UAX25" s="369">
        <f t="shared" si="223"/>
        <v>0</v>
      </c>
      <c r="UAY25" s="369">
        <f t="shared" si="223"/>
        <v>7.7025331277969524E+95</v>
      </c>
      <c r="UAZ25" s="369">
        <f t="shared" si="223"/>
        <v>0</v>
      </c>
      <c r="UBA25" s="369">
        <f t="shared" si="223"/>
        <v>7.9336091216308616E+95</v>
      </c>
      <c r="UBB25" s="369">
        <f t="shared" si="223"/>
        <v>0</v>
      </c>
      <c r="UBC25" s="369">
        <f t="shared" si="223"/>
        <v>8.1716173952797871E+95</v>
      </c>
      <c r="UBD25" s="369">
        <f t="shared" si="223"/>
        <v>0</v>
      </c>
      <c r="UBE25" s="369">
        <f t="shared" si="223"/>
        <v>8.416765917138181E+95</v>
      </c>
      <c r="UBF25" s="369">
        <f t="shared" si="223"/>
        <v>0</v>
      </c>
      <c r="UBG25" s="369">
        <f t="shared" si="223"/>
        <v>8.6692688946523269E+95</v>
      </c>
      <c r="UBH25" s="369">
        <f t="shared" si="223"/>
        <v>0</v>
      </c>
      <c r="UBI25" s="369">
        <f t="shared" si="223"/>
        <v>8.9293469614918971E+95</v>
      </c>
      <c r="UBJ25" s="369">
        <f t="shared" si="223"/>
        <v>0</v>
      </c>
      <c r="UBK25" s="369">
        <f t="shared" si="223"/>
        <v>9.1972273703366542E+95</v>
      </c>
      <c r="UBL25" s="369">
        <f t="shared" si="223"/>
        <v>0</v>
      </c>
      <c r="UBM25" s="369">
        <f t="shared" si="223"/>
        <v>9.4731441914467542E+95</v>
      </c>
      <c r="UBN25" s="369">
        <f t="shared" si="223"/>
        <v>0</v>
      </c>
      <c r="UBO25" s="369">
        <f t="shared" si="223"/>
        <v>9.7573385171901571E+95</v>
      </c>
      <c r="UBP25" s="369">
        <f t="shared" si="223"/>
        <v>0</v>
      </c>
      <c r="UBQ25" s="369">
        <f t="shared" si="223"/>
        <v>1.0050058672705862E+96</v>
      </c>
      <c r="UBR25" s="369">
        <f t="shared" si="223"/>
        <v>0</v>
      </c>
      <c r="UBS25" s="369">
        <f t="shared" si="223"/>
        <v>1.0351560432887038E+96</v>
      </c>
      <c r="UBT25" s="369">
        <f t="shared" si="223"/>
        <v>0</v>
      </c>
      <c r="UBU25" s="369">
        <f t="shared" si="223"/>
        <v>1.066210724587365E+96</v>
      </c>
      <c r="UBV25" s="369">
        <f t="shared" si="223"/>
        <v>0</v>
      </c>
      <c r="UBW25" s="369">
        <f t="shared" si="223"/>
        <v>1.0981970463249859E+96</v>
      </c>
      <c r="UBX25" s="369">
        <f t="shared" si="223"/>
        <v>0</v>
      </c>
      <c r="UBY25" s="369">
        <f t="shared" si="223"/>
        <v>1.1311429577147355E+96</v>
      </c>
      <c r="UBZ25" s="369">
        <f t="shared" si="223"/>
        <v>0</v>
      </c>
      <c r="UCA25" s="369">
        <f t="shared" si="223"/>
        <v>1.1650772464461776E+96</v>
      </c>
      <c r="UCB25" s="369">
        <f t="shared" si="223"/>
        <v>0</v>
      </c>
      <c r="UCC25" s="369">
        <f t="shared" si="223"/>
        <v>1.200029563839563E+96</v>
      </c>
      <c r="UCD25" s="369">
        <f t="shared" si="223"/>
        <v>0</v>
      </c>
      <c r="UCE25" s="369">
        <f t="shared" si="223"/>
        <v>1.2360304507547498E+96</v>
      </c>
      <c r="UCF25" s="369">
        <f t="shared" ref="UCF25:UEQ25" si="224">UCD25*$C$25</f>
        <v>0</v>
      </c>
      <c r="UCG25" s="369">
        <f t="shared" si="224"/>
        <v>1.2731113642773923E+96</v>
      </c>
      <c r="UCH25" s="369">
        <f t="shared" si="224"/>
        <v>0</v>
      </c>
      <c r="UCI25" s="369">
        <f t="shared" si="224"/>
        <v>1.3113047052057142E+96</v>
      </c>
      <c r="UCJ25" s="369">
        <f t="shared" si="224"/>
        <v>0</v>
      </c>
      <c r="UCK25" s="369">
        <f t="shared" si="224"/>
        <v>1.3506438463618855E+96</v>
      </c>
      <c r="UCL25" s="369">
        <f t="shared" si="224"/>
        <v>0</v>
      </c>
      <c r="UCM25" s="369">
        <f t="shared" si="224"/>
        <v>1.3911631617527422E+96</v>
      </c>
      <c r="UCN25" s="369">
        <f t="shared" si="224"/>
        <v>0</v>
      </c>
      <c r="UCO25" s="369">
        <f t="shared" si="224"/>
        <v>1.4328980566053244E+96</v>
      </c>
      <c r="UCP25" s="369">
        <f t="shared" si="224"/>
        <v>0</v>
      </c>
      <c r="UCQ25" s="369">
        <f t="shared" si="224"/>
        <v>1.4758849983034842E+96</v>
      </c>
      <c r="UCR25" s="369">
        <f t="shared" si="224"/>
        <v>0</v>
      </c>
      <c r="UCS25" s="369">
        <f t="shared" si="224"/>
        <v>1.5201615482525886E+96</v>
      </c>
      <c r="UCT25" s="369">
        <f t="shared" si="224"/>
        <v>0</v>
      </c>
      <c r="UCU25" s="369">
        <f t="shared" si="224"/>
        <v>1.5657663947001663E+96</v>
      </c>
      <c r="UCV25" s="369">
        <f t="shared" si="224"/>
        <v>0</v>
      </c>
      <c r="UCW25" s="369">
        <f t="shared" si="224"/>
        <v>1.6127393865411714E+96</v>
      </c>
      <c r="UCX25" s="369">
        <f t="shared" si="224"/>
        <v>0</v>
      </c>
      <c r="UCY25" s="369">
        <f t="shared" si="224"/>
        <v>1.6611215681374064E+96</v>
      </c>
      <c r="UCZ25" s="369">
        <f t="shared" si="224"/>
        <v>0</v>
      </c>
      <c r="UDA25" s="369">
        <f t="shared" si="224"/>
        <v>1.7109552151815288E+96</v>
      </c>
      <c r="UDB25" s="369">
        <f t="shared" si="224"/>
        <v>0</v>
      </c>
      <c r="UDC25" s="369">
        <f t="shared" si="224"/>
        <v>1.7622838716369746E+96</v>
      </c>
      <c r="UDD25" s="369">
        <f t="shared" si="224"/>
        <v>0</v>
      </c>
      <c r="UDE25" s="369">
        <f t="shared" si="224"/>
        <v>1.815152387786084E+96</v>
      </c>
      <c r="UDF25" s="369">
        <f t="shared" si="224"/>
        <v>0</v>
      </c>
      <c r="UDG25" s="369">
        <f t="shared" si="224"/>
        <v>1.8696069594196665E+96</v>
      </c>
      <c r="UDH25" s="369">
        <f t="shared" si="224"/>
        <v>0</v>
      </c>
      <c r="UDI25" s="369">
        <f t="shared" si="224"/>
        <v>1.9256951682022565E+96</v>
      </c>
      <c r="UDJ25" s="369">
        <f t="shared" si="224"/>
        <v>0</v>
      </c>
      <c r="UDK25" s="369">
        <f t="shared" si="224"/>
        <v>1.9834660232483243E+96</v>
      </c>
      <c r="UDL25" s="369">
        <f t="shared" si="224"/>
        <v>0</v>
      </c>
      <c r="UDM25" s="369">
        <f t="shared" si="224"/>
        <v>2.0429700039457742E+96</v>
      </c>
      <c r="UDN25" s="369">
        <f t="shared" si="224"/>
        <v>0</v>
      </c>
      <c r="UDO25" s="369">
        <f t="shared" si="224"/>
        <v>2.1042591040641476E+96</v>
      </c>
      <c r="UDP25" s="369">
        <f t="shared" si="224"/>
        <v>0</v>
      </c>
      <c r="UDQ25" s="369">
        <f t="shared" si="224"/>
        <v>2.167386877186072E+96</v>
      </c>
      <c r="UDR25" s="369">
        <f t="shared" si="224"/>
        <v>0</v>
      </c>
      <c r="UDS25" s="369">
        <f t="shared" si="224"/>
        <v>2.2324084835016542E+96</v>
      </c>
      <c r="UDT25" s="369">
        <f t="shared" si="224"/>
        <v>0</v>
      </c>
      <c r="UDU25" s="369">
        <f t="shared" si="224"/>
        <v>2.2993807380067038E+96</v>
      </c>
      <c r="UDV25" s="369">
        <f t="shared" si="224"/>
        <v>0</v>
      </c>
      <c r="UDW25" s="369">
        <f t="shared" si="224"/>
        <v>2.3683621601469049E+96</v>
      </c>
      <c r="UDX25" s="369">
        <f t="shared" si="224"/>
        <v>0</v>
      </c>
      <c r="UDY25" s="369">
        <f t="shared" si="224"/>
        <v>2.439413024951312E+96</v>
      </c>
      <c r="UDZ25" s="369">
        <f t="shared" si="224"/>
        <v>0</v>
      </c>
      <c r="UEA25" s="369">
        <f t="shared" si="224"/>
        <v>2.5125954156998514E+96</v>
      </c>
      <c r="UEB25" s="369">
        <f t="shared" si="224"/>
        <v>0</v>
      </c>
      <c r="UEC25" s="369">
        <f t="shared" si="224"/>
        <v>2.5879732781708472E+96</v>
      </c>
      <c r="UED25" s="369">
        <f t="shared" si="224"/>
        <v>0</v>
      </c>
      <c r="UEE25" s="369">
        <f t="shared" si="224"/>
        <v>2.6656124765159728E+96</v>
      </c>
      <c r="UEF25" s="369">
        <f t="shared" si="224"/>
        <v>0</v>
      </c>
      <c r="UEG25" s="369">
        <f t="shared" si="224"/>
        <v>2.7455808508114521E+96</v>
      </c>
      <c r="UEH25" s="369">
        <f t="shared" si="224"/>
        <v>0</v>
      </c>
      <c r="UEI25" s="369">
        <f t="shared" si="224"/>
        <v>2.8279482763357958E+96</v>
      </c>
      <c r="UEJ25" s="369">
        <f t="shared" si="224"/>
        <v>0</v>
      </c>
      <c r="UEK25" s="369">
        <f t="shared" si="224"/>
        <v>2.9127867246258696E+96</v>
      </c>
      <c r="UEL25" s="369">
        <f t="shared" si="224"/>
        <v>0</v>
      </c>
      <c r="UEM25" s="369">
        <f t="shared" si="224"/>
        <v>3.0001703263646457E+96</v>
      </c>
      <c r="UEN25" s="369">
        <f t="shared" si="224"/>
        <v>0</v>
      </c>
      <c r="UEO25" s="369">
        <f t="shared" si="224"/>
        <v>3.0901754361555852E+96</v>
      </c>
      <c r="UEP25" s="369">
        <f t="shared" si="224"/>
        <v>0</v>
      </c>
      <c r="UEQ25" s="369">
        <f t="shared" si="224"/>
        <v>3.182880699240253E+96</v>
      </c>
      <c r="UER25" s="369">
        <f t="shared" ref="UER25:UHC25" si="225">UEP25*$C$25</f>
        <v>0</v>
      </c>
      <c r="UES25" s="369">
        <f t="shared" si="225"/>
        <v>3.2783671202174609E+96</v>
      </c>
      <c r="UET25" s="369">
        <f t="shared" si="225"/>
        <v>0</v>
      </c>
      <c r="UEU25" s="369">
        <f t="shared" si="225"/>
        <v>3.376718133823985E+96</v>
      </c>
      <c r="UEV25" s="369">
        <f t="shared" si="225"/>
        <v>0</v>
      </c>
      <c r="UEW25" s="369">
        <f t="shared" si="225"/>
        <v>3.4780196778387047E+96</v>
      </c>
      <c r="UEX25" s="369">
        <f t="shared" si="225"/>
        <v>0</v>
      </c>
      <c r="UEY25" s="369">
        <f t="shared" si="225"/>
        <v>3.5823602681738659E+96</v>
      </c>
      <c r="UEZ25" s="369">
        <f t="shared" si="225"/>
        <v>0</v>
      </c>
      <c r="UFA25" s="369">
        <f t="shared" si="225"/>
        <v>3.6898310762190821E+96</v>
      </c>
      <c r="UFB25" s="369">
        <f t="shared" si="225"/>
        <v>0</v>
      </c>
      <c r="UFC25" s="369">
        <f t="shared" si="225"/>
        <v>3.8005260085056544E+96</v>
      </c>
      <c r="UFD25" s="369">
        <f t="shared" si="225"/>
        <v>0</v>
      </c>
      <c r="UFE25" s="369">
        <f t="shared" si="225"/>
        <v>3.9145417887608243E+96</v>
      </c>
      <c r="UFF25" s="369">
        <f t="shared" si="225"/>
        <v>0</v>
      </c>
      <c r="UFG25" s="369">
        <f t="shared" si="225"/>
        <v>4.0319780424236491E+96</v>
      </c>
      <c r="UFH25" s="369">
        <f t="shared" si="225"/>
        <v>0</v>
      </c>
      <c r="UFI25" s="369">
        <f t="shared" si="225"/>
        <v>4.1529373836963589E+96</v>
      </c>
      <c r="UFJ25" s="369">
        <f t="shared" si="225"/>
        <v>0</v>
      </c>
      <c r="UFK25" s="369">
        <f t="shared" si="225"/>
        <v>4.2775255052072495E+96</v>
      </c>
      <c r="UFL25" s="369">
        <f t="shared" si="225"/>
        <v>0</v>
      </c>
      <c r="UFM25" s="369">
        <f t="shared" si="225"/>
        <v>4.405851270363467E+96</v>
      </c>
      <c r="UFN25" s="369">
        <f t="shared" si="225"/>
        <v>0</v>
      </c>
      <c r="UFO25" s="369">
        <f t="shared" si="225"/>
        <v>4.538026808474371E+96</v>
      </c>
      <c r="UFP25" s="369">
        <f t="shared" si="225"/>
        <v>0</v>
      </c>
      <c r="UFQ25" s="369">
        <f t="shared" si="225"/>
        <v>4.6741676127286027E+96</v>
      </c>
      <c r="UFR25" s="369">
        <f t="shared" si="225"/>
        <v>0</v>
      </c>
      <c r="UFS25" s="369">
        <f t="shared" si="225"/>
        <v>4.8143926411104611E+96</v>
      </c>
      <c r="UFT25" s="369">
        <f t="shared" si="225"/>
        <v>0</v>
      </c>
      <c r="UFU25" s="369">
        <f t="shared" si="225"/>
        <v>4.9588244203437753E+96</v>
      </c>
      <c r="UFV25" s="369">
        <f t="shared" si="225"/>
        <v>0</v>
      </c>
      <c r="UFW25" s="369">
        <f t="shared" si="225"/>
        <v>5.1075891529540883E+96</v>
      </c>
      <c r="UFX25" s="369">
        <f t="shared" si="225"/>
        <v>0</v>
      </c>
      <c r="UFY25" s="369">
        <f t="shared" si="225"/>
        <v>5.2608168275427116E+96</v>
      </c>
      <c r="UFZ25" s="369">
        <f t="shared" si="225"/>
        <v>0</v>
      </c>
      <c r="UGA25" s="369">
        <f t="shared" si="225"/>
        <v>5.418641332368993E+96</v>
      </c>
      <c r="UGB25" s="369">
        <f t="shared" si="225"/>
        <v>0</v>
      </c>
      <c r="UGC25" s="369">
        <f t="shared" si="225"/>
        <v>5.5812005723400629E+96</v>
      </c>
      <c r="UGD25" s="369">
        <f t="shared" si="225"/>
        <v>0</v>
      </c>
      <c r="UGE25" s="369">
        <f t="shared" si="225"/>
        <v>5.7486365895102645E+96</v>
      </c>
      <c r="UGF25" s="369">
        <f t="shared" si="225"/>
        <v>0</v>
      </c>
      <c r="UGG25" s="369">
        <f t="shared" si="225"/>
        <v>5.9210956871955729E+96</v>
      </c>
      <c r="UGH25" s="369">
        <f t="shared" si="225"/>
        <v>0</v>
      </c>
      <c r="UGI25" s="369">
        <f t="shared" si="225"/>
        <v>6.0987285578114402E+96</v>
      </c>
      <c r="UGJ25" s="369">
        <f t="shared" si="225"/>
        <v>0</v>
      </c>
      <c r="UGK25" s="369">
        <f t="shared" si="225"/>
        <v>6.2816904145457833E+96</v>
      </c>
      <c r="UGL25" s="369">
        <f t="shared" si="225"/>
        <v>0</v>
      </c>
      <c r="UGM25" s="369">
        <f t="shared" si="225"/>
        <v>6.4701411269821575E+96</v>
      </c>
      <c r="UGN25" s="369">
        <f t="shared" si="225"/>
        <v>0</v>
      </c>
      <c r="UGO25" s="369">
        <f t="shared" si="225"/>
        <v>6.6642453607916226E+96</v>
      </c>
      <c r="UGP25" s="369">
        <f t="shared" si="225"/>
        <v>0</v>
      </c>
      <c r="UGQ25" s="369">
        <f t="shared" si="225"/>
        <v>6.8641727216153713E+96</v>
      </c>
      <c r="UGR25" s="369">
        <f t="shared" si="225"/>
        <v>0</v>
      </c>
      <c r="UGS25" s="369">
        <f t="shared" si="225"/>
        <v>7.0700979032638325E+96</v>
      </c>
      <c r="UGT25" s="369">
        <f t="shared" si="225"/>
        <v>0</v>
      </c>
      <c r="UGU25" s="369">
        <f t="shared" si="225"/>
        <v>7.2822008403617473E+96</v>
      </c>
      <c r="UGV25" s="369">
        <f t="shared" si="225"/>
        <v>0</v>
      </c>
      <c r="UGW25" s="369">
        <f t="shared" si="225"/>
        <v>7.5006668655726001E+96</v>
      </c>
      <c r="UGX25" s="369">
        <f t="shared" si="225"/>
        <v>0</v>
      </c>
      <c r="UGY25" s="369">
        <f t="shared" si="225"/>
        <v>7.7256868715397787E+96</v>
      </c>
      <c r="UGZ25" s="369">
        <f t="shared" si="225"/>
        <v>0</v>
      </c>
      <c r="UHA25" s="369">
        <f t="shared" si="225"/>
        <v>7.9574574776859719E+96</v>
      </c>
      <c r="UHB25" s="369">
        <f t="shared" si="225"/>
        <v>0</v>
      </c>
      <c r="UHC25" s="369">
        <f t="shared" si="225"/>
        <v>8.1961812020165509E+96</v>
      </c>
      <c r="UHD25" s="369">
        <f t="shared" ref="UHD25:UJO25" si="226">UHB25*$C$25</f>
        <v>0</v>
      </c>
      <c r="UHE25" s="369">
        <f t="shared" si="226"/>
        <v>8.4420666380770477E+96</v>
      </c>
      <c r="UHF25" s="369">
        <f t="shared" si="226"/>
        <v>0</v>
      </c>
      <c r="UHG25" s="369">
        <f t="shared" si="226"/>
        <v>8.6953286372193595E+96</v>
      </c>
      <c r="UHH25" s="369">
        <f t="shared" si="226"/>
        <v>0</v>
      </c>
      <c r="UHI25" s="369">
        <f t="shared" si="226"/>
        <v>8.9561884963359401E+96</v>
      </c>
      <c r="UHJ25" s="369">
        <f t="shared" si="226"/>
        <v>0</v>
      </c>
      <c r="UHK25" s="369">
        <f t="shared" si="226"/>
        <v>9.2248741512260194E+96</v>
      </c>
      <c r="UHL25" s="369">
        <f t="shared" si="226"/>
        <v>0</v>
      </c>
      <c r="UHM25" s="369">
        <f t="shared" si="226"/>
        <v>9.5016203757627999E+96</v>
      </c>
      <c r="UHN25" s="369">
        <f t="shared" si="226"/>
        <v>0</v>
      </c>
      <c r="UHO25" s="369">
        <f t="shared" si="226"/>
        <v>9.7866689870356844E+96</v>
      </c>
      <c r="UHP25" s="369">
        <f t="shared" si="226"/>
        <v>0</v>
      </c>
      <c r="UHQ25" s="369">
        <f t="shared" si="226"/>
        <v>1.0080269056646754E+97</v>
      </c>
      <c r="UHR25" s="369">
        <f t="shared" si="226"/>
        <v>0</v>
      </c>
      <c r="UHS25" s="369">
        <f t="shared" si="226"/>
        <v>1.0382677128346158E+97</v>
      </c>
      <c r="UHT25" s="369">
        <f t="shared" si="226"/>
        <v>0</v>
      </c>
      <c r="UHU25" s="369">
        <f t="shared" si="226"/>
        <v>1.0694157442196542E+97</v>
      </c>
      <c r="UHV25" s="369">
        <f t="shared" si="226"/>
        <v>0</v>
      </c>
      <c r="UHW25" s="369">
        <f t="shared" si="226"/>
        <v>1.1014982165462439E+97</v>
      </c>
      <c r="UHX25" s="369">
        <f t="shared" si="226"/>
        <v>0</v>
      </c>
      <c r="UHY25" s="369">
        <f t="shared" si="226"/>
        <v>1.1345431630426313E+97</v>
      </c>
      <c r="UHZ25" s="369">
        <f t="shared" si="226"/>
        <v>0</v>
      </c>
      <c r="UIA25" s="369">
        <f t="shared" si="226"/>
        <v>1.1685794579339102E+97</v>
      </c>
      <c r="UIB25" s="369">
        <f t="shared" si="226"/>
        <v>0</v>
      </c>
      <c r="UIC25" s="369">
        <f t="shared" si="226"/>
        <v>1.2036368416719276E+97</v>
      </c>
      <c r="UID25" s="369">
        <f t="shared" si="226"/>
        <v>0</v>
      </c>
      <c r="UIE25" s="369">
        <f t="shared" si="226"/>
        <v>1.2397459469220854E+97</v>
      </c>
      <c r="UIF25" s="369">
        <f t="shared" si="226"/>
        <v>0</v>
      </c>
      <c r="UIG25" s="369">
        <f t="shared" si="226"/>
        <v>1.276938325329748E+97</v>
      </c>
      <c r="UIH25" s="369">
        <f t="shared" si="226"/>
        <v>0</v>
      </c>
      <c r="UII25" s="369">
        <f t="shared" si="226"/>
        <v>1.3152464750896405E+97</v>
      </c>
      <c r="UIJ25" s="369">
        <f t="shared" si="226"/>
        <v>0</v>
      </c>
      <c r="UIK25" s="369">
        <f t="shared" si="226"/>
        <v>1.3547038693423297E+97</v>
      </c>
      <c r="UIL25" s="369">
        <f t="shared" si="226"/>
        <v>0</v>
      </c>
      <c r="UIM25" s="369">
        <f t="shared" si="226"/>
        <v>1.3953449854225996E+97</v>
      </c>
      <c r="UIN25" s="369">
        <f t="shared" si="226"/>
        <v>0</v>
      </c>
      <c r="UIO25" s="369">
        <f t="shared" si="226"/>
        <v>1.4372053349852777E+97</v>
      </c>
      <c r="UIP25" s="369">
        <f t="shared" si="226"/>
        <v>0</v>
      </c>
      <c r="UIQ25" s="369">
        <f t="shared" si="226"/>
        <v>1.4803214950348361E+97</v>
      </c>
      <c r="UIR25" s="369">
        <f t="shared" si="226"/>
        <v>0</v>
      </c>
      <c r="UIS25" s="369">
        <f t="shared" si="226"/>
        <v>1.5247311398858812E+97</v>
      </c>
      <c r="UIT25" s="369">
        <f t="shared" si="226"/>
        <v>0</v>
      </c>
      <c r="UIU25" s="369">
        <f t="shared" si="226"/>
        <v>1.5704730740824576E+97</v>
      </c>
      <c r="UIV25" s="369">
        <f t="shared" si="226"/>
        <v>0</v>
      </c>
      <c r="UIW25" s="369">
        <f t="shared" si="226"/>
        <v>1.6175872663049314E+97</v>
      </c>
      <c r="UIX25" s="369">
        <f t="shared" si="226"/>
        <v>0</v>
      </c>
      <c r="UIY25" s="369">
        <f t="shared" si="226"/>
        <v>1.6661148842940793E+97</v>
      </c>
      <c r="UIZ25" s="369">
        <f t="shared" si="226"/>
        <v>0</v>
      </c>
      <c r="UJA25" s="369">
        <f t="shared" si="226"/>
        <v>1.7160983308229017E+97</v>
      </c>
      <c r="UJB25" s="369">
        <f t="shared" si="226"/>
        <v>0</v>
      </c>
      <c r="UJC25" s="369">
        <f t="shared" si="226"/>
        <v>1.7675812807475887E+97</v>
      </c>
      <c r="UJD25" s="369">
        <f t="shared" si="226"/>
        <v>0</v>
      </c>
      <c r="UJE25" s="369">
        <f t="shared" si="226"/>
        <v>1.8206087191700164E+97</v>
      </c>
      <c r="UJF25" s="369">
        <f t="shared" si="226"/>
        <v>0</v>
      </c>
      <c r="UJG25" s="369">
        <f t="shared" si="226"/>
        <v>1.875226980745117E+97</v>
      </c>
      <c r="UJH25" s="369">
        <f t="shared" si="226"/>
        <v>0</v>
      </c>
      <c r="UJI25" s="369">
        <f t="shared" si="226"/>
        <v>1.9314837901674706E+97</v>
      </c>
      <c r="UJJ25" s="369">
        <f t="shared" si="226"/>
        <v>0</v>
      </c>
      <c r="UJK25" s="369">
        <f t="shared" si="226"/>
        <v>1.9894283038724949E+97</v>
      </c>
      <c r="UJL25" s="369">
        <f t="shared" si="226"/>
        <v>0</v>
      </c>
      <c r="UJM25" s="369">
        <f t="shared" si="226"/>
        <v>2.0491111529886697E+97</v>
      </c>
      <c r="UJN25" s="369">
        <f t="shared" si="226"/>
        <v>0</v>
      </c>
      <c r="UJO25" s="369">
        <f t="shared" si="226"/>
        <v>2.1105844875783298E+97</v>
      </c>
      <c r="UJP25" s="369">
        <f t="shared" ref="UJP25:UMA25" si="227">UJN25*$C$25</f>
        <v>0</v>
      </c>
      <c r="UJQ25" s="369">
        <f t="shared" si="227"/>
        <v>2.1739020222056797E+97</v>
      </c>
      <c r="UJR25" s="369">
        <f t="shared" si="227"/>
        <v>0</v>
      </c>
      <c r="UJS25" s="369">
        <f t="shared" si="227"/>
        <v>2.2391190828718503E+97</v>
      </c>
      <c r="UJT25" s="369">
        <f t="shared" si="227"/>
        <v>0</v>
      </c>
      <c r="UJU25" s="369">
        <f t="shared" si="227"/>
        <v>2.3062926553580059E+97</v>
      </c>
      <c r="UJV25" s="369">
        <f t="shared" si="227"/>
        <v>0</v>
      </c>
      <c r="UJW25" s="369">
        <f t="shared" si="227"/>
        <v>2.375481435018746E+97</v>
      </c>
      <c r="UJX25" s="369">
        <f t="shared" si="227"/>
        <v>0</v>
      </c>
      <c r="UJY25" s="369">
        <f t="shared" si="227"/>
        <v>2.4467458780693084E+97</v>
      </c>
      <c r="UJZ25" s="369">
        <f t="shared" si="227"/>
        <v>0</v>
      </c>
      <c r="UKA25" s="369">
        <f t="shared" si="227"/>
        <v>2.5201482544113876E+97</v>
      </c>
      <c r="UKB25" s="369">
        <f t="shared" si="227"/>
        <v>0</v>
      </c>
      <c r="UKC25" s="369">
        <f t="shared" si="227"/>
        <v>2.5957527020437293E+97</v>
      </c>
      <c r="UKD25" s="369">
        <f t="shared" si="227"/>
        <v>0</v>
      </c>
      <c r="UKE25" s="369">
        <f t="shared" si="227"/>
        <v>2.6736252831050413E+97</v>
      </c>
      <c r="UKF25" s="369">
        <f t="shared" si="227"/>
        <v>0</v>
      </c>
      <c r="UKG25" s="369">
        <f t="shared" si="227"/>
        <v>2.7538340415981925E+97</v>
      </c>
      <c r="UKH25" s="369">
        <f t="shared" si="227"/>
        <v>0</v>
      </c>
      <c r="UKI25" s="369">
        <f t="shared" si="227"/>
        <v>2.8364490628461383E+97</v>
      </c>
      <c r="UKJ25" s="369">
        <f t="shared" si="227"/>
        <v>0</v>
      </c>
      <c r="UKK25" s="369">
        <f t="shared" si="227"/>
        <v>2.9215425347315223E+97</v>
      </c>
      <c r="UKL25" s="369">
        <f t="shared" si="227"/>
        <v>0</v>
      </c>
      <c r="UKM25" s="369">
        <f t="shared" si="227"/>
        <v>3.0091888107734681E+97</v>
      </c>
      <c r="UKN25" s="369">
        <f t="shared" si="227"/>
        <v>0</v>
      </c>
      <c r="UKO25" s="369">
        <f t="shared" si="227"/>
        <v>3.0994644750966723E+97</v>
      </c>
      <c r="UKP25" s="369">
        <f t="shared" si="227"/>
        <v>0</v>
      </c>
      <c r="UKQ25" s="369">
        <f t="shared" si="227"/>
        <v>3.1924484093495726E+97</v>
      </c>
      <c r="UKR25" s="369">
        <f t="shared" si="227"/>
        <v>0</v>
      </c>
      <c r="UKS25" s="369">
        <f t="shared" si="227"/>
        <v>3.2882218616300599E+97</v>
      </c>
      <c r="UKT25" s="369">
        <f t="shared" si="227"/>
        <v>0</v>
      </c>
      <c r="UKU25" s="369">
        <f t="shared" si="227"/>
        <v>3.3868685174789619E+97</v>
      </c>
      <c r="UKV25" s="369">
        <f t="shared" si="227"/>
        <v>0</v>
      </c>
      <c r="UKW25" s="369">
        <f t="shared" si="227"/>
        <v>3.4884745730033312E+97</v>
      </c>
      <c r="UKX25" s="369">
        <f t="shared" si="227"/>
        <v>0</v>
      </c>
      <c r="UKY25" s="369">
        <f t="shared" si="227"/>
        <v>3.5931288101934313E+97</v>
      </c>
      <c r="UKZ25" s="369">
        <f t="shared" si="227"/>
        <v>0</v>
      </c>
      <c r="ULA25" s="369">
        <f t="shared" si="227"/>
        <v>3.700922674499234E+97</v>
      </c>
      <c r="ULB25" s="369">
        <f t="shared" si="227"/>
        <v>0</v>
      </c>
      <c r="ULC25" s="369">
        <f t="shared" si="227"/>
        <v>3.8119503547342111E+97</v>
      </c>
      <c r="ULD25" s="369">
        <f t="shared" si="227"/>
        <v>0</v>
      </c>
      <c r="ULE25" s="369">
        <f t="shared" si="227"/>
        <v>3.9263088653762379E+97</v>
      </c>
      <c r="ULF25" s="369">
        <f t="shared" si="227"/>
        <v>0</v>
      </c>
      <c r="ULG25" s="369">
        <f t="shared" si="227"/>
        <v>4.0440981313375248E+97</v>
      </c>
      <c r="ULH25" s="369">
        <f t="shared" si="227"/>
        <v>0</v>
      </c>
      <c r="ULI25" s="369">
        <f t="shared" si="227"/>
        <v>4.1654210752776504E+97</v>
      </c>
      <c r="ULJ25" s="369">
        <f t="shared" si="227"/>
        <v>0</v>
      </c>
      <c r="ULK25" s="369">
        <f t="shared" si="227"/>
        <v>4.2903837075359797E+97</v>
      </c>
      <c r="ULL25" s="369">
        <f t="shared" si="227"/>
        <v>0</v>
      </c>
      <c r="ULM25" s="369">
        <f t="shared" si="227"/>
        <v>4.4190952187620589E+97</v>
      </c>
      <c r="ULN25" s="369">
        <f t="shared" si="227"/>
        <v>0</v>
      </c>
      <c r="ULO25" s="369">
        <f t="shared" si="227"/>
        <v>4.551668075324921E+97</v>
      </c>
      <c r="ULP25" s="369">
        <f t="shared" si="227"/>
        <v>0</v>
      </c>
      <c r="ULQ25" s="369">
        <f t="shared" si="227"/>
        <v>4.6882181175846685E+97</v>
      </c>
      <c r="ULR25" s="369">
        <f t="shared" si="227"/>
        <v>0</v>
      </c>
      <c r="ULS25" s="369">
        <f t="shared" si="227"/>
        <v>4.8288646611122091E+97</v>
      </c>
      <c r="ULT25" s="369">
        <f t="shared" si="227"/>
        <v>0</v>
      </c>
      <c r="ULU25" s="369">
        <f t="shared" si="227"/>
        <v>4.9737306009455755E+97</v>
      </c>
      <c r="ULV25" s="369">
        <f t="shared" si="227"/>
        <v>0</v>
      </c>
      <c r="ULW25" s="369">
        <f t="shared" si="227"/>
        <v>5.1229425189739428E+97</v>
      </c>
      <c r="ULX25" s="369">
        <f t="shared" si="227"/>
        <v>0</v>
      </c>
      <c r="ULY25" s="369">
        <f t="shared" si="227"/>
        <v>5.2766307945431616E+97</v>
      </c>
      <c r="ULZ25" s="369">
        <f t="shared" si="227"/>
        <v>0</v>
      </c>
      <c r="UMA25" s="369">
        <f t="shared" si="227"/>
        <v>5.4349297183794564E+97</v>
      </c>
      <c r="UMB25" s="369">
        <f t="shared" ref="UMB25:UOM25" si="228">ULZ25*$C$25</f>
        <v>0</v>
      </c>
      <c r="UMC25" s="369">
        <f t="shared" si="228"/>
        <v>5.5979776099308402E+97</v>
      </c>
      <c r="UMD25" s="369">
        <f t="shared" si="228"/>
        <v>0</v>
      </c>
      <c r="UME25" s="369">
        <f t="shared" si="228"/>
        <v>5.7659169382287655E+97</v>
      </c>
      <c r="UMF25" s="369">
        <f t="shared" si="228"/>
        <v>0</v>
      </c>
      <c r="UMG25" s="369">
        <f t="shared" si="228"/>
        <v>5.9388944463756285E+97</v>
      </c>
      <c r="UMH25" s="369">
        <f t="shared" si="228"/>
        <v>0</v>
      </c>
      <c r="UMI25" s="369">
        <f t="shared" si="228"/>
        <v>6.1170612797668972E+97</v>
      </c>
      <c r="UMJ25" s="369">
        <f t="shared" si="228"/>
        <v>0</v>
      </c>
      <c r="UMK25" s="369">
        <f t="shared" si="228"/>
        <v>6.300573118159904E+97</v>
      </c>
      <c r="UML25" s="369">
        <f t="shared" si="228"/>
        <v>0</v>
      </c>
      <c r="UMM25" s="369">
        <f t="shared" si="228"/>
        <v>6.4895903117047013E+97</v>
      </c>
      <c r="UMN25" s="369">
        <f t="shared" si="228"/>
        <v>0</v>
      </c>
      <c r="UMO25" s="369">
        <f t="shared" si="228"/>
        <v>6.6842780210558426E+97</v>
      </c>
      <c r="UMP25" s="369">
        <f t="shared" si="228"/>
        <v>0</v>
      </c>
      <c r="UMQ25" s="369">
        <f t="shared" si="228"/>
        <v>6.8848063616875182E+97</v>
      </c>
      <c r="UMR25" s="369">
        <f t="shared" si="228"/>
        <v>0</v>
      </c>
      <c r="UMS25" s="369">
        <f t="shared" si="228"/>
        <v>7.091350552538144E+97</v>
      </c>
      <c r="UMT25" s="369">
        <f t="shared" si="228"/>
        <v>0</v>
      </c>
      <c r="UMU25" s="369">
        <f t="shared" si="228"/>
        <v>7.3040910691142887E+97</v>
      </c>
      <c r="UMV25" s="369">
        <f t="shared" si="228"/>
        <v>0</v>
      </c>
      <c r="UMW25" s="369">
        <f t="shared" si="228"/>
        <v>7.5232138011877173E+97</v>
      </c>
      <c r="UMX25" s="369">
        <f t="shared" si="228"/>
        <v>0</v>
      </c>
      <c r="UMY25" s="369">
        <f t="shared" si="228"/>
        <v>7.7489102152233493E+97</v>
      </c>
      <c r="UMZ25" s="369">
        <f t="shared" si="228"/>
        <v>0</v>
      </c>
      <c r="UNA25" s="369">
        <f t="shared" si="228"/>
        <v>7.9813775216800506E+97</v>
      </c>
      <c r="UNB25" s="369">
        <f t="shared" si="228"/>
        <v>0</v>
      </c>
      <c r="UNC25" s="369">
        <f t="shared" si="228"/>
        <v>8.2208188473304516E+97</v>
      </c>
      <c r="UND25" s="369">
        <f t="shared" si="228"/>
        <v>0</v>
      </c>
      <c r="UNE25" s="369">
        <f t="shared" si="228"/>
        <v>8.4674434127503654E+97</v>
      </c>
      <c r="UNF25" s="369">
        <f t="shared" si="228"/>
        <v>0</v>
      </c>
      <c r="UNG25" s="369">
        <f t="shared" si="228"/>
        <v>8.7214667151328767E+97</v>
      </c>
      <c r="UNH25" s="369">
        <f t="shared" si="228"/>
        <v>0</v>
      </c>
      <c r="UNI25" s="369">
        <f t="shared" si="228"/>
        <v>8.9831107165868627E+97</v>
      </c>
      <c r="UNJ25" s="369">
        <f t="shared" si="228"/>
        <v>0</v>
      </c>
      <c r="UNK25" s="369">
        <f t="shared" si="228"/>
        <v>9.2526040380844695E+97</v>
      </c>
      <c r="UNL25" s="369">
        <f t="shared" si="228"/>
        <v>0</v>
      </c>
      <c r="UNM25" s="369">
        <f t="shared" si="228"/>
        <v>9.5301821592270043E+97</v>
      </c>
      <c r="UNN25" s="369">
        <f t="shared" si="228"/>
        <v>0</v>
      </c>
      <c r="UNO25" s="369">
        <f t="shared" si="228"/>
        <v>9.8160876240038154E+97</v>
      </c>
      <c r="UNP25" s="369">
        <f t="shared" si="228"/>
        <v>0</v>
      </c>
      <c r="UNQ25" s="369">
        <f t="shared" si="228"/>
        <v>1.0110570252723929E+98</v>
      </c>
      <c r="UNR25" s="369">
        <f t="shared" si="228"/>
        <v>0</v>
      </c>
      <c r="UNS25" s="369">
        <f t="shared" si="228"/>
        <v>1.0413887360305648E+98</v>
      </c>
      <c r="UNT25" s="369">
        <f t="shared" si="228"/>
        <v>0</v>
      </c>
      <c r="UNU25" s="369">
        <f t="shared" si="228"/>
        <v>1.0726303981114817E+98</v>
      </c>
      <c r="UNV25" s="369">
        <f t="shared" si="228"/>
        <v>0</v>
      </c>
      <c r="UNW25" s="369">
        <f t="shared" si="228"/>
        <v>1.1048093100548261E+98</v>
      </c>
      <c r="UNX25" s="369">
        <f t="shared" si="228"/>
        <v>0</v>
      </c>
      <c r="UNY25" s="369">
        <f t="shared" si="228"/>
        <v>1.1379535893564709E+98</v>
      </c>
      <c r="UNZ25" s="369">
        <f t="shared" si="228"/>
        <v>0</v>
      </c>
      <c r="UOA25" s="369">
        <f t="shared" si="228"/>
        <v>1.1720921970371651E+98</v>
      </c>
      <c r="UOB25" s="369">
        <f t="shared" si="228"/>
        <v>0</v>
      </c>
      <c r="UOC25" s="369">
        <f t="shared" si="228"/>
        <v>1.2072549629482801E+98</v>
      </c>
      <c r="UOD25" s="369">
        <f t="shared" si="228"/>
        <v>0</v>
      </c>
      <c r="UOE25" s="369">
        <f t="shared" si="228"/>
        <v>1.2434726118367285E+98</v>
      </c>
      <c r="UOF25" s="369">
        <f t="shared" si="228"/>
        <v>0</v>
      </c>
      <c r="UOG25" s="369">
        <f t="shared" si="228"/>
        <v>1.2807767901918304E+98</v>
      </c>
      <c r="UOH25" s="369">
        <f t="shared" si="228"/>
        <v>0</v>
      </c>
      <c r="UOI25" s="369">
        <f t="shared" si="228"/>
        <v>1.3192000938975853E+98</v>
      </c>
      <c r="UOJ25" s="369">
        <f t="shared" si="228"/>
        <v>0</v>
      </c>
      <c r="UOK25" s="369">
        <f t="shared" si="228"/>
        <v>1.3587760967145129E+98</v>
      </c>
      <c r="UOL25" s="369">
        <f t="shared" si="228"/>
        <v>0</v>
      </c>
      <c r="UOM25" s="369">
        <f t="shared" si="228"/>
        <v>1.3995393796159483E+98</v>
      </c>
      <c r="UON25" s="369">
        <f t="shared" ref="UON25:UQY25" si="229">UOL25*$C$25</f>
        <v>0</v>
      </c>
      <c r="UOO25" s="369">
        <f t="shared" si="229"/>
        <v>1.4415255610044268E+98</v>
      </c>
      <c r="UOP25" s="369">
        <f t="shared" si="229"/>
        <v>0</v>
      </c>
      <c r="UOQ25" s="369">
        <f t="shared" si="229"/>
        <v>1.4847713278345598E+98</v>
      </c>
      <c r="UOR25" s="369">
        <f t="shared" si="229"/>
        <v>0</v>
      </c>
      <c r="UOS25" s="369">
        <f t="shared" si="229"/>
        <v>1.5293144676695966E+98</v>
      </c>
      <c r="UOT25" s="369">
        <f t="shared" si="229"/>
        <v>0</v>
      </c>
      <c r="UOU25" s="369">
        <f t="shared" si="229"/>
        <v>1.5751939016996845E+98</v>
      </c>
      <c r="UOV25" s="369">
        <f t="shared" si="229"/>
        <v>0</v>
      </c>
      <c r="UOW25" s="369">
        <f t="shared" si="229"/>
        <v>1.622449718750675E+98</v>
      </c>
      <c r="UOX25" s="369">
        <f t="shared" si="229"/>
        <v>0</v>
      </c>
      <c r="UOY25" s="369">
        <f t="shared" si="229"/>
        <v>1.6711232103131953E+98</v>
      </c>
      <c r="UOZ25" s="369">
        <f t="shared" si="229"/>
        <v>0</v>
      </c>
      <c r="UPA25" s="369">
        <f t="shared" si="229"/>
        <v>1.7212569066225911E+98</v>
      </c>
      <c r="UPB25" s="369">
        <f t="shared" si="229"/>
        <v>0</v>
      </c>
      <c r="UPC25" s="369">
        <f t="shared" si="229"/>
        <v>1.7728946138212688E+98</v>
      </c>
      <c r="UPD25" s="369">
        <f t="shared" si="229"/>
        <v>0</v>
      </c>
      <c r="UPE25" s="369">
        <f t="shared" si="229"/>
        <v>1.8260814522359068E+98</v>
      </c>
      <c r="UPF25" s="369">
        <f t="shared" si="229"/>
        <v>0</v>
      </c>
      <c r="UPG25" s="369">
        <f t="shared" si="229"/>
        <v>1.8808638958029841E+98</v>
      </c>
      <c r="UPH25" s="369">
        <f t="shared" si="229"/>
        <v>0</v>
      </c>
      <c r="UPI25" s="369">
        <f t="shared" si="229"/>
        <v>1.9372898126770738E+98</v>
      </c>
      <c r="UPJ25" s="369">
        <f t="shared" si="229"/>
        <v>0</v>
      </c>
      <c r="UPK25" s="369">
        <f t="shared" si="229"/>
        <v>1.9954085070573862E+98</v>
      </c>
      <c r="UPL25" s="369">
        <f t="shared" si="229"/>
        <v>0</v>
      </c>
      <c r="UPM25" s="369">
        <f t="shared" si="229"/>
        <v>2.0552707622691079E+98</v>
      </c>
      <c r="UPN25" s="369">
        <f t="shared" si="229"/>
        <v>0</v>
      </c>
      <c r="UPO25" s="369">
        <f t="shared" si="229"/>
        <v>2.1169288851371813E+98</v>
      </c>
      <c r="UPP25" s="369">
        <f t="shared" si="229"/>
        <v>0</v>
      </c>
      <c r="UPQ25" s="369">
        <f t="shared" si="229"/>
        <v>2.1804367516912966E+98</v>
      </c>
      <c r="UPR25" s="369">
        <f t="shared" si="229"/>
        <v>0</v>
      </c>
      <c r="UPS25" s="369">
        <f t="shared" si="229"/>
        <v>2.2458498542420355E+98</v>
      </c>
      <c r="UPT25" s="369">
        <f t="shared" si="229"/>
        <v>0</v>
      </c>
      <c r="UPU25" s="369">
        <f t="shared" si="229"/>
        <v>2.3132253498692966E+98</v>
      </c>
      <c r="UPV25" s="369">
        <f t="shared" si="229"/>
        <v>0</v>
      </c>
      <c r="UPW25" s="369">
        <f t="shared" si="229"/>
        <v>2.3826221103653755E+98</v>
      </c>
      <c r="UPX25" s="369">
        <f t="shared" si="229"/>
        <v>0</v>
      </c>
      <c r="UPY25" s="369">
        <f t="shared" si="229"/>
        <v>2.4541007736763368E+98</v>
      </c>
      <c r="UPZ25" s="369">
        <f t="shared" si="229"/>
        <v>0</v>
      </c>
      <c r="UQA25" s="369">
        <f t="shared" si="229"/>
        <v>2.5277237968866268E+98</v>
      </c>
      <c r="UQB25" s="369">
        <f t="shared" si="229"/>
        <v>0</v>
      </c>
      <c r="UQC25" s="369">
        <f t="shared" si="229"/>
        <v>2.6035555107932257E+98</v>
      </c>
      <c r="UQD25" s="369">
        <f t="shared" si="229"/>
        <v>0</v>
      </c>
      <c r="UQE25" s="369">
        <f t="shared" si="229"/>
        <v>2.6816621761170226E+98</v>
      </c>
      <c r="UQF25" s="369">
        <f t="shared" si="229"/>
        <v>0</v>
      </c>
      <c r="UQG25" s="369">
        <f t="shared" si="229"/>
        <v>2.7621120414005335E+98</v>
      </c>
      <c r="UQH25" s="369">
        <f t="shared" si="229"/>
        <v>0</v>
      </c>
      <c r="UQI25" s="369">
        <f t="shared" si="229"/>
        <v>2.8449754026425498E+98</v>
      </c>
      <c r="UQJ25" s="369">
        <f t="shared" si="229"/>
        <v>0</v>
      </c>
      <c r="UQK25" s="369">
        <f t="shared" si="229"/>
        <v>2.9303246647218262E+98</v>
      </c>
      <c r="UQL25" s="369">
        <f t="shared" si="229"/>
        <v>0</v>
      </c>
      <c r="UQM25" s="369">
        <f t="shared" si="229"/>
        <v>3.0182344046634808E+98</v>
      </c>
      <c r="UQN25" s="369">
        <f t="shared" si="229"/>
        <v>0</v>
      </c>
      <c r="UQO25" s="369">
        <f t="shared" si="229"/>
        <v>3.1087814368033855E+98</v>
      </c>
      <c r="UQP25" s="369">
        <f t="shared" si="229"/>
        <v>0</v>
      </c>
      <c r="UQQ25" s="369">
        <f t="shared" si="229"/>
        <v>3.202044879907487E+98</v>
      </c>
      <c r="UQR25" s="369">
        <f t="shared" si="229"/>
        <v>0</v>
      </c>
      <c r="UQS25" s="369">
        <f t="shared" si="229"/>
        <v>3.2981062263047115E+98</v>
      </c>
      <c r="UQT25" s="369">
        <f t="shared" si="229"/>
        <v>0</v>
      </c>
      <c r="UQU25" s="369">
        <f t="shared" si="229"/>
        <v>3.3970494130938527E+98</v>
      </c>
      <c r="UQV25" s="369">
        <f t="shared" si="229"/>
        <v>0</v>
      </c>
      <c r="UQW25" s="369">
        <f t="shared" si="229"/>
        <v>3.4989608954866683E+98</v>
      </c>
      <c r="UQX25" s="369">
        <f t="shared" si="229"/>
        <v>0</v>
      </c>
      <c r="UQY25" s="369">
        <f t="shared" si="229"/>
        <v>3.6039297223512684E+98</v>
      </c>
      <c r="UQZ25" s="369">
        <f t="shared" ref="UQZ25:UTK25" si="230">UQX25*$C$25</f>
        <v>0</v>
      </c>
      <c r="URA25" s="369">
        <f t="shared" si="230"/>
        <v>3.7120476140218063E+98</v>
      </c>
      <c r="URB25" s="369">
        <f t="shared" si="230"/>
        <v>0</v>
      </c>
      <c r="URC25" s="369">
        <f t="shared" si="230"/>
        <v>3.8234090424424608E+98</v>
      </c>
      <c r="URD25" s="369">
        <f t="shared" si="230"/>
        <v>0</v>
      </c>
      <c r="URE25" s="369">
        <f t="shared" si="230"/>
        <v>3.9381113137157348E+98</v>
      </c>
      <c r="URF25" s="369">
        <f t="shared" si="230"/>
        <v>0</v>
      </c>
      <c r="URG25" s="369">
        <f t="shared" si="230"/>
        <v>4.0562546531272072E+98</v>
      </c>
      <c r="URH25" s="369">
        <f t="shared" si="230"/>
        <v>0</v>
      </c>
      <c r="URI25" s="369">
        <f t="shared" si="230"/>
        <v>4.1779422927210236E+98</v>
      </c>
      <c r="URJ25" s="369">
        <f t="shared" si="230"/>
        <v>0</v>
      </c>
      <c r="URK25" s="369">
        <f t="shared" si="230"/>
        <v>4.3032805615026547E+98</v>
      </c>
      <c r="URL25" s="369">
        <f t="shared" si="230"/>
        <v>0</v>
      </c>
      <c r="URM25" s="369">
        <f t="shared" si="230"/>
        <v>4.4323789783477343E+98</v>
      </c>
      <c r="URN25" s="369">
        <f t="shared" si="230"/>
        <v>0</v>
      </c>
      <c r="URO25" s="369">
        <f t="shared" si="230"/>
        <v>4.5653503476981668E+98</v>
      </c>
      <c r="URP25" s="369">
        <f t="shared" si="230"/>
        <v>0</v>
      </c>
      <c r="URQ25" s="369">
        <f t="shared" si="230"/>
        <v>4.7023108581291122E+98</v>
      </c>
      <c r="URR25" s="369">
        <f t="shared" si="230"/>
        <v>0</v>
      </c>
      <c r="URS25" s="369">
        <f t="shared" si="230"/>
        <v>4.8433801838729855E+98</v>
      </c>
      <c r="URT25" s="369">
        <f t="shared" si="230"/>
        <v>0</v>
      </c>
      <c r="URU25" s="369">
        <f t="shared" si="230"/>
        <v>4.9886815893891752E+98</v>
      </c>
      <c r="URV25" s="369">
        <f t="shared" si="230"/>
        <v>0</v>
      </c>
      <c r="URW25" s="369">
        <f t="shared" si="230"/>
        <v>5.1383420370708506E+98</v>
      </c>
      <c r="URX25" s="369">
        <f t="shared" si="230"/>
        <v>0</v>
      </c>
      <c r="URY25" s="369">
        <f t="shared" si="230"/>
        <v>5.2924922981829761E+98</v>
      </c>
      <c r="URZ25" s="369">
        <f t="shared" si="230"/>
        <v>0</v>
      </c>
      <c r="USA25" s="369">
        <f t="shared" si="230"/>
        <v>5.4512670671284656E+98</v>
      </c>
      <c r="USB25" s="369">
        <f t="shared" si="230"/>
        <v>0</v>
      </c>
      <c r="USC25" s="369">
        <f t="shared" si="230"/>
        <v>5.6148050791423203E+98</v>
      </c>
      <c r="USD25" s="369">
        <f t="shared" si="230"/>
        <v>0</v>
      </c>
      <c r="USE25" s="369">
        <f t="shared" si="230"/>
        <v>5.78324923151659E+98</v>
      </c>
      <c r="USF25" s="369">
        <f t="shared" si="230"/>
        <v>0</v>
      </c>
      <c r="USG25" s="369">
        <f t="shared" si="230"/>
        <v>5.9567467084620875E+98</v>
      </c>
      <c r="USH25" s="369">
        <f t="shared" si="230"/>
        <v>0</v>
      </c>
      <c r="USI25" s="369">
        <f t="shared" si="230"/>
        <v>6.1354491097159501E+98</v>
      </c>
      <c r="USJ25" s="369">
        <f t="shared" si="230"/>
        <v>0</v>
      </c>
      <c r="USK25" s="369">
        <f t="shared" si="230"/>
        <v>6.3195125830074281E+98</v>
      </c>
      <c r="USL25" s="369">
        <f t="shared" si="230"/>
        <v>0</v>
      </c>
      <c r="USM25" s="369">
        <f t="shared" si="230"/>
        <v>6.5090979604976507E+98</v>
      </c>
      <c r="USN25" s="369">
        <f t="shared" si="230"/>
        <v>0</v>
      </c>
      <c r="USO25" s="369">
        <f t="shared" si="230"/>
        <v>6.7043708993125806E+98</v>
      </c>
      <c r="USP25" s="369">
        <f t="shared" si="230"/>
        <v>0</v>
      </c>
      <c r="USQ25" s="369">
        <f t="shared" si="230"/>
        <v>6.9055020262919576E+98</v>
      </c>
      <c r="USR25" s="369">
        <f t="shared" si="230"/>
        <v>0</v>
      </c>
      <c r="USS25" s="369">
        <f t="shared" si="230"/>
        <v>7.1126670870807165E+98</v>
      </c>
      <c r="UST25" s="369">
        <f t="shared" si="230"/>
        <v>0</v>
      </c>
      <c r="USU25" s="369">
        <f t="shared" si="230"/>
        <v>7.3260470996931384E+98</v>
      </c>
      <c r="USV25" s="369">
        <f t="shared" si="230"/>
        <v>0</v>
      </c>
      <c r="USW25" s="369">
        <f t="shared" si="230"/>
        <v>7.5458285126839324E+98</v>
      </c>
      <c r="USX25" s="369">
        <f t="shared" si="230"/>
        <v>0</v>
      </c>
      <c r="USY25" s="369">
        <f t="shared" si="230"/>
        <v>7.7722033680644503E+98</v>
      </c>
      <c r="USZ25" s="369">
        <f t="shared" si="230"/>
        <v>0</v>
      </c>
      <c r="UTA25" s="369">
        <f t="shared" si="230"/>
        <v>8.005369469106384E+98</v>
      </c>
      <c r="UTB25" s="369">
        <f t="shared" si="230"/>
        <v>0</v>
      </c>
      <c r="UTC25" s="369">
        <f t="shared" si="230"/>
        <v>8.2455305531795753E+98</v>
      </c>
      <c r="UTD25" s="369">
        <f t="shared" si="230"/>
        <v>0</v>
      </c>
      <c r="UTE25" s="369">
        <f t="shared" si="230"/>
        <v>8.4928964697749623E+98</v>
      </c>
      <c r="UTF25" s="369">
        <f t="shared" si="230"/>
        <v>0</v>
      </c>
      <c r="UTG25" s="369">
        <f t="shared" si="230"/>
        <v>8.7476833638682119E+98</v>
      </c>
      <c r="UTH25" s="369">
        <f t="shared" si="230"/>
        <v>0</v>
      </c>
      <c r="UTI25" s="369">
        <f t="shared" si="230"/>
        <v>9.0101138647842588E+98</v>
      </c>
      <c r="UTJ25" s="369">
        <f t="shared" si="230"/>
        <v>0</v>
      </c>
      <c r="UTK25" s="369">
        <f t="shared" si="230"/>
        <v>9.2804172807277873E+98</v>
      </c>
      <c r="UTL25" s="369">
        <f t="shared" ref="UTL25:UVW25" si="231">UTJ25*$C$25</f>
        <v>0</v>
      </c>
      <c r="UTM25" s="369">
        <f t="shared" si="231"/>
        <v>9.5588297991496213E+98</v>
      </c>
      <c r="UTN25" s="369">
        <f t="shared" si="231"/>
        <v>0</v>
      </c>
      <c r="UTO25" s="369">
        <f t="shared" si="231"/>
        <v>9.8455946931241102E+98</v>
      </c>
      <c r="UTP25" s="369">
        <f t="shared" si="231"/>
        <v>0</v>
      </c>
      <c r="UTQ25" s="369">
        <f t="shared" si="231"/>
        <v>1.0140962533917834E+99</v>
      </c>
      <c r="UTR25" s="369">
        <f t="shared" si="231"/>
        <v>0</v>
      </c>
      <c r="UTS25" s="369">
        <f t="shared" si="231"/>
        <v>1.044519140993537E+99</v>
      </c>
      <c r="UTT25" s="369">
        <f t="shared" si="231"/>
        <v>0</v>
      </c>
      <c r="UTU25" s="369">
        <f t="shared" si="231"/>
        <v>1.0758547152233432E+99</v>
      </c>
      <c r="UTV25" s="369">
        <f t="shared" si="231"/>
        <v>0</v>
      </c>
      <c r="UTW25" s="369">
        <f t="shared" si="231"/>
        <v>1.1081303566800434E+99</v>
      </c>
      <c r="UTX25" s="369">
        <f t="shared" si="231"/>
        <v>0</v>
      </c>
      <c r="UTY25" s="369">
        <f t="shared" si="231"/>
        <v>1.1413742673804448E+99</v>
      </c>
      <c r="UTZ25" s="369">
        <f t="shared" si="231"/>
        <v>0</v>
      </c>
      <c r="UUA25" s="369">
        <f t="shared" si="231"/>
        <v>1.1756154954018581E+99</v>
      </c>
      <c r="UUB25" s="369">
        <f t="shared" si="231"/>
        <v>0</v>
      </c>
      <c r="UUC25" s="369">
        <f t="shared" si="231"/>
        <v>1.2108839602639138E+99</v>
      </c>
      <c r="UUD25" s="369">
        <f t="shared" si="231"/>
        <v>0</v>
      </c>
      <c r="UUE25" s="369">
        <f t="shared" si="231"/>
        <v>1.2472104790718313E+99</v>
      </c>
      <c r="UUF25" s="369">
        <f t="shared" si="231"/>
        <v>0</v>
      </c>
      <c r="UUG25" s="369">
        <f t="shared" si="231"/>
        <v>1.2846267934439861E+99</v>
      </c>
      <c r="UUH25" s="369">
        <f t="shared" si="231"/>
        <v>0</v>
      </c>
      <c r="UUI25" s="369">
        <f t="shared" si="231"/>
        <v>1.3231655972473058E+99</v>
      </c>
      <c r="UUJ25" s="369">
        <f t="shared" si="231"/>
        <v>0</v>
      </c>
      <c r="UUK25" s="369">
        <f t="shared" si="231"/>
        <v>1.362860565164725E+99</v>
      </c>
      <c r="UUL25" s="369">
        <f t="shared" si="231"/>
        <v>0</v>
      </c>
      <c r="UUM25" s="369">
        <f t="shared" si="231"/>
        <v>1.4037463821196668E+99</v>
      </c>
      <c r="UUN25" s="369">
        <f t="shared" si="231"/>
        <v>0</v>
      </c>
      <c r="UUO25" s="369">
        <f t="shared" si="231"/>
        <v>1.4458587735832568E+99</v>
      </c>
      <c r="UUP25" s="369">
        <f t="shared" si="231"/>
        <v>0</v>
      </c>
      <c r="UUQ25" s="369">
        <f t="shared" si="231"/>
        <v>1.4892345367907544E+99</v>
      </c>
      <c r="UUR25" s="369">
        <f t="shared" si="231"/>
        <v>0</v>
      </c>
      <c r="UUS25" s="369">
        <f t="shared" si="231"/>
        <v>1.5339115728944771E+99</v>
      </c>
      <c r="UUT25" s="369">
        <f t="shared" si="231"/>
        <v>0</v>
      </c>
      <c r="UUU25" s="369">
        <f t="shared" si="231"/>
        <v>1.5799289200813116E+99</v>
      </c>
      <c r="UUV25" s="369">
        <f t="shared" si="231"/>
        <v>0</v>
      </c>
      <c r="UUW25" s="369">
        <f t="shared" si="231"/>
        <v>1.627326787683751E+99</v>
      </c>
      <c r="UUX25" s="369">
        <f t="shared" si="231"/>
        <v>0</v>
      </c>
      <c r="UUY25" s="369">
        <f t="shared" si="231"/>
        <v>1.6761465913142635E+99</v>
      </c>
      <c r="UUZ25" s="369">
        <f t="shared" si="231"/>
        <v>0</v>
      </c>
      <c r="UVA25" s="369">
        <f t="shared" si="231"/>
        <v>1.7264309890536915E+99</v>
      </c>
      <c r="UVB25" s="369">
        <f t="shared" si="231"/>
        <v>0</v>
      </c>
      <c r="UVC25" s="369">
        <f t="shared" si="231"/>
        <v>1.7782239187253022E+99</v>
      </c>
      <c r="UVD25" s="369">
        <f t="shared" si="231"/>
        <v>0</v>
      </c>
      <c r="UVE25" s="369">
        <f t="shared" si="231"/>
        <v>1.8315706362870612E+99</v>
      </c>
      <c r="UVF25" s="369">
        <f t="shared" si="231"/>
        <v>0</v>
      </c>
      <c r="UVG25" s="369">
        <f t="shared" si="231"/>
        <v>1.8865177553756731E+99</v>
      </c>
      <c r="UVH25" s="369">
        <f t="shared" si="231"/>
        <v>0</v>
      </c>
      <c r="UVI25" s="369">
        <f t="shared" si="231"/>
        <v>1.9431132880369433E+99</v>
      </c>
      <c r="UVJ25" s="369">
        <f t="shared" si="231"/>
        <v>0</v>
      </c>
      <c r="UVK25" s="369">
        <f t="shared" si="231"/>
        <v>2.0014066866780517E+99</v>
      </c>
      <c r="UVL25" s="369">
        <f t="shared" si="231"/>
        <v>0</v>
      </c>
      <c r="UVM25" s="369">
        <f t="shared" si="231"/>
        <v>2.0614488872783932E+99</v>
      </c>
      <c r="UVN25" s="369">
        <f t="shared" si="231"/>
        <v>0</v>
      </c>
      <c r="UVO25" s="369">
        <f t="shared" si="231"/>
        <v>2.1232923538967451E+99</v>
      </c>
      <c r="UVP25" s="369">
        <f t="shared" si="231"/>
        <v>0</v>
      </c>
      <c r="UVQ25" s="369">
        <f t="shared" si="231"/>
        <v>2.1869911245136475E+99</v>
      </c>
      <c r="UVR25" s="369">
        <f t="shared" si="231"/>
        <v>0</v>
      </c>
      <c r="UVS25" s="369">
        <f t="shared" si="231"/>
        <v>2.2526008582490567E+99</v>
      </c>
      <c r="UVT25" s="369">
        <f t="shared" si="231"/>
        <v>0</v>
      </c>
      <c r="UVU25" s="369">
        <f t="shared" si="231"/>
        <v>2.3201788839965286E+99</v>
      </c>
      <c r="UVV25" s="369">
        <f t="shared" si="231"/>
        <v>0</v>
      </c>
      <c r="UVW25" s="369">
        <f t="shared" si="231"/>
        <v>2.3897842505164247E+99</v>
      </c>
      <c r="UVX25" s="369">
        <f t="shared" ref="UVX25:UYI25" si="232">UVV25*$C$25</f>
        <v>0</v>
      </c>
      <c r="UVY25" s="369">
        <f t="shared" si="232"/>
        <v>2.4614777780319176E+99</v>
      </c>
      <c r="UVZ25" s="369">
        <f t="shared" si="232"/>
        <v>0</v>
      </c>
      <c r="UWA25" s="369">
        <f t="shared" si="232"/>
        <v>2.535322111372875E+99</v>
      </c>
      <c r="UWB25" s="369">
        <f t="shared" si="232"/>
        <v>0</v>
      </c>
      <c r="UWC25" s="369">
        <f t="shared" si="232"/>
        <v>2.6113817747140614E+99</v>
      </c>
      <c r="UWD25" s="369">
        <f t="shared" si="232"/>
        <v>0</v>
      </c>
      <c r="UWE25" s="369">
        <f t="shared" si="232"/>
        <v>2.6897232279554832E+99</v>
      </c>
      <c r="UWF25" s="369">
        <f t="shared" si="232"/>
        <v>0</v>
      </c>
      <c r="UWG25" s="369">
        <f t="shared" si="232"/>
        <v>2.7704149247941475E+99</v>
      </c>
      <c r="UWH25" s="369">
        <f t="shared" si="232"/>
        <v>0</v>
      </c>
      <c r="UWI25" s="369">
        <f t="shared" si="232"/>
        <v>2.8535273725379722E+99</v>
      </c>
      <c r="UWJ25" s="369">
        <f t="shared" si="232"/>
        <v>0</v>
      </c>
      <c r="UWK25" s="369">
        <f t="shared" si="232"/>
        <v>2.9391331937141113E+99</v>
      </c>
      <c r="UWL25" s="369">
        <f t="shared" si="232"/>
        <v>0</v>
      </c>
      <c r="UWM25" s="369">
        <f t="shared" si="232"/>
        <v>3.0273071895255347E+99</v>
      </c>
      <c r="UWN25" s="369">
        <f t="shared" si="232"/>
        <v>0</v>
      </c>
      <c r="UWO25" s="369">
        <f t="shared" si="232"/>
        <v>3.118126405211301E+99</v>
      </c>
      <c r="UWP25" s="369">
        <f t="shared" si="232"/>
        <v>0</v>
      </c>
      <c r="UWQ25" s="369">
        <f t="shared" si="232"/>
        <v>3.21167019736764E+99</v>
      </c>
      <c r="UWR25" s="369">
        <f t="shared" si="232"/>
        <v>0</v>
      </c>
      <c r="UWS25" s="369">
        <f t="shared" si="232"/>
        <v>3.3080203032886692E+99</v>
      </c>
      <c r="UWT25" s="369">
        <f t="shared" si="232"/>
        <v>0</v>
      </c>
      <c r="UWU25" s="369">
        <f t="shared" si="232"/>
        <v>3.4072609123873293E+99</v>
      </c>
      <c r="UWV25" s="369">
        <f t="shared" si="232"/>
        <v>0</v>
      </c>
      <c r="UWW25" s="369">
        <f t="shared" si="232"/>
        <v>3.5094787397589492E+99</v>
      </c>
      <c r="UWX25" s="369">
        <f t="shared" si="232"/>
        <v>0</v>
      </c>
      <c r="UWY25" s="369">
        <f t="shared" si="232"/>
        <v>3.6147631019517179E+99</v>
      </c>
      <c r="UWZ25" s="369">
        <f t="shared" si="232"/>
        <v>0</v>
      </c>
      <c r="UXA25" s="369">
        <f t="shared" si="232"/>
        <v>3.7232059950102696E+99</v>
      </c>
      <c r="UXB25" s="369">
        <f t="shared" si="232"/>
        <v>0</v>
      </c>
      <c r="UXC25" s="369">
        <f t="shared" si="232"/>
        <v>3.8349021748605778E+99</v>
      </c>
      <c r="UXD25" s="369">
        <f t="shared" si="232"/>
        <v>0</v>
      </c>
      <c r="UXE25" s="369">
        <f t="shared" si="232"/>
        <v>3.9499492401063951E+99</v>
      </c>
      <c r="UXF25" s="369">
        <f t="shared" si="232"/>
        <v>0</v>
      </c>
      <c r="UXG25" s="369">
        <f t="shared" si="232"/>
        <v>4.068447717309587E+99</v>
      </c>
      <c r="UXH25" s="369">
        <f t="shared" si="232"/>
        <v>0</v>
      </c>
      <c r="UXI25" s="369">
        <f t="shared" si="232"/>
        <v>4.1905011488288746E+99</v>
      </c>
      <c r="UXJ25" s="369">
        <f t="shared" si="232"/>
        <v>0</v>
      </c>
      <c r="UXK25" s="369">
        <f t="shared" si="232"/>
        <v>4.3162161832937409E+99</v>
      </c>
      <c r="UXL25" s="369">
        <f t="shared" si="232"/>
        <v>0</v>
      </c>
      <c r="UXM25" s="369">
        <f t="shared" si="232"/>
        <v>4.4457026687925536E+99</v>
      </c>
      <c r="UXN25" s="369">
        <f t="shared" si="232"/>
        <v>0</v>
      </c>
      <c r="UXO25" s="369">
        <f t="shared" si="232"/>
        <v>4.5790737488563299E+99</v>
      </c>
      <c r="UXP25" s="369">
        <f t="shared" si="232"/>
        <v>0</v>
      </c>
      <c r="UXQ25" s="369">
        <f t="shared" si="232"/>
        <v>4.7164459613220195E+99</v>
      </c>
      <c r="UXR25" s="369">
        <f t="shared" si="232"/>
        <v>0</v>
      </c>
      <c r="UXS25" s="369">
        <f t="shared" si="232"/>
        <v>4.8579393401616801E+99</v>
      </c>
      <c r="UXT25" s="369">
        <f t="shared" si="232"/>
        <v>0</v>
      </c>
      <c r="UXU25" s="369">
        <f t="shared" si="232"/>
        <v>5.0036775203665311E+99</v>
      </c>
      <c r="UXV25" s="369">
        <f t="shared" si="232"/>
        <v>0</v>
      </c>
      <c r="UXW25" s="369">
        <f t="shared" si="232"/>
        <v>5.1537878459775272E+99</v>
      </c>
      <c r="UXX25" s="369">
        <f t="shared" si="232"/>
        <v>0</v>
      </c>
      <c r="UXY25" s="369">
        <f t="shared" si="232"/>
        <v>5.3084014813568528E+99</v>
      </c>
      <c r="UXZ25" s="369">
        <f t="shared" si="232"/>
        <v>0</v>
      </c>
      <c r="UYA25" s="369">
        <f t="shared" si="232"/>
        <v>5.4676535257975586E+99</v>
      </c>
      <c r="UYB25" s="369">
        <f t="shared" si="232"/>
        <v>0</v>
      </c>
      <c r="UYC25" s="369">
        <f t="shared" si="232"/>
        <v>5.6316831315714853E+99</v>
      </c>
      <c r="UYD25" s="369">
        <f t="shared" si="232"/>
        <v>0</v>
      </c>
      <c r="UYE25" s="369">
        <f t="shared" si="232"/>
        <v>5.8006336255186296E+99</v>
      </c>
      <c r="UYF25" s="369">
        <f t="shared" si="232"/>
        <v>0</v>
      </c>
      <c r="UYG25" s="369">
        <f t="shared" si="232"/>
        <v>5.9746526342841882E+99</v>
      </c>
      <c r="UYH25" s="369">
        <f t="shared" si="232"/>
        <v>0</v>
      </c>
      <c r="UYI25" s="369">
        <f t="shared" si="232"/>
        <v>6.1538922133127145E+99</v>
      </c>
      <c r="UYJ25" s="369">
        <f t="shared" ref="UYJ25:VAU25" si="233">UYH25*$C$25</f>
        <v>0</v>
      </c>
      <c r="UYK25" s="369">
        <f t="shared" si="233"/>
        <v>6.3385089797120965E+99</v>
      </c>
      <c r="UYL25" s="369">
        <f t="shared" si="233"/>
        <v>0</v>
      </c>
      <c r="UYM25" s="369">
        <f t="shared" si="233"/>
        <v>6.5286642491034599E+99</v>
      </c>
      <c r="UYN25" s="369">
        <f t="shared" si="233"/>
        <v>0</v>
      </c>
      <c r="UYO25" s="369">
        <f t="shared" si="233"/>
        <v>6.724524176576564E+99</v>
      </c>
      <c r="UYP25" s="369">
        <f t="shared" si="233"/>
        <v>0</v>
      </c>
      <c r="UYQ25" s="369">
        <f t="shared" si="233"/>
        <v>6.9262599018738613E+99</v>
      </c>
      <c r="UYR25" s="369">
        <f t="shared" si="233"/>
        <v>0</v>
      </c>
      <c r="UYS25" s="369">
        <f t="shared" si="233"/>
        <v>7.1340476989300769E+99</v>
      </c>
      <c r="UYT25" s="369">
        <f t="shared" si="233"/>
        <v>0</v>
      </c>
      <c r="UYU25" s="369">
        <f t="shared" si="233"/>
        <v>7.3480691298979795E+99</v>
      </c>
      <c r="UYV25" s="369">
        <f t="shared" si="233"/>
        <v>0</v>
      </c>
      <c r="UYW25" s="369">
        <f t="shared" si="233"/>
        <v>7.5685112037949194E+99</v>
      </c>
      <c r="UYX25" s="369">
        <f t="shared" si="233"/>
        <v>0</v>
      </c>
      <c r="UYY25" s="369">
        <f t="shared" si="233"/>
        <v>7.7955665399087669E+99</v>
      </c>
      <c r="UYZ25" s="369">
        <f t="shared" si="233"/>
        <v>0</v>
      </c>
      <c r="UZA25" s="369">
        <f t="shared" si="233"/>
        <v>8.0294335361060305E+99</v>
      </c>
      <c r="UZB25" s="369">
        <f t="shared" si="233"/>
        <v>0</v>
      </c>
      <c r="UZC25" s="369">
        <f t="shared" si="233"/>
        <v>8.2703165421892112E+99</v>
      </c>
      <c r="UZD25" s="369">
        <f t="shared" si="233"/>
        <v>0</v>
      </c>
      <c r="UZE25" s="369">
        <f t="shared" si="233"/>
        <v>8.5184260384548881E+99</v>
      </c>
      <c r="UZF25" s="369">
        <f t="shared" si="233"/>
        <v>0</v>
      </c>
      <c r="UZG25" s="369">
        <f t="shared" si="233"/>
        <v>8.7739788196085346E+99</v>
      </c>
      <c r="UZH25" s="369">
        <f t="shared" si="233"/>
        <v>0</v>
      </c>
      <c r="UZI25" s="369">
        <f t="shared" si="233"/>
        <v>9.0371981841967907E+99</v>
      </c>
      <c r="UZJ25" s="369">
        <f t="shared" si="233"/>
        <v>0</v>
      </c>
      <c r="UZK25" s="369">
        <f t="shared" si="233"/>
        <v>9.3083141297226951E+99</v>
      </c>
      <c r="UZL25" s="369">
        <f t="shared" si="233"/>
        <v>0</v>
      </c>
      <c r="UZM25" s="369">
        <f t="shared" si="233"/>
        <v>9.5875635536143767E+99</v>
      </c>
      <c r="UZN25" s="369">
        <f t="shared" si="233"/>
        <v>0</v>
      </c>
      <c r="UZO25" s="369">
        <f t="shared" si="233"/>
        <v>9.8751904602228075E+99</v>
      </c>
      <c r="UZP25" s="369">
        <f t="shared" si="233"/>
        <v>0</v>
      </c>
      <c r="UZQ25" s="369">
        <f t="shared" si="233"/>
        <v>1.0171446174029493E+100</v>
      </c>
      <c r="UZR25" s="369">
        <f t="shared" si="233"/>
        <v>0</v>
      </c>
      <c r="UZS25" s="369">
        <f t="shared" si="233"/>
        <v>1.0476589559250377E+100</v>
      </c>
      <c r="UZT25" s="369">
        <f t="shared" si="233"/>
        <v>0</v>
      </c>
      <c r="UZU25" s="369">
        <f t="shared" si="233"/>
        <v>1.079088724602789E+100</v>
      </c>
      <c r="UZV25" s="369">
        <f t="shared" si="233"/>
        <v>0</v>
      </c>
      <c r="UZW25" s="369">
        <f t="shared" si="233"/>
        <v>1.1114613863408726E+100</v>
      </c>
      <c r="UZX25" s="369">
        <f t="shared" si="233"/>
        <v>0</v>
      </c>
      <c r="UZY25" s="369">
        <f t="shared" si="233"/>
        <v>1.1448052279310989E+100</v>
      </c>
      <c r="UZZ25" s="369">
        <f t="shared" si="233"/>
        <v>0</v>
      </c>
      <c r="VAA25" s="369">
        <f t="shared" si="233"/>
        <v>1.1791493847690319E+100</v>
      </c>
      <c r="VAB25" s="369">
        <f t="shared" si="233"/>
        <v>0</v>
      </c>
      <c r="VAC25" s="369">
        <f t="shared" si="233"/>
        <v>1.2145238663121029E+100</v>
      </c>
      <c r="VAD25" s="369">
        <f t="shared" si="233"/>
        <v>0</v>
      </c>
      <c r="VAE25" s="369">
        <f t="shared" si="233"/>
        <v>1.2509595823014661E+100</v>
      </c>
      <c r="VAF25" s="369">
        <f t="shared" si="233"/>
        <v>0</v>
      </c>
      <c r="VAG25" s="369">
        <f t="shared" si="233"/>
        <v>1.28848836977051E+100</v>
      </c>
      <c r="VAH25" s="369">
        <f t="shared" si="233"/>
        <v>0</v>
      </c>
      <c r="VAI25" s="369">
        <f t="shared" si="233"/>
        <v>1.3271430208636253E+100</v>
      </c>
      <c r="VAJ25" s="369">
        <f t="shared" si="233"/>
        <v>0</v>
      </c>
      <c r="VAK25" s="369">
        <f t="shared" si="233"/>
        <v>1.3669573114895342E+100</v>
      </c>
      <c r="VAL25" s="369">
        <f t="shared" si="233"/>
        <v>0</v>
      </c>
      <c r="VAM25" s="369">
        <f t="shared" si="233"/>
        <v>1.4079660308342202E+100</v>
      </c>
      <c r="VAN25" s="369">
        <f t="shared" si="233"/>
        <v>0</v>
      </c>
      <c r="VAO25" s="369">
        <f t="shared" si="233"/>
        <v>1.4502050117592468E+100</v>
      </c>
      <c r="VAP25" s="369">
        <f t="shared" si="233"/>
        <v>0</v>
      </c>
      <c r="VAQ25" s="369">
        <f t="shared" si="233"/>
        <v>1.4937111621120243E+100</v>
      </c>
      <c r="VAR25" s="369">
        <f t="shared" si="233"/>
        <v>0</v>
      </c>
      <c r="VAS25" s="369">
        <f t="shared" si="233"/>
        <v>1.5385224969753851E+100</v>
      </c>
      <c r="VAT25" s="369">
        <f t="shared" si="233"/>
        <v>0</v>
      </c>
      <c r="VAU25" s="369">
        <f t="shared" si="233"/>
        <v>1.5846781718846467E+100</v>
      </c>
      <c r="VAV25" s="369">
        <f t="shared" ref="VAV25:VDG25" si="234">VAT25*$C$25</f>
        <v>0</v>
      </c>
      <c r="VAW25" s="369">
        <f t="shared" si="234"/>
        <v>1.6322185170411861E+100</v>
      </c>
      <c r="VAX25" s="369">
        <f t="shared" si="234"/>
        <v>0</v>
      </c>
      <c r="VAY25" s="369">
        <f t="shared" si="234"/>
        <v>1.6811850725524217E+100</v>
      </c>
      <c r="VAZ25" s="369">
        <f t="shared" si="234"/>
        <v>0</v>
      </c>
      <c r="VBA25" s="369">
        <f t="shared" si="234"/>
        <v>1.7316206247289945E+100</v>
      </c>
      <c r="VBB25" s="369">
        <f t="shared" si="234"/>
        <v>0</v>
      </c>
      <c r="VBC25" s="369">
        <f t="shared" si="234"/>
        <v>1.7835692434708643E+100</v>
      </c>
      <c r="VBD25" s="369">
        <f t="shared" si="234"/>
        <v>0</v>
      </c>
      <c r="VBE25" s="369">
        <f t="shared" si="234"/>
        <v>1.8370763207749902E+100</v>
      </c>
      <c r="VBF25" s="369">
        <f t="shared" si="234"/>
        <v>0</v>
      </c>
      <c r="VBG25" s="369">
        <f t="shared" si="234"/>
        <v>1.8921886103982401E+100</v>
      </c>
      <c r="VBH25" s="369">
        <f t="shared" si="234"/>
        <v>0</v>
      </c>
      <c r="VBI25" s="369">
        <f t="shared" si="234"/>
        <v>1.9489542687101871E+100</v>
      </c>
      <c r="VBJ25" s="369">
        <f t="shared" si="234"/>
        <v>0</v>
      </c>
      <c r="VBK25" s="369">
        <f t="shared" si="234"/>
        <v>2.0074228967714929E+100</v>
      </c>
      <c r="VBL25" s="369">
        <f t="shared" si="234"/>
        <v>0</v>
      </c>
      <c r="VBM25" s="369">
        <f t="shared" si="234"/>
        <v>2.0676455836746378E+100</v>
      </c>
      <c r="VBN25" s="369">
        <f t="shared" si="234"/>
        <v>0</v>
      </c>
      <c r="VBO25" s="369">
        <f t="shared" si="234"/>
        <v>2.1296749511848771E+100</v>
      </c>
      <c r="VBP25" s="369">
        <f t="shared" si="234"/>
        <v>0</v>
      </c>
      <c r="VBQ25" s="369">
        <f t="shared" si="234"/>
        <v>2.1935651997204234E+100</v>
      </c>
      <c r="VBR25" s="369">
        <f t="shared" si="234"/>
        <v>0</v>
      </c>
      <c r="VBS25" s="369">
        <f t="shared" si="234"/>
        <v>2.259372155712036E+100</v>
      </c>
      <c r="VBT25" s="369">
        <f t="shared" si="234"/>
        <v>0</v>
      </c>
      <c r="VBU25" s="369">
        <f t="shared" si="234"/>
        <v>2.3271533203833973E+100</v>
      </c>
      <c r="VBV25" s="369">
        <f t="shared" si="234"/>
        <v>0</v>
      </c>
      <c r="VBW25" s="369">
        <f t="shared" si="234"/>
        <v>2.3969679199948991E+100</v>
      </c>
      <c r="VBX25" s="369">
        <f t="shared" si="234"/>
        <v>0</v>
      </c>
      <c r="VBY25" s="369">
        <f t="shared" si="234"/>
        <v>2.468876957594746E+100</v>
      </c>
      <c r="VBZ25" s="369">
        <f t="shared" si="234"/>
        <v>0</v>
      </c>
      <c r="VCA25" s="369">
        <f t="shared" si="234"/>
        <v>2.5429432663225886E+100</v>
      </c>
      <c r="VCB25" s="369">
        <f t="shared" si="234"/>
        <v>0</v>
      </c>
      <c r="VCC25" s="369">
        <f t="shared" si="234"/>
        <v>2.6192315643122663E+100</v>
      </c>
      <c r="VCD25" s="369">
        <f t="shared" si="234"/>
        <v>0</v>
      </c>
      <c r="VCE25" s="369">
        <f t="shared" si="234"/>
        <v>2.6978085112416345E+100</v>
      </c>
      <c r="VCF25" s="369">
        <f t="shared" si="234"/>
        <v>0</v>
      </c>
      <c r="VCG25" s="369">
        <f t="shared" si="234"/>
        <v>2.7787427665788836E+100</v>
      </c>
      <c r="VCH25" s="369">
        <f t="shared" si="234"/>
        <v>0</v>
      </c>
      <c r="VCI25" s="369">
        <f t="shared" si="234"/>
        <v>2.8621050495762502E+100</v>
      </c>
      <c r="VCJ25" s="369">
        <f t="shared" si="234"/>
        <v>0</v>
      </c>
      <c r="VCK25" s="369">
        <f t="shared" si="234"/>
        <v>2.9479682010635378E+100</v>
      </c>
      <c r="VCL25" s="369">
        <f t="shared" si="234"/>
        <v>0</v>
      </c>
      <c r="VCM25" s="369">
        <f t="shared" si="234"/>
        <v>3.0364072470954441E+100</v>
      </c>
      <c r="VCN25" s="369">
        <f t="shared" si="234"/>
        <v>0</v>
      </c>
      <c r="VCO25" s="369">
        <f t="shared" si="234"/>
        <v>3.1274994645083074E+100</v>
      </c>
      <c r="VCP25" s="369">
        <f t="shared" si="234"/>
        <v>0</v>
      </c>
      <c r="VCQ25" s="369">
        <f t="shared" si="234"/>
        <v>3.2213244484435566E+100</v>
      </c>
      <c r="VCR25" s="369">
        <f t="shared" si="234"/>
        <v>0</v>
      </c>
      <c r="VCS25" s="369">
        <f t="shared" si="234"/>
        <v>3.3179641818968632E+100</v>
      </c>
      <c r="VCT25" s="369">
        <f t="shared" si="234"/>
        <v>0</v>
      </c>
      <c r="VCU25" s="369">
        <f t="shared" si="234"/>
        <v>3.4175031073537691E+100</v>
      </c>
      <c r="VCV25" s="369">
        <f t="shared" si="234"/>
        <v>0</v>
      </c>
      <c r="VCW25" s="369">
        <f t="shared" si="234"/>
        <v>3.5200282005743825E+100</v>
      </c>
      <c r="VCX25" s="369">
        <f t="shared" si="234"/>
        <v>0</v>
      </c>
      <c r="VCY25" s="369">
        <f t="shared" si="234"/>
        <v>3.6256290465916139E+100</v>
      </c>
      <c r="VCZ25" s="369">
        <f t="shared" si="234"/>
        <v>0</v>
      </c>
      <c r="VDA25" s="369">
        <f t="shared" si="234"/>
        <v>3.7343979179893623E+100</v>
      </c>
      <c r="VDB25" s="369">
        <f t="shared" si="234"/>
        <v>0</v>
      </c>
      <c r="VDC25" s="369">
        <f t="shared" si="234"/>
        <v>3.8464298555290431E+100</v>
      </c>
      <c r="VDD25" s="369">
        <f t="shared" si="234"/>
        <v>0</v>
      </c>
      <c r="VDE25" s="369">
        <f t="shared" si="234"/>
        <v>3.9618227511949144E+100</v>
      </c>
      <c r="VDF25" s="369">
        <f t="shared" si="234"/>
        <v>0</v>
      </c>
      <c r="VDG25" s="369">
        <f t="shared" si="234"/>
        <v>4.0806774337307621E+100</v>
      </c>
      <c r="VDH25" s="369">
        <f t="shared" ref="VDH25:VFS25" si="235">VDF25*$C$25</f>
        <v>0</v>
      </c>
      <c r="VDI25" s="369">
        <f t="shared" si="235"/>
        <v>4.2030977567426851E+100</v>
      </c>
      <c r="VDJ25" s="369">
        <f t="shared" si="235"/>
        <v>0</v>
      </c>
      <c r="VDK25" s="369">
        <f t="shared" si="235"/>
        <v>4.3291906894449661E+100</v>
      </c>
      <c r="VDL25" s="369">
        <f t="shared" si="235"/>
        <v>0</v>
      </c>
      <c r="VDM25" s="369">
        <f t="shared" si="235"/>
        <v>4.4590664101283153E+100</v>
      </c>
      <c r="VDN25" s="369">
        <f t="shared" si="235"/>
        <v>0</v>
      </c>
      <c r="VDO25" s="369">
        <f t="shared" si="235"/>
        <v>4.592838402432165E+100</v>
      </c>
      <c r="VDP25" s="369">
        <f t="shared" si="235"/>
        <v>0</v>
      </c>
      <c r="VDQ25" s="369">
        <f t="shared" si="235"/>
        <v>4.7306235545051297E+100</v>
      </c>
      <c r="VDR25" s="369">
        <f t="shared" si="235"/>
        <v>0</v>
      </c>
      <c r="VDS25" s="369">
        <f t="shared" si="235"/>
        <v>4.8725422611402833E+100</v>
      </c>
      <c r="VDT25" s="369">
        <f t="shared" si="235"/>
        <v>0</v>
      </c>
      <c r="VDU25" s="369">
        <f t="shared" si="235"/>
        <v>5.018718528974492E+100</v>
      </c>
      <c r="VDV25" s="369">
        <f t="shared" si="235"/>
        <v>0</v>
      </c>
      <c r="VDW25" s="369">
        <f t="shared" si="235"/>
        <v>5.1692800848437271E+100</v>
      </c>
      <c r="VDX25" s="369">
        <f t="shared" si="235"/>
        <v>0</v>
      </c>
      <c r="VDY25" s="369">
        <f t="shared" si="235"/>
        <v>5.3243584873890393E+100</v>
      </c>
      <c r="VDZ25" s="369">
        <f t="shared" si="235"/>
        <v>0</v>
      </c>
      <c r="VEA25" s="369">
        <f t="shared" si="235"/>
        <v>5.4840892420107107E+100</v>
      </c>
      <c r="VEB25" s="369">
        <f t="shared" si="235"/>
        <v>0</v>
      </c>
      <c r="VEC25" s="369">
        <f t="shared" si="235"/>
        <v>5.6486119192710324E+100</v>
      </c>
      <c r="VED25" s="369">
        <f t="shared" si="235"/>
        <v>0</v>
      </c>
      <c r="VEE25" s="369">
        <f t="shared" si="235"/>
        <v>5.8180702768491636E+100</v>
      </c>
      <c r="VEF25" s="369">
        <f t="shared" si="235"/>
        <v>0</v>
      </c>
      <c r="VEG25" s="369">
        <f t="shared" si="235"/>
        <v>5.9926123851546388E+100</v>
      </c>
      <c r="VEH25" s="369">
        <f t="shared" si="235"/>
        <v>0</v>
      </c>
      <c r="VEI25" s="369">
        <f t="shared" si="235"/>
        <v>6.1723907567092784E+100</v>
      </c>
      <c r="VEJ25" s="369">
        <f t="shared" si="235"/>
        <v>0</v>
      </c>
      <c r="VEK25" s="369">
        <f t="shared" si="235"/>
        <v>6.357562479410557E+100</v>
      </c>
      <c r="VEL25" s="369">
        <f t="shared" si="235"/>
        <v>0</v>
      </c>
      <c r="VEM25" s="369">
        <f t="shared" si="235"/>
        <v>6.5482893537928741E+100</v>
      </c>
      <c r="VEN25" s="369">
        <f t="shared" si="235"/>
        <v>0</v>
      </c>
      <c r="VEO25" s="369">
        <f t="shared" si="235"/>
        <v>6.7447380344066603E+100</v>
      </c>
      <c r="VEP25" s="369">
        <f t="shared" si="235"/>
        <v>0</v>
      </c>
      <c r="VEQ25" s="369">
        <f t="shared" si="235"/>
        <v>6.9470801754388605E+100</v>
      </c>
      <c r="VER25" s="369">
        <f t="shared" si="235"/>
        <v>0</v>
      </c>
      <c r="VES25" s="369">
        <f t="shared" si="235"/>
        <v>7.1554925807020263E+100</v>
      </c>
      <c r="VET25" s="369">
        <f t="shared" si="235"/>
        <v>0</v>
      </c>
      <c r="VEU25" s="369">
        <f t="shared" si="235"/>
        <v>7.3701573581230874E+100</v>
      </c>
      <c r="VEV25" s="369">
        <f t="shared" si="235"/>
        <v>0</v>
      </c>
      <c r="VEW25" s="369">
        <f t="shared" si="235"/>
        <v>7.5912620788667808E+100</v>
      </c>
      <c r="VEX25" s="369">
        <f t="shared" si="235"/>
        <v>0</v>
      </c>
      <c r="VEY25" s="369">
        <f t="shared" si="235"/>
        <v>7.8189999412327837E+100</v>
      </c>
      <c r="VEZ25" s="369">
        <f t="shared" si="235"/>
        <v>0</v>
      </c>
      <c r="VFA25" s="369">
        <f t="shared" si="235"/>
        <v>8.0535699394697675E+100</v>
      </c>
      <c r="VFB25" s="369">
        <f t="shared" si="235"/>
        <v>0</v>
      </c>
      <c r="VFC25" s="369">
        <f t="shared" si="235"/>
        <v>8.2951770376538615E+100</v>
      </c>
      <c r="VFD25" s="369">
        <f t="shared" si="235"/>
        <v>0</v>
      </c>
      <c r="VFE25" s="369">
        <f t="shared" si="235"/>
        <v>8.544032348783477E+100</v>
      </c>
      <c r="VFF25" s="369">
        <f t="shared" si="235"/>
        <v>0</v>
      </c>
      <c r="VFG25" s="369">
        <f t="shared" si="235"/>
        <v>8.8003533192469816E+100</v>
      </c>
      <c r="VFH25" s="369">
        <f t="shared" si="235"/>
        <v>0</v>
      </c>
      <c r="VFI25" s="369">
        <f t="shared" si="235"/>
        <v>9.0643639188243921E+100</v>
      </c>
      <c r="VFJ25" s="369">
        <f t="shared" si="235"/>
        <v>0</v>
      </c>
      <c r="VFK25" s="369">
        <f t="shared" si="235"/>
        <v>9.3362948363891247E+100</v>
      </c>
      <c r="VFL25" s="369">
        <f t="shared" si="235"/>
        <v>0</v>
      </c>
      <c r="VFM25" s="369">
        <f t="shared" si="235"/>
        <v>9.6163836814807991E+100</v>
      </c>
      <c r="VFN25" s="369">
        <f t="shared" si="235"/>
        <v>0</v>
      </c>
      <c r="VFO25" s="369">
        <f t="shared" si="235"/>
        <v>9.9048751919252228E+100</v>
      </c>
      <c r="VFP25" s="369">
        <f t="shared" si="235"/>
        <v>0</v>
      </c>
      <c r="VFQ25" s="369">
        <f t="shared" si="235"/>
        <v>1.0202021447682979E+101</v>
      </c>
      <c r="VFR25" s="369">
        <f t="shared" si="235"/>
        <v>0</v>
      </c>
      <c r="VFS25" s="369">
        <f t="shared" si="235"/>
        <v>1.050808209111347E+101</v>
      </c>
      <c r="VFT25" s="369">
        <f t="shared" ref="VFT25:VIE25" si="236">VFR25*$C$25</f>
        <v>0</v>
      </c>
      <c r="VFU25" s="369">
        <f t="shared" si="236"/>
        <v>1.0823324553846874E+101</v>
      </c>
      <c r="VFV25" s="369">
        <f t="shared" si="236"/>
        <v>0</v>
      </c>
      <c r="VFW25" s="369">
        <f t="shared" si="236"/>
        <v>1.114802429046228E+101</v>
      </c>
      <c r="VFX25" s="369">
        <f t="shared" si="236"/>
        <v>0</v>
      </c>
      <c r="VFY25" s="369">
        <f t="shared" si="236"/>
        <v>1.1482465019176149E+101</v>
      </c>
      <c r="VFZ25" s="369">
        <f t="shared" si="236"/>
        <v>0</v>
      </c>
      <c r="VGA25" s="369">
        <f t="shared" si="236"/>
        <v>1.1826938969751434E+101</v>
      </c>
      <c r="VGB25" s="369">
        <f t="shared" si="236"/>
        <v>0</v>
      </c>
      <c r="VGC25" s="369">
        <f t="shared" si="236"/>
        <v>1.2181747138843977E+101</v>
      </c>
      <c r="VGD25" s="369">
        <f t="shared" si="236"/>
        <v>0</v>
      </c>
      <c r="VGE25" s="369">
        <f t="shared" si="236"/>
        <v>1.2547199553009296E+101</v>
      </c>
      <c r="VGF25" s="369">
        <f t="shared" si="236"/>
        <v>0</v>
      </c>
      <c r="VGG25" s="369">
        <f t="shared" si="236"/>
        <v>1.2923615539599576E+101</v>
      </c>
      <c r="VGH25" s="369">
        <f t="shared" si="236"/>
        <v>0</v>
      </c>
      <c r="VGI25" s="369">
        <f t="shared" si="236"/>
        <v>1.3311324005787563E+101</v>
      </c>
      <c r="VGJ25" s="369">
        <f t="shared" si="236"/>
        <v>0</v>
      </c>
      <c r="VGK25" s="369">
        <f t="shared" si="236"/>
        <v>1.371066372596119E+101</v>
      </c>
      <c r="VGL25" s="369">
        <f t="shared" si="236"/>
        <v>0</v>
      </c>
      <c r="VGM25" s="369">
        <f t="shared" si="236"/>
        <v>1.4121983637740027E+101</v>
      </c>
      <c r="VGN25" s="369">
        <f t="shared" si="236"/>
        <v>0</v>
      </c>
      <c r="VGO25" s="369">
        <f t="shared" si="236"/>
        <v>1.4545643146872228E+101</v>
      </c>
      <c r="VGP25" s="369">
        <f t="shared" si="236"/>
        <v>0</v>
      </c>
      <c r="VGQ25" s="369">
        <f t="shared" si="236"/>
        <v>1.4982012441278396E+101</v>
      </c>
      <c r="VGR25" s="369">
        <f t="shared" si="236"/>
        <v>0</v>
      </c>
      <c r="VGS25" s="369">
        <f t="shared" si="236"/>
        <v>1.5431472814516747E+101</v>
      </c>
      <c r="VGT25" s="369">
        <f t="shared" si="236"/>
        <v>0</v>
      </c>
      <c r="VGU25" s="369">
        <f t="shared" si="236"/>
        <v>1.589441699895225E+101</v>
      </c>
      <c r="VGV25" s="369">
        <f t="shared" si="236"/>
        <v>0</v>
      </c>
      <c r="VGW25" s="369">
        <f t="shared" si="236"/>
        <v>1.6371249508920818E+101</v>
      </c>
      <c r="VGX25" s="369">
        <f t="shared" si="236"/>
        <v>0</v>
      </c>
      <c r="VGY25" s="369">
        <f t="shared" si="236"/>
        <v>1.6862386994188442E+101</v>
      </c>
      <c r="VGZ25" s="369">
        <f t="shared" si="236"/>
        <v>0</v>
      </c>
      <c r="VHA25" s="369">
        <f t="shared" si="236"/>
        <v>1.7368258604014094E+101</v>
      </c>
      <c r="VHB25" s="369">
        <f t="shared" si="236"/>
        <v>0</v>
      </c>
      <c r="VHC25" s="369">
        <f t="shared" si="236"/>
        <v>1.7889306362134516E+101</v>
      </c>
      <c r="VHD25" s="369">
        <f t="shared" si="236"/>
        <v>0</v>
      </c>
      <c r="VHE25" s="369">
        <f t="shared" si="236"/>
        <v>1.8425985552998552E+101</v>
      </c>
      <c r="VHF25" s="369">
        <f t="shared" si="236"/>
        <v>0</v>
      </c>
      <c r="VHG25" s="369">
        <f t="shared" si="236"/>
        <v>1.8978765119588508E+101</v>
      </c>
      <c r="VHH25" s="369">
        <f t="shared" si="236"/>
        <v>0</v>
      </c>
      <c r="VHI25" s="369">
        <f t="shared" si="236"/>
        <v>1.9548128073176163E+101</v>
      </c>
      <c r="VHJ25" s="369">
        <f t="shared" si="236"/>
        <v>0</v>
      </c>
      <c r="VHK25" s="369">
        <f t="shared" si="236"/>
        <v>2.0134571915371449E+101</v>
      </c>
      <c r="VHL25" s="369">
        <f t="shared" si="236"/>
        <v>0</v>
      </c>
      <c r="VHM25" s="369">
        <f t="shared" si="236"/>
        <v>2.0738609072832593E+101</v>
      </c>
      <c r="VHN25" s="369">
        <f t="shared" si="236"/>
        <v>0</v>
      </c>
      <c r="VHO25" s="369">
        <f t="shared" si="236"/>
        <v>2.136076734501757E+101</v>
      </c>
      <c r="VHP25" s="369">
        <f t="shared" si="236"/>
        <v>0</v>
      </c>
      <c r="VHQ25" s="369">
        <f t="shared" si="236"/>
        <v>2.2001590365368098E+101</v>
      </c>
      <c r="VHR25" s="369">
        <f t="shared" si="236"/>
        <v>0</v>
      </c>
      <c r="VHS25" s="369">
        <f t="shared" si="236"/>
        <v>2.266163807632914E+101</v>
      </c>
      <c r="VHT25" s="369">
        <f t="shared" si="236"/>
        <v>0</v>
      </c>
      <c r="VHU25" s="369">
        <f t="shared" si="236"/>
        <v>2.3341487218619013E+101</v>
      </c>
      <c r="VHV25" s="369">
        <f t="shared" si="236"/>
        <v>0</v>
      </c>
      <c r="VHW25" s="369">
        <f t="shared" si="236"/>
        <v>2.4041731835177586E+101</v>
      </c>
      <c r="VHX25" s="369">
        <f t="shared" si="236"/>
        <v>0</v>
      </c>
      <c r="VHY25" s="369">
        <f t="shared" si="236"/>
        <v>2.4762983790232915E+101</v>
      </c>
      <c r="VHZ25" s="369">
        <f t="shared" si="236"/>
        <v>0</v>
      </c>
      <c r="VIA25" s="369">
        <f t="shared" si="236"/>
        <v>2.5505873303939903E+101</v>
      </c>
      <c r="VIB25" s="369">
        <f t="shared" si="236"/>
        <v>0</v>
      </c>
      <c r="VIC25" s="369">
        <f t="shared" si="236"/>
        <v>2.6271049503058102E+101</v>
      </c>
      <c r="VID25" s="369">
        <f t="shared" si="236"/>
        <v>0</v>
      </c>
      <c r="VIE25" s="369">
        <f t="shared" si="236"/>
        <v>2.7059180988149847E+101</v>
      </c>
      <c r="VIF25" s="369">
        <f t="shared" ref="VIF25:VKQ25" si="237">VID25*$C$25</f>
        <v>0</v>
      </c>
      <c r="VIG25" s="369">
        <f t="shared" si="237"/>
        <v>2.7870956417794343E+101</v>
      </c>
      <c r="VIH25" s="369">
        <f t="shared" si="237"/>
        <v>0</v>
      </c>
      <c r="VII25" s="369">
        <f t="shared" si="237"/>
        <v>2.8707085110328172E+101</v>
      </c>
      <c r="VIJ25" s="369">
        <f t="shared" si="237"/>
        <v>0</v>
      </c>
      <c r="VIK25" s="369">
        <f t="shared" si="237"/>
        <v>2.9568297663638017E+101</v>
      </c>
      <c r="VIL25" s="369">
        <f t="shared" si="237"/>
        <v>0</v>
      </c>
      <c r="VIM25" s="369">
        <f t="shared" si="237"/>
        <v>3.0455346593547159E+101</v>
      </c>
      <c r="VIN25" s="369">
        <f t="shared" si="237"/>
        <v>0</v>
      </c>
      <c r="VIO25" s="369">
        <f t="shared" si="237"/>
        <v>3.1369006991353576E+101</v>
      </c>
      <c r="VIP25" s="369">
        <f t="shared" si="237"/>
        <v>0</v>
      </c>
      <c r="VIQ25" s="369">
        <f t="shared" si="237"/>
        <v>3.2310077201094185E+101</v>
      </c>
      <c r="VIR25" s="369">
        <f t="shared" si="237"/>
        <v>0</v>
      </c>
      <c r="VIS25" s="369">
        <f t="shared" si="237"/>
        <v>3.3279379517127012E+101</v>
      </c>
      <c r="VIT25" s="369">
        <f t="shared" si="237"/>
        <v>0</v>
      </c>
      <c r="VIU25" s="369">
        <f t="shared" si="237"/>
        <v>3.4277760902640821E+101</v>
      </c>
      <c r="VIV25" s="369">
        <f t="shared" si="237"/>
        <v>0</v>
      </c>
      <c r="VIW25" s="369">
        <f t="shared" si="237"/>
        <v>3.5306093729720047E+101</v>
      </c>
      <c r="VIX25" s="369">
        <f t="shared" si="237"/>
        <v>0</v>
      </c>
      <c r="VIY25" s="369">
        <f t="shared" si="237"/>
        <v>3.6365276541611652E+101</v>
      </c>
      <c r="VIZ25" s="369">
        <f t="shared" si="237"/>
        <v>0</v>
      </c>
      <c r="VJA25" s="369">
        <f t="shared" si="237"/>
        <v>3.7456234837860002E+101</v>
      </c>
      <c r="VJB25" s="369">
        <f t="shared" si="237"/>
        <v>0</v>
      </c>
      <c r="VJC25" s="369">
        <f t="shared" si="237"/>
        <v>3.8579921882995806E+101</v>
      </c>
      <c r="VJD25" s="369">
        <f t="shared" si="237"/>
        <v>0</v>
      </c>
      <c r="VJE25" s="369">
        <f t="shared" si="237"/>
        <v>3.973731953948568E+101</v>
      </c>
      <c r="VJF25" s="369">
        <f t="shared" si="237"/>
        <v>0</v>
      </c>
      <c r="VJG25" s="369">
        <f t="shared" si="237"/>
        <v>4.0929439125670254E+101</v>
      </c>
      <c r="VJH25" s="369">
        <f t="shared" si="237"/>
        <v>0</v>
      </c>
      <c r="VJI25" s="369">
        <f t="shared" si="237"/>
        <v>4.2157322299440363E+101</v>
      </c>
      <c r="VJJ25" s="369">
        <f t="shared" si="237"/>
        <v>0</v>
      </c>
      <c r="VJK25" s="369">
        <f t="shared" si="237"/>
        <v>4.3422041968423576E+101</v>
      </c>
      <c r="VJL25" s="369">
        <f t="shared" si="237"/>
        <v>0</v>
      </c>
      <c r="VJM25" s="369">
        <f t="shared" si="237"/>
        <v>4.4724703227476285E+101</v>
      </c>
      <c r="VJN25" s="369">
        <f t="shared" si="237"/>
        <v>0</v>
      </c>
      <c r="VJO25" s="369">
        <f t="shared" si="237"/>
        <v>4.6066444324300577E+101</v>
      </c>
      <c r="VJP25" s="369">
        <f t="shared" si="237"/>
        <v>0</v>
      </c>
      <c r="VJQ25" s="369">
        <f t="shared" si="237"/>
        <v>4.7448437654029595E+101</v>
      </c>
      <c r="VJR25" s="369">
        <f t="shared" si="237"/>
        <v>0</v>
      </c>
      <c r="VJS25" s="369">
        <f t="shared" si="237"/>
        <v>4.8871890783650486E+101</v>
      </c>
      <c r="VJT25" s="369">
        <f t="shared" si="237"/>
        <v>0</v>
      </c>
      <c r="VJU25" s="369">
        <f t="shared" si="237"/>
        <v>5.0338047507159999E+101</v>
      </c>
      <c r="VJV25" s="369">
        <f t="shared" si="237"/>
        <v>0</v>
      </c>
      <c r="VJW25" s="369">
        <f t="shared" si="237"/>
        <v>5.1848188932374803E+101</v>
      </c>
      <c r="VJX25" s="369">
        <f t="shared" si="237"/>
        <v>0</v>
      </c>
      <c r="VJY25" s="369">
        <f t="shared" si="237"/>
        <v>5.340363460034605E+101</v>
      </c>
      <c r="VJZ25" s="369">
        <f t="shared" si="237"/>
        <v>0</v>
      </c>
      <c r="VKA25" s="369">
        <f t="shared" si="237"/>
        <v>5.5005743638356432E+101</v>
      </c>
      <c r="VKB25" s="369">
        <f t="shared" si="237"/>
        <v>0</v>
      </c>
      <c r="VKC25" s="369">
        <f t="shared" si="237"/>
        <v>5.6655915947507129E+101</v>
      </c>
      <c r="VKD25" s="369">
        <f t="shared" si="237"/>
        <v>0</v>
      </c>
      <c r="VKE25" s="369">
        <f t="shared" si="237"/>
        <v>5.8355593425932342E+101</v>
      </c>
      <c r="VKF25" s="369">
        <f t="shared" si="237"/>
        <v>0</v>
      </c>
      <c r="VKG25" s="369">
        <f t="shared" si="237"/>
        <v>6.0106261228710314E+101</v>
      </c>
      <c r="VKH25" s="369">
        <f t="shared" si="237"/>
        <v>0</v>
      </c>
      <c r="VKI25" s="369">
        <f t="shared" si="237"/>
        <v>6.1909449065571624E+101</v>
      </c>
      <c r="VKJ25" s="369">
        <f t="shared" si="237"/>
        <v>0</v>
      </c>
      <c r="VKK25" s="369">
        <f t="shared" si="237"/>
        <v>6.376673253753877E+101</v>
      </c>
      <c r="VKL25" s="369">
        <f t="shared" si="237"/>
        <v>0</v>
      </c>
      <c r="VKM25" s="369">
        <f t="shared" si="237"/>
        <v>6.5679734513664937E+101</v>
      </c>
      <c r="VKN25" s="369">
        <f t="shared" si="237"/>
        <v>0</v>
      </c>
      <c r="VKO25" s="369">
        <f t="shared" si="237"/>
        <v>6.7650126549074883E+101</v>
      </c>
      <c r="VKP25" s="369">
        <f t="shared" si="237"/>
        <v>0</v>
      </c>
      <c r="VKQ25" s="369">
        <f t="shared" si="237"/>
        <v>6.967963034554713E+101</v>
      </c>
      <c r="VKR25" s="369">
        <f t="shared" ref="VKR25:VNC25" si="238">VKP25*$C$25</f>
        <v>0</v>
      </c>
      <c r="VKS25" s="369">
        <f t="shared" si="238"/>
        <v>7.1770019255913546E+101</v>
      </c>
      <c r="VKT25" s="369">
        <f t="shared" si="238"/>
        <v>0</v>
      </c>
      <c r="VKU25" s="369">
        <f t="shared" si="238"/>
        <v>7.3923119833590958E+101</v>
      </c>
      <c r="VKV25" s="369">
        <f t="shared" si="238"/>
        <v>0</v>
      </c>
      <c r="VKW25" s="369">
        <f t="shared" si="238"/>
        <v>7.6140813428598693E+101</v>
      </c>
      <c r="VKX25" s="369">
        <f t="shared" si="238"/>
        <v>0</v>
      </c>
      <c r="VKY25" s="369">
        <f t="shared" si="238"/>
        <v>7.8425037831456656E+101</v>
      </c>
      <c r="VKZ25" s="369">
        <f t="shared" si="238"/>
        <v>0</v>
      </c>
      <c r="VLA25" s="369">
        <f t="shared" si="238"/>
        <v>8.0777788966400356E+101</v>
      </c>
      <c r="VLB25" s="369">
        <f t="shared" si="238"/>
        <v>0</v>
      </c>
      <c r="VLC25" s="369">
        <f t="shared" si="238"/>
        <v>8.3201122635392364E+101</v>
      </c>
      <c r="VLD25" s="369">
        <f t="shared" si="238"/>
        <v>0</v>
      </c>
      <c r="VLE25" s="369">
        <f t="shared" si="238"/>
        <v>8.5697156314454132E+101</v>
      </c>
      <c r="VLF25" s="369">
        <f t="shared" si="238"/>
        <v>0</v>
      </c>
      <c r="VLG25" s="369">
        <f t="shared" si="238"/>
        <v>8.8268071003887763E+101</v>
      </c>
      <c r="VLH25" s="369">
        <f t="shared" si="238"/>
        <v>0</v>
      </c>
      <c r="VLI25" s="369">
        <f t="shared" si="238"/>
        <v>9.0916113134004396E+101</v>
      </c>
      <c r="VLJ25" s="369">
        <f t="shared" si="238"/>
        <v>0</v>
      </c>
      <c r="VLK25" s="369">
        <f t="shared" si="238"/>
        <v>9.3643596528024528E+101</v>
      </c>
      <c r="VLL25" s="369">
        <f t="shared" si="238"/>
        <v>0</v>
      </c>
      <c r="VLM25" s="369">
        <f t="shared" si="238"/>
        <v>9.6452904423865268E+101</v>
      </c>
      <c r="VLN25" s="369">
        <f t="shared" si="238"/>
        <v>0</v>
      </c>
      <c r="VLO25" s="369">
        <f t="shared" si="238"/>
        <v>9.9346491556581234E+101</v>
      </c>
      <c r="VLP25" s="369">
        <f t="shared" si="238"/>
        <v>0</v>
      </c>
      <c r="VLQ25" s="369">
        <f t="shared" si="238"/>
        <v>1.0232688630327867E+102</v>
      </c>
      <c r="VLR25" s="369">
        <f t="shared" si="238"/>
        <v>0</v>
      </c>
      <c r="VLS25" s="369">
        <f t="shared" si="238"/>
        <v>1.0539669289237704E+102</v>
      </c>
      <c r="VLT25" s="369">
        <f t="shared" si="238"/>
        <v>0</v>
      </c>
      <c r="VLU25" s="369">
        <f t="shared" si="238"/>
        <v>1.0855859367914835E+102</v>
      </c>
      <c r="VLV25" s="369">
        <f t="shared" si="238"/>
        <v>0</v>
      </c>
      <c r="VLW25" s="369">
        <f t="shared" si="238"/>
        <v>1.118153514895228E+102</v>
      </c>
      <c r="VLX25" s="369">
        <f t="shared" si="238"/>
        <v>0</v>
      </c>
      <c r="VLY25" s="369">
        <f t="shared" si="238"/>
        <v>1.1516981203420848E+102</v>
      </c>
      <c r="VLZ25" s="369">
        <f t="shared" si="238"/>
        <v>0</v>
      </c>
      <c r="VMA25" s="369">
        <f t="shared" si="238"/>
        <v>1.1862490639523474E+102</v>
      </c>
      <c r="VMB25" s="369">
        <f t="shared" si="238"/>
        <v>0</v>
      </c>
      <c r="VMC25" s="369">
        <f t="shared" si="238"/>
        <v>1.2218365358709178E+102</v>
      </c>
      <c r="VMD25" s="369">
        <f t="shared" si="238"/>
        <v>0</v>
      </c>
      <c r="VME25" s="369">
        <f t="shared" si="238"/>
        <v>1.2584916319470453E+102</v>
      </c>
      <c r="VMF25" s="369">
        <f t="shared" si="238"/>
        <v>0</v>
      </c>
      <c r="VMG25" s="369">
        <f t="shared" si="238"/>
        <v>1.2962463809054566E+102</v>
      </c>
      <c r="VMH25" s="369">
        <f t="shared" si="238"/>
        <v>0</v>
      </c>
      <c r="VMI25" s="369">
        <f t="shared" si="238"/>
        <v>1.3351337723326204E+102</v>
      </c>
      <c r="VMJ25" s="369">
        <f t="shared" si="238"/>
        <v>0</v>
      </c>
      <c r="VMK25" s="369">
        <f t="shared" si="238"/>
        <v>1.375187785502599E+102</v>
      </c>
      <c r="VML25" s="369">
        <f t="shared" si="238"/>
        <v>0</v>
      </c>
      <c r="VMM25" s="369">
        <f t="shared" si="238"/>
        <v>1.4164434190676771E+102</v>
      </c>
      <c r="VMN25" s="369">
        <f t="shared" si="238"/>
        <v>0</v>
      </c>
      <c r="VMO25" s="369">
        <f t="shared" si="238"/>
        <v>1.4589367216397075E+102</v>
      </c>
      <c r="VMP25" s="369">
        <f t="shared" si="238"/>
        <v>0</v>
      </c>
      <c r="VMQ25" s="369">
        <f t="shared" si="238"/>
        <v>1.5027048232888987E+102</v>
      </c>
      <c r="VMR25" s="369">
        <f t="shared" si="238"/>
        <v>0</v>
      </c>
      <c r="VMS25" s="369">
        <f t="shared" si="238"/>
        <v>1.5477859679875658E+102</v>
      </c>
      <c r="VMT25" s="369">
        <f t="shared" si="238"/>
        <v>0</v>
      </c>
      <c r="VMU25" s="369">
        <f t="shared" si="238"/>
        <v>1.5942195470271928E+102</v>
      </c>
      <c r="VMV25" s="369">
        <f t="shared" si="238"/>
        <v>0</v>
      </c>
      <c r="VMW25" s="369">
        <f t="shared" si="238"/>
        <v>1.6420461334380087E+102</v>
      </c>
      <c r="VMX25" s="369">
        <f t="shared" si="238"/>
        <v>0</v>
      </c>
      <c r="VMY25" s="369">
        <f t="shared" si="238"/>
        <v>1.691307517441149E+102</v>
      </c>
      <c r="VMZ25" s="369">
        <f t="shared" si="238"/>
        <v>0</v>
      </c>
      <c r="VNA25" s="369">
        <f t="shared" si="238"/>
        <v>1.7420467429643835E+102</v>
      </c>
      <c r="VNB25" s="369">
        <f t="shared" si="238"/>
        <v>0</v>
      </c>
      <c r="VNC25" s="369">
        <f t="shared" si="238"/>
        <v>1.794308145253315E+102</v>
      </c>
      <c r="VND25" s="369">
        <f t="shared" ref="VND25:VPO25" si="239">VNB25*$C$25</f>
        <v>0</v>
      </c>
      <c r="VNE25" s="369">
        <f t="shared" si="239"/>
        <v>1.8481373896109146E+102</v>
      </c>
      <c r="VNF25" s="369">
        <f t="shared" si="239"/>
        <v>0</v>
      </c>
      <c r="VNG25" s="369">
        <f t="shared" si="239"/>
        <v>1.9035815112992421E+102</v>
      </c>
      <c r="VNH25" s="369">
        <f t="shared" si="239"/>
        <v>0</v>
      </c>
      <c r="VNI25" s="369">
        <f t="shared" si="239"/>
        <v>1.9606889566382194E+102</v>
      </c>
      <c r="VNJ25" s="369">
        <f t="shared" si="239"/>
        <v>0</v>
      </c>
      <c r="VNK25" s="369">
        <f t="shared" si="239"/>
        <v>2.0195096253373661E+102</v>
      </c>
      <c r="VNL25" s="369">
        <f t="shared" si="239"/>
        <v>0</v>
      </c>
      <c r="VNM25" s="369">
        <f t="shared" si="239"/>
        <v>2.0800949140974871E+102</v>
      </c>
      <c r="VNN25" s="369">
        <f t="shared" si="239"/>
        <v>0</v>
      </c>
      <c r="VNO25" s="369">
        <f t="shared" si="239"/>
        <v>2.1424977615204119E+102</v>
      </c>
      <c r="VNP25" s="369">
        <f t="shared" si="239"/>
        <v>0</v>
      </c>
      <c r="VNQ25" s="369">
        <f t="shared" si="239"/>
        <v>2.2067726943660243E+102</v>
      </c>
      <c r="VNR25" s="369">
        <f t="shared" si="239"/>
        <v>0</v>
      </c>
      <c r="VNS25" s="369">
        <f t="shared" si="239"/>
        <v>2.2729758751970052E+102</v>
      </c>
      <c r="VNT25" s="369">
        <f t="shared" si="239"/>
        <v>0</v>
      </c>
      <c r="VNU25" s="369">
        <f t="shared" si="239"/>
        <v>2.3411651514529153E+102</v>
      </c>
      <c r="VNV25" s="369">
        <f t="shared" si="239"/>
        <v>0</v>
      </c>
      <c r="VNW25" s="369">
        <f t="shared" si="239"/>
        <v>2.4114001059965026E+102</v>
      </c>
      <c r="VNX25" s="369">
        <f t="shared" si="239"/>
        <v>0</v>
      </c>
      <c r="VNY25" s="369">
        <f t="shared" si="239"/>
        <v>2.4837421091763977E+102</v>
      </c>
      <c r="VNZ25" s="369">
        <f t="shared" si="239"/>
        <v>0</v>
      </c>
      <c r="VOA25" s="369">
        <f t="shared" si="239"/>
        <v>2.5582543724516897E+102</v>
      </c>
      <c r="VOB25" s="369">
        <f t="shared" si="239"/>
        <v>0</v>
      </c>
      <c r="VOC25" s="369">
        <f t="shared" si="239"/>
        <v>2.6350020036252403E+102</v>
      </c>
      <c r="VOD25" s="369">
        <f t="shared" si="239"/>
        <v>0</v>
      </c>
      <c r="VOE25" s="369">
        <f t="shared" si="239"/>
        <v>2.7140520637339978E+102</v>
      </c>
      <c r="VOF25" s="369">
        <f t="shared" si="239"/>
        <v>0</v>
      </c>
      <c r="VOG25" s="369">
        <f t="shared" si="239"/>
        <v>2.7954736256460176E+102</v>
      </c>
      <c r="VOH25" s="369">
        <f t="shared" si="239"/>
        <v>0</v>
      </c>
      <c r="VOI25" s="369">
        <f t="shared" si="239"/>
        <v>2.8793378344153984E+102</v>
      </c>
      <c r="VOJ25" s="369">
        <f t="shared" si="239"/>
        <v>0</v>
      </c>
      <c r="VOK25" s="369">
        <f t="shared" si="239"/>
        <v>2.9657179694478604E+102</v>
      </c>
      <c r="VOL25" s="369">
        <f t="shared" si="239"/>
        <v>0</v>
      </c>
      <c r="VOM25" s="369">
        <f t="shared" si="239"/>
        <v>3.0546895085312965E+102</v>
      </c>
      <c r="VON25" s="369">
        <f t="shared" si="239"/>
        <v>0</v>
      </c>
      <c r="VOO25" s="369">
        <f t="shared" si="239"/>
        <v>3.1463301937872357E+102</v>
      </c>
      <c r="VOP25" s="369">
        <f t="shared" si="239"/>
        <v>0</v>
      </c>
      <c r="VOQ25" s="369">
        <f t="shared" si="239"/>
        <v>3.2407200996008527E+102</v>
      </c>
      <c r="VOR25" s="369">
        <f t="shared" si="239"/>
        <v>0</v>
      </c>
      <c r="VOS25" s="369">
        <f t="shared" si="239"/>
        <v>3.3379417025888784E+102</v>
      </c>
      <c r="VOT25" s="369">
        <f t="shared" si="239"/>
        <v>0</v>
      </c>
      <c r="VOU25" s="369">
        <f t="shared" si="239"/>
        <v>3.4380799536665451E+102</v>
      </c>
      <c r="VOV25" s="369">
        <f t="shared" si="239"/>
        <v>0</v>
      </c>
      <c r="VOW25" s="369">
        <f t="shared" si="239"/>
        <v>3.5412223522765416E+102</v>
      </c>
      <c r="VOX25" s="369">
        <f t="shared" si="239"/>
        <v>0</v>
      </c>
      <c r="VOY25" s="369">
        <f t="shared" si="239"/>
        <v>3.6474590228448381E+102</v>
      </c>
      <c r="VOZ25" s="369">
        <f t="shared" si="239"/>
        <v>0</v>
      </c>
      <c r="VPA25" s="369">
        <f t="shared" si="239"/>
        <v>3.7568827935301834E+102</v>
      </c>
      <c r="VPB25" s="369">
        <f t="shared" si="239"/>
        <v>0</v>
      </c>
      <c r="VPC25" s="369">
        <f t="shared" si="239"/>
        <v>3.8695892773360888E+102</v>
      </c>
      <c r="VPD25" s="369">
        <f t="shared" si="239"/>
        <v>0</v>
      </c>
      <c r="VPE25" s="369">
        <f t="shared" si="239"/>
        <v>3.9856769556561715E+102</v>
      </c>
      <c r="VPF25" s="369">
        <f t="shared" si="239"/>
        <v>0</v>
      </c>
      <c r="VPG25" s="369">
        <f t="shared" si="239"/>
        <v>4.1052472643258569E+102</v>
      </c>
      <c r="VPH25" s="369">
        <f t="shared" si="239"/>
        <v>0</v>
      </c>
      <c r="VPI25" s="369">
        <f t="shared" si="239"/>
        <v>4.2284046822556328E+102</v>
      </c>
      <c r="VPJ25" s="369">
        <f t="shared" si="239"/>
        <v>0</v>
      </c>
      <c r="VPK25" s="369">
        <f t="shared" si="239"/>
        <v>4.3552568227233022E+102</v>
      </c>
      <c r="VPL25" s="369">
        <f t="shared" si="239"/>
        <v>0</v>
      </c>
      <c r="VPM25" s="369">
        <f t="shared" si="239"/>
        <v>4.4859145274050015E+102</v>
      </c>
      <c r="VPN25" s="369">
        <f t="shared" si="239"/>
        <v>0</v>
      </c>
      <c r="VPO25" s="369">
        <f t="shared" si="239"/>
        <v>4.6204919632271514E+102</v>
      </c>
      <c r="VPP25" s="369">
        <f t="shared" ref="VPP25:VSA25" si="240">VPN25*$C$25</f>
        <v>0</v>
      </c>
      <c r="VPQ25" s="369">
        <f t="shared" si="240"/>
        <v>4.7591067221239665E+102</v>
      </c>
      <c r="VPR25" s="369">
        <f t="shared" si="240"/>
        <v>0</v>
      </c>
      <c r="VPS25" s="369">
        <f t="shared" si="240"/>
        <v>4.9018799237876854E+102</v>
      </c>
      <c r="VPT25" s="369">
        <f t="shared" si="240"/>
        <v>0</v>
      </c>
      <c r="VPU25" s="369">
        <f t="shared" si="240"/>
        <v>5.0489363215013157E+102</v>
      </c>
      <c r="VPV25" s="369">
        <f t="shared" si="240"/>
        <v>0</v>
      </c>
      <c r="VPW25" s="369">
        <f t="shared" si="240"/>
        <v>5.200404411146355E+102</v>
      </c>
      <c r="VPX25" s="369">
        <f t="shared" si="240"/>
        <v>0</v>
      </c>
      <c r="VPY25" s="369">
        <f t="shared" si="240"/>
        <v>5.3564165434807458E+102</v>
      </c>
      <c r="VPZ25" s="369">
        <f t="shared" si="240"/>
        <v>0</v>
      </c>
      <c r="VQA25" s="369">
        <f t="shared" si="240"/>
        <v>5.5171090397851683E+102</v>
      </c>
      <c r="VQB25" s="369">
        <f t="shared" si="240"/>
        <v>0</v>
      </c>
      <c r="VQC25" s="369">
        <f t="shared" si="240"/>
        <v>5.6826223109787237E+102</v>
      </c>
      <c r="VQD25" s="369">
        <f t="shared" si="240"/>
        <v>0</v>
      </c>
      <c r="VQE25" s="369">
        <f t="shared" si="240"/>
        <v>5.8531009803080855E+102</v>
      </c>
      <c r="VQF25" s="369">
        <f t="shared" si="240"/>
        <v>0</v>
      </c>
      <c r="VQG25" s="369">
        <f t="shared" si="240"/>
        <v>6.0286940097173284E+102</v>
      </c>
      <c r="VQH25" s="369">
        <f t="shared" si="240"/>
        <v>0</v>
      </c>
      <c r="VQI25" s="369">
        <f t="shared" si="240"/>
        <v>6.2095548300088488E+102</v>
      </c>
      <c r="VQJ25" s="369">
        <f t="shared" si="240"/>
        <v>0</v>
      </c>
      <c r="VQK25" s="369">
        <f t="shared" si="240"/>
        <v>6.3958414749091148E+102</v>
      </c>
      <c r="VQL25" s="369">
        <f t="shared" si="240"/>
        <v>0</v>
      </c>
      <c r="VQM25" s="369">
        <f t="shared" si="240"/>
        <v>6.5877167191563881E+102</v>
      </c>
      <c r="VQN25" s="369">
        <f t="shared" si="240"/>
        <v>0</v>
      </c>
      <c r="VQO25" s="369">
        <f t="shared" si="240"/>
        <v>6.7853482207310795E+102</v>
      </c>
      <c r="VQP25" s="369">
        <f t="shared" si="240"/>
        <v>0</v>
      </c>
      <c r="VQQ25" s="369">
        <f t="shared" si="240"/>
        <v>6.9889086673530117E+102</v>
      </c>
      <c r="VQR25" s="369">
        <f t="shared" si="240"/>
        <v>0</v>
      </c>
      <c r="VQS25" s="369">
        <f t="shared" si="240"/>
        <v>7.1985759273736022E+102</v>
      </c>
      <c r="VQT25" s="369">
        <f t="shared" si="240"/>
        <v>0</v>
      </c>
      <c r="VQU25" s="369">
        <f t="shared" si="240"/>
        <v>7.4145332051948109E+102</v>
      </c>
      <c r="VQV25" s="369">
        <f t="shared" si="240"/>
        <v>0</v>
      </c>
      <c r="VQW25" s="369">
        <f t="shared" si="240"/>
        <v>7.636969201350655E+102</v>
      </c>
      <c r="VQX25" s="369">
        <f t="shared" si="240"/>
        <v>0</v>
      </c>
      <c r="VQY25" s="369">
        <f t="shared" si="240"/>
        <v>7.8660782773911752E+102</v>
      </c>
      <c r="VQZ25" s="369">
        <f t="shared" si="240"/>
        <v>0</v>
      </c>
      <c r="VRA25" s="369">
        <f t="shared" si="240"/>
        <v>8.1020606257129112E+102</v>
      </c>
      <c r="VRB25" s="369">
        <f t="shared" si="240"/>
        <v>0</v>
      </c>
      <c r="VRC25" s="369">
        <f t="shared" si="240"/>
        <v>8.3451224444842987E+102</v>
      </c>
      <c r="VRD25" s="369">
        <f t="shared" si="240"/>
        <v>0</v>
      </c>
      <c r="VRE25" s="369">
        <f t="shared" si="240"/>
        <v>8.595476117818828E+102</v>
      </c>
      <c r="VRF25" s="369">
        <f t="shared" si="240"/>
        <v>0</v>
      </c>
      <c r="VRG25" s="369">
        <f t="shared" si="240"/>
        <v>8.8533404013533929E+102</v>
      </c>
      <c r="VRH25" s="369">
        <f t="shared" si="240"/>
        <v>0</v>
      </c>
      <c r="VRI25" s="369">
        <f t="shared" si="240"/>
        <v>9.118940613393994E+102</v>
      </c>
      <c r="VRJ25" s="369">
        <f t="shared" si="240"/>
        <v>0</v>
      </c>
      <c r="VRK25" s="369">
        <f t="shared" si="240"/>
        <v>9.3925088317958131E+102</v>
      </c>
      <c r="VRL25" s="369">
        <f t="shared" si="240"/>
        <v>0</v>
      </c>
      <c r="VRM25" s="369">
        <f t="shared" si="240"/>
        <v>9.674284096749687E+102</v>
      </c>
      <c r="VRN25" s="369">
        <f t="shared" si="240"/>
        <v>0</v>
      </c>
      <c r="VRO25" s="369">
        <f t="shared" si="240"/>
        <v>9.9645126196521785E+102</v>
      </c>
      <c r="VRP25" s="369">
        <f t="shared" si="240"/>
        <v>0</v>
      </c>
      <c r="VRQ25" s="369">
        <f t="shared" si="240"/>
        <v>1.0263447998241745E+103</v>
      </c>
      <c r="VRR25" s="369">
        <f t="shared" si="240"/>
        <v>0</v>
      </c>
      <c r="VRS25" s="369">
        <f t="shared" si="240"/>
        <v>1.0571351438188996E+103</v>
      </c>
      <c r="VRT25" s="369">
        <f t="shared" si="240"/>
        <v>0</v>
      </c>
      <c r="VRU25" s="369">
        <f t="shared" si="240"/>
        <v>1.0888491981334667E+103</v>
      </c>
      <c r="VRV25" s="369">
        <f t="shared" si="240"/>
        <v>0</v>
      </c>
      <c r="VRW25" s="369">
        <f t="shared" si="240"/>
        <v>1.1215146740774706E+103</v>
      </c>
      <c r="VRX25" s="369">
        <f t="shared" si="240"/>
        <v>0</v>
      </c>
      <c r="VRY25" s="369">
        <f t="shared" si="240"/>
        <v>1.1551601142997947E+103</v>
      </c>
      <c r="VRZ25" s="369">
        <f t="shared" si="240"/>
        <v>0</v>
      </c>
      <c r="VSA25" s="369">
        <f t="shared" si="240"/>
        <v>1.1898149177287886E+103</v>
      </c>
      <c r="VSB25" s="369">
        <f t="shared" ref="VSB25:VUM25" si="241">VRZ25*$C$25</f>
        <v>0</v>
      </c>
      <c r="VSC25" s="369">
        <f t="shared" si="241"/>
        <v>1.2255093652606524E+103</v>
      </c>
      <c r="VSD25" s="369">
        <f t="shared" si="241"/>
        <v>0</v>
      </c>
      <c r="VSE25" s="369">
        <f t="shared" si="241"/>
        <v>1.262274646218472E+103</v>
      </c>
      <c r="VSF25" s="369">
        <f t="shared" si="241"/>
        <v>0</v>
      </c>
      <c r="VSG25" s="369">
        <f t="shared" si="241"/>
        <v>1.3001428856050262E+103</v>
      </c>
      <c r="VSH25" s="369">
        <f t="shared" si="241"/>
        <v>0</v>
      </c>
      <c r="VSI25" s="369">
        <f t="shared" si="241"/>
        <v>1.3391471721731771E+103</v>
      </c>
      <c r="VSJ25" s="369">
        <f t="shared" si="241"/>
        <v>0</v>
      </c>
      <c r="VSK25" s="369">
        <f t="shared" si="241"/>
        <v>1.3793215873383725E+103</v>
      </c>
      <c r="VSL25" s="369">
        <f t="shared" si="241"/>
        <v>0</v>
      </c>
      <c r="VSM25" s="369">
        <f t="shared" si="241"/>
        <v>1.4207012349585237E+103</v>
      </c>
      <c r="VSN25" s="369">
        <f t="shared" si="241"/>
        <v>0</v>
      </c>
      <c r="VSO25" s="369">
        <f t="shared" si="241"/>
        <v>1.4633222720072794E+103</v>
      </c>
      <c r="VSP25" s="369">
        <f t="shared" si="241"/>
        <v>0</v>
      </c>
      <c r="VSQ25" s="369">
        <f t="shared" si="241"/>
        <v>1.5072219401674979E+103</v>
      </c>
      <c r="VSR25" s="369">
        <f t="shared" si="241"/>
        <v>0</v>
      </c>
      <c r="VSS25" s="369">
        <f t="shared" si="241"/>
        <v>1.5524385983725228E+103</v>
      </c>
      <c r="VST25" s="369">
        <f t="shared" si="241"/>
        <v>0</v>
      </c>
      <c r="VSU25" s="369">
        <f t="shared" si="241"/>
        <v>1.5990117563236985E+103</v>
      </c>
      <c r="VSV25" s="369">
        <f t="shared" si="241"/>
        <v>0</v>
      </c>
      <c r="VSW25" s="369">
        <f t="shared" si="241"/>
        <v>1.6469821090134096E+103</v>
      </c>
      <c r="VSX25" s="369">
        <f t="shared" si="241"/>
        <v>0</v>
      </c>
      <c r="VSY25" s="369">
        <f t="shared" si="241"/>
        <v>1.696391572283812E+103</v>
      </c>
      <c r="VSZ25" s="369">
        <f t="shared" si="241"/>
        <v>0</v>
      </c>
      <c r="VTA25" s="369">
        <f t="shared" si="241"/>
        <v>1.7472833194523264E+103</v>
      </c>
      <c r="VTB25" s="369">
        <f t="shared" si="241"/>
        <v>0</v>
      </c>
      <c r="VTC25" s="369">
        <f t="shared" si="241"/>
        <v>1.7997018190358964E+103</v>
      </c>
      <c r="VTD25" s="369">
        <f t="shared" si="241"/>
        <v>0</v>
      </c>
      <c r="VTE25" s="369">
        <f t="shared" si="241"/>
        <v>1.8536928736069733E+103</v>
      </c>
      <c r="VTF25" s="369">
        <f t="shared" si="241"/>
        <v>0</v>
      </c>
      <c r="VTG25" s="369">
        <f t="shared" si="241"/>
        <v>1.9093036598151825E+103</v>
      </c>
      <c r="VTH25" s="369">
        <f t="shared" si="241"/>
        <v>0</v>
      </c>
      <c r="VTI25" s="369">
        <f t="shared" si="241"/>
        <v>1.9665827696096382E+103</v>
      </c>
      <c r="VTJ25" s="369">
        <f t="shared" si="241"/>
        <v>0</v>
      </c>
      <c r="VTK25" s="369">
        <f t="shared" si="241"/>
        <v>2.0255802526979275E+103</v>
      </c>
      <c r="VTL25" s="369">
        <f t="shared" si="241"/>
        <v>0</v>
      </c>
      <c r="VTM25" s="369">
        <f t="shared" si="241"/>
        <v>2.0863476602788655E+103</v>
      </c>
      <c r="VTN25" s="369">
        <f t="shared" si="241"/>
        <v>0</v>
      </c>
      <c r="VTO25" s="369">
        <f t="shared" si="241"/>
        <v>2.1489380900872315E+103</v>
      </c>
      <c r="VTP25" s="369">
        <f t="shared" si="241"/>
        <v>0</v>
      </c>
      <c r="VTQ25" s="369">
        <f t="shared" si="241"/>
        <v>2.2134062327898486E+103</v>
      </c>
      <c r="VTR25" s="369">
        <f t="shared" si="241"/>
        <v>0</v>
      </c>
      <c r="VTS25" s="369">
        <f t="shared" si="241"/>
        <v>2.279808419773544E+103</v>
      </c>
      <c r="VTT25" s="369">
        <f t="shared" si="241"/>
        <v>0</v>
      </c>
      <c r="VTU25" s="369">
        <f t="shared" si="241"/>
        <v>2.3482026723667505E+103</v>
      </c>
      <c r="VTV25" s="369">
        <f t="shared" si="241"/>
        <v>0</v>
      </c>
      <c r="VTW25" s="369">
        <f t="shared" si="241"/>
        <v>2.4186487525377531E+103</v>
      </c>
      <c r="VTX25" s="369">
        <f t="shared" si="241"/>
        <v>0</v>
      </c>
      <c r="VTY25" s="369">
        <f t="shared" si="241"/>
        <v>2.4912082151138858E+103</v>
      </c>
      <c r="VTZ25" s="369">
        <f t="shared" si="241"/>
        <v>0</v>
      </c>
      <c r="VUA25" s="369">
        <f t="shared" si="241"/>
        <v>2.5659444615673024E+103</v>
      </c>
      <c r="VUB25" s="369">
        <f t="shared" si="241"/>
        <v>0</v>
      </c>
      <c r="VUC25" s="369">
        <f t="shared" si="241"/>
        <v>2.6429227954143215E+103</v>
      </c>
      <c r="VUD25" s="369">
        <f t="shared" si="241"/>
        <v>0</v>
      </c>
      <c r="VUE25" s="369">
        <f t="shared" si="241"/>
        <v>2.7222104792767513E+103</v>
      </c>
      <c r="VUF25" s="369">
        <f t="shared" si="241"/>
        <v>0</v>
      </c>
      <c r="VUG25" s="369">
        <f t="shared" si="241"/>
        <v>2.8038767936550538E+103</v>
      </c>
      <c r="VUH25" s="369">
        <f t="shared" si="241"/>
        <v>0</v>
      </c>
      <c r="VUI25" s="369">
        <f t="shared" si="241"/>
        <v>2.8879930974647054E+103</v>
      </c>
      <c r="VUJ25" s="369">
        <f t="shared" si="241"/>
        <v>0</v>
      </c>
      <c r="VUK25" s="369">
        <f t="shared" si="241"/>
        <v>2.9746328903886466E+103</v>
      </c>
      <c r="VUL25" s="369">
        <f t="shared" si="241"/>
        <v>0</v>
      </c>
      <c r="VUM25" s="369">
        <f t="shared" si="241"/>
        <v>3.0638718771003061E+103</v>
      </c>
      <c r="VUN25" s="369">
        <f t="shared" ref="VUN25:VWY25" si="242">VUL25*$C$25</f>
        <v>0</v>
      </c>
      <c r="VUO25" s="369">
        <f t="shared" si="242"/>
        <v>3.1557880334133154E+103</v>
      </c>
      <c r="VUP25" s="369">
        <f t="shared" si="242"/>
        <v>0</v>
      </c>
      <c r="VUQ25" s="369">
        <f t="shared" si="242"/>
        <v>3.2504616744157149E+103</v>
      </c>
      <c r="VUR25" s="369">
        <f t="shared" si="242"/>
        <v>0</v>
      </c>
      <c r="VUS25" s="369">
        <f t="shared" si="242"/>
        <v>3.3479755246481866E+103</v>
      </c>
      <c r="VUT25" s="369">
        <f t="shared" si="242"/>
        <v>0</v>
      </c>
      <c r="VUU25" s="369">
        <f t="shared" si="242"/>
        <v>3.4484147903876323E+103</v>
      </c>
      <c r="VUV25" s="369">
        <f t="shared" si="242"/>
        <v>0</v>
      </c>
      <c r="VUW25" s="369">
        <f t="shared" si="242"/>
        <v>3.5518672340992615E+103</v>
      </c>
      <c r="VUX25" s="369">
        <f t="shared" si="242"/>
        <v>0</v>
      </c>
      <c r="VUY25" s="369">
        <f t="shared" si="242"/>
        <v>3.6584232511222394E+103</v>
      </c>
      <c r="VUZ25" s="369">
        <f t="shared" si="242"/>
        <v>0</v>
      </c>
      <c r="VVA25" s="369">
        <f t="shared" si="242"/>
        <v>3.7681759486559068E+103</v>
      </c>
      <c r="VVB25" s="369">
        <f t="shared" si="242"/>
        <v>0</v>
      </c>
      <c r="VVC25" s="369">
        <f t="shared" si="242"/>
        <v>3.8812212271155841E+103</v>
      </c>
      <c r="VVD25" s="369">
        <f t="shared" si="242"/>
        <v>0</v>
      </c>
      <c r="VVE25" s="369">
        <f t="shared" si="242"/>
        <v>3.9976578639290517E+103</v>
      </c>
      <c r="VVF25" s="369">
        <f t="shared" si="242"/>
        <v>0</v>
      </c>
      <c r="VVG25" s="369">
        <f t="shared" si="242"/>
        <v>4.1175875998469231E+103</v>
      </c>
      <c r="VVH25" s="369">
        <f t="shared" si="242"/>
        <v>0</v>
      </c>
      <c r="VVI25" s="369">
        <f t="shared" si="242"/>
        <v>4.2411152278423308E+103</v>
      </c>
      <c r="VVJ25" s="369">
        <f t="shared" si="242"/>
        <v>0</v>
      </c>
      <c r="VVK25" s="369">
        <f t="shared" si="242"/>
        <v>4.3683486846776011E+103</v>
      </c>
      <c r="VVL25" s="369">
        <f t="shared" si="242"/>
        <v>0</v>
      </c>
      <c r="VVM25" s="369">
        <f t="shared" si="242"/>
        <v>4.499399145217929E+103</v>
      </c>
      <c r="VVN25" s="369">
        <f t="shared" si="242"/>
        <v>0</v>
      </c>
      <c r="VVO25" s="369">
        <f t="shared" si="242"/>
        <v>4.6343811195744666E+103</v>
      </c>
      <c r="VVP25" s="369">
        <f t="shared" si="242"/>
        <v>0</v>
      </c>
      <c r="VVQ25" s="369">
        <f t="shared" si="242"/>
        <v>4.7734125531617008E+103</v>
      </c>
      <c r="VVR25" s="369">
        <f t="shared" si="242"/>
        <v>0</v>
      </c>
      <c r="VVS25" s="369">
        <f t="shared" si="242"/>
        <v>4.9166149297565517E+103</v>
      </c>
      <c r="VVT25" s="369">
        <f t="shared" si="242"/>
        <v>0</v>
      </c>
      <c r="VVU25" s="369">
        <f t="shared" si="242"/>
        <v>5.0641133776492482E+103</v>
      </c>
      <c r="VVV25" s="369">
        <f t="shared" si="242"/>
        <v>0</v>
      </c>
      <c r="VVW25" s="369">
        <f t="shared" si="242"/>
        <v>5.2160367789787261E+103</v>
      </c>
      <c r="VVX25" s="369">
        <f t="shared" si="242"/>
        <v>0</v>
      </c>
      <c r="VVY25" s="369">
        <f t="shared" si="242"/>
        <v>5.3725178823480882E+103</v>
      </c>
      <c r="VVZ25" s="369">
        <f t="shared" si="242"/>
        <v>0</v>
      </c>
      <c r="VWA25" s="369">
        <f t="shared" si="242"/>
        <v>5.533693418818531E+103</v>
      </c>
      <c r="VWB25" s="369">
        <f t="shared" si="242"/>
        <v>0</v>
      </c>
      <c r="VWC25" s="369">
        <f t="shared" si="242"/>
        <v>5.6997042213830868E+103</v>
      </c>
      <c r="VWD25" s="369">
        <f t="shared" si="242"/>
        <v>0</v>
      </c>
      <c r="VWE25" s="369">
        <f t="shared" si="242"/>
        <v>5.8706953480245797E+103</v>
      </c>
      <c r="VWF25" s="369">
        <f t="shared" si="242"/>
        <v>0</v>
      </c>
      <c r="VWG25" s="369">
        <f t="shared" si="242"/>
        <v>6.0468162084653174E+103</v>
      </c>
      <c r="VWH25" s="369">
        <f t="shared" si="242"/>
        <v>0</v>
      </c>
      <c r="VWI25" s="369">
        <f t="shared" si="242"/>
        <v>6.2282206947192769E+103</v>
      </c>
      <c r="VWJ25" s="369">
        <f t="shared" si="242"/>
        <v>0</v>
      </c>
      <c r="VWK25" s="369">
        <f t="shared" si="242"/>
        <v>6.4150673155608555E+103</v>
      </c>
      <c r="VWL25" s="369">
        <f t="shared" si="242"/>
        <v>0</v>
      </c>
      <c r="VWM25" s="369">
        <f t="shared" si="242"/>
        <v>6.6075193350276812E+103</v>
      </c>
      <c r="VWN25" s="369">
        <f t="shared" si="242"/>
        <v>0</v>
      </c>
      <c r="VWO25" s="369">
        <f t="shared" si="242"/>
        <v>6.8057449150785116E+103</v>
      </c>
      <c r="VWP25" s="369">
        <f t="shared" si="242"/>
        <v>0</v>
      </c>
      <c r="VWQ25" s="369">
        <f t="shared" si="242"/>
        <v>7.0099172625308672E+103</v>
      </c>
      <c r="VWR25" s="369">
        <f t="shared" si="242"/>
        <v>0</v>
      </c>
      <c r="VWS25" s="369">
        <f t="shared" si="242"/>
        <v>7.2202147804067929E+103</v>
      </c>
      <c r="VWT25" s="369">
        <f t="shared" si="242"/>
        <v>0</v>
      </c>
      <c r="VWU25" s="369">
        <f t="shared" si="242"/>
        <v>7.4368212238189973E+103</v>
      </c>
      <c r="VWV25" s="369">
        <f t="shared" si="242"/>
        <v>0</v>
      </c>
      <c r="VWW25" s="369">
        <f t="shared" si="242"/>
        <v>7.659925860533567E+103</v>
      </c>
      <c r="VWX25" s="369">
        <f t="shared" si="242"/>
        <v>0</v>
      </c>
      <c r="VWY25" s="369">
        <f t="shared" si="242"/>
        <v>7.8897236363495741E+103</v>
      </c>
      <c r="VWZ25" s="369">
        <f t="shared" ref="VWZ25:VZK25" si="243">VWX25*$C$25</f>
        <v>0</v>
      </c>
      <c r="VXA25" s="369">
        <f t="shared" si="243"/>
        <v>8.1264153454400622E+103</v>
      </c>
      <c r="VXB25" s="369">
        <f t="shared" si="243"/>
        <v>0</v>
      </c>
      <c r="VXC25" s="369">
        <f t="shared" si="243"/>
        <v>8.3702078058032645E+103</v>
      </c>
      <c r="VXD25" s="369">
        <f t="shared" si="243"/>
        <v>0</v>
      </c>
      <c r="VXE25" s="369">
        <f t="shared" si="243"/>
        <v>8.6213140399773627E+103</v>
      </c>
      <c r="VXF25" s="369">
        <f t="shared" si="243"/>
        <v>0</v>
      </c>
      <c r="VXG25" s="369">
        <f t="shared" si="243"/>
        <v>8.8799534611766844E+103</v>
      </c>
      <c r="VXH25" s="369">
        <f t="shared" si="243"/>
        <v>0</v>
      </c>
      <c r="VXI25" s="369">
        <f t="shared" si="243"/>
        <v>9.1463520650119851E+103</v>
      </c>
      <c r="VXJ25" s="369">
        <f t="shared" si="243"/>
        <v>0</v>
      </c>
      <c r="VXK25" s="369">
        <f t="shared" si="243"/>
        <v>9.420742626962345E+103</v>
      </c>
      <c r="VXL25" s="369">
        <f t="shared" si="243"/>
        <v>0</v>
      </c>
      <c r="VXM25" s="369">
        <f t="shared" si="243"/>
        <v>9.7033649057712158E+103</v>
      </c>
      <c r="VXN25" s="369">
        <f t="shared" si="243"/>
        <v>0</v>
      </c>
      <c r="VXO25" s="369">
        <f t="shared" si="243"/>
        <v>9.9944658529443527E+103</v>
      </c>
      <c r="VXP25" s="369">
        <f t="shared" si="243"/>
        <v>0</v>
      </c>
      <c r="VXQ25" s="369">
        <f t="shared" si="243"/>
        <v>1.0294299828532684E+104</v>
      </c>
      <c r="VXR25" s="369">
        <f t="shared" si="243"/>
        <v>0</v>
      </c>
      <c r="VXS25" s="369">
        <f t="shared" si="243"/>
        <v>1.0603128823388665E+104</v>
      </c>
      <c r="VXT25" s="369">
        <f t="shared" si="243"/>
        <v>0</v>
      </c>
      <c r="VXU25" s="369">
        <f t="shared" si="243"/>
        <v>1.0921222688090325E+104</v>
      </c>
      <c r="VXV25" s="369">
        <f t="shared" si="243"/>
        <v>0</v>
      </c>
      <c r="VXW25" s="369">
        <f t="shared" si="243"/>
        <v>1.1248859368733035E+104</v>
      </c>
      <c r="VXX25" s="369">
        <f t="shared" si="243"/>
        <v>0</v>
      </c>
      <c r="VXY25" s="369">
        <f t="shared" si="243"/>
        <v>1.1586325149795027E+104</v>
      </c>
      <c r="VXZ25" s="369">
        <f t="shared" si="243"/>
        <v>0</v>
      </c>
      <c r="VYA25" s="369">
        <f t="shared" si="243"/>
        <v>1.1933914904288877E+104</v>
      </c>
      <c r="VYB25" s="369">
        <f t="shared" si="243"/>
        <v>0</v>
      </c>
      <c r="VYC25" s="369">
        <f t="shared" si="243"/>
        <v>1.2291932351417545E+104</v>
      </c>
      <c r="VYD25" s="369">
        <f t="shared" si="243"/>
        <v>0</v>
      </c>
      <c r="VYE25" s="369">
        <f t="shared" si="243"/>
        <v>1.266069032196007E+104</v>
      </c>
      <c r="VYF25" s="369">
        <f t="shared" si="243"/>
        <v>0</v>
      </c>
      <c r="VYG25" s="369">
        <f t="shared" si="243"/>
        <v>1.3040511031618873E+104</v>
      </c>
      <c r="VYH25" s="369">
        <f t="shared" si="243"/>
        <v>0</v>
      </c>
      <c r="VYI25" s="369">
        <f t="shared" si="243"/>
        <v>1.343172636256744E+104</v>
      </c>
      <c r="VYJ25" s="369">
        <f t="shared" si="243"/>
        <v>0</v>
      </c>
      <c r="VYK25" s="369">
        <f t="shared" si="243"/>
        <v>1.3834678153444464E+104</v>
      </c>
      <c r="VYL25" s="369">
        <f t="shared" si="243"/>
        <v>0</v>
      </c>
      <c r="VYM25" s="369">
        <f t="shared" si="243"/>
        <v>1.4249718498047799E+104</v>
      </c>
      <c r="VYN25" s="369">
        <f t="shared" si="243"/>
        <v>0</v>
      </c>
      <c r="VYO25" s="369">
        <f t="shared" si="243"/>
        <v>1.4677210052989234E+104</v>
      </c>
      <c r="VYP25" s="369">
        <f t="shared" si="243"/>
        <v>0</v>
      </c>
      <c r="VYQ25" s="369">
        <f t="shared" si="243"/>
        <v>1.5117526354578912E+104</v>
      </c>
      <c r="VYR25" s="369">
        <f t="shared" si="243"/>
        <v>0</v>
      </c>
      <c r="VYS25" s="369">
        <f t="shared" si="243"/>
        <v>1.5571052145216281E+104</v>
      </c>
      <c r="VYT25" s="369">
        <f t="shared" si="243"/>
        <v>0</v>
      </c>
      <c r="VYU25" s="369">
        <f t="shared" si="243"/>
        <v>1.6038183709572771E+104</v>
      </c>
      <c r="VYV25" s="369">
        <f t="shared" si="243"/>
        <v>0</v>
      </c>
      <c r="VYW25" s="369">
        <f t="shared" si="243"/>
        <v>1.6519329220859955E+104</v>
      </c>
      <c r="VYX25" s="369">
        <f t="shared" si="243"/>
        <v>0</v>
      </c>
      <c r="VYY25" s="369">
        <f t="shared" si="243"/>
        <v>1.7014909097485755E+104</v>
      </c>
      <c r="VYZ25" s="369">
        <f t="shared" si="243"/>
        <v>0</v>
      </c>
      <c r="VZA25" s="369">
        <f t="shared" si="243"/>
        <v>1.7525356370410327E+104</v>
      </c>
      <c r="VZB25" s="369">
        <f t="shared" si="243"/>
        <v>0</v>
      </c>
      <c r="VZC25" s="369">
        <f t="shared" si="243"/>
        <v>1.8051117061522637E+104</v>
      </c>
      <c r="VZD25" s="369">
        <f t="shared" si="243"/>
        <v>0</v>
      </c>
      <c r="VZE25" s="369">
        <f t="shared" si="243"/>
        <v>1.8592650573368318E+104</v>
      </c>
      <c r="VZF25" s="369">
        <f t="shared" si="243"/>
        <v>0</v>
      </c>
      <c r="VZG25" s="369">
        <f t="shared" si="243"/>
        <v>1.9150430090569367E+104</v>
      </c>
      <c r="VZH25" s="369">
        <f t="shared" si="243"/>
        <v>0</v>
      </c>
      <c r="VZI25" s="369">
        <f t="shared" si="243"/>
        <v>1.972494299328645E+104</v>
      </c>
      <c r="VZJ25" s="369">
        <f t="shared" si="243"/>
        <v>0</v>
      </c>
      <c r="VZK25" s="369">
        <f t="shared" si="243"/>
        <v>2.0316691283085045E+104</v>
      </c>
      <c r="VZL25" s="369">
        <f t="shared" ref="VZL25:WBW25" si="244">VZJ25*$C$25</f>
        <v>0</v>
      </c>
      <c r="VZM25" s="369">
        <f t="shared" si="244"/>
        <v>2.0926192021577596E+104</v>
      </c>
      <c r="VZN25" s="369">
        <f t="shared" si="244"/>
        <v>0</v>
      </c>
      <c r="VZO25" s="369">
        <f t="shared" si="244"/>
        <v>2.1553977782224925E+104</v>
      </c>
      <c r="VZP25" s="369">
        <f t="shared" si="244"/>
        <v>0</v>
      </c>
      <c r="VZQ25" s="369">
        <f t="shared" si="244"/>
        <v>2.2200597115691673E+104</v>
      </c>
      <c r="VZR25" s="369">
        <f t="shared" si="244"/>
        <v>0</v>
      </c>
      <c r="VZS25" s="369">
        <f t="shared" si="244"/>
        <v>2.2866615029162423E+104</v>
      </c>
      <c r="VZT25" s="369">
        <f t="shared" si="244"/>
        <v>0</v>
      </c>
      <c r="VZU25" s="369">
        <f t="shared" si="244"/>
        <v>2.3552613480037296E+104</v>
      </c>
      <c r="VZV25" s="369">
        <f t="shared" si="244"/>
        <v>0</v>
      </c>
      <c r="VZW25" s="369">
        <f t="shared" si="244"/>
        <v>2.4259191884438415E+104</v>
      </c>
      <c r="VZX25" s="369">
        <f t="shared" si="244"/>
        <v>0</v>
      </c>
      <c r="VZY25" s="369">
        <f t="shared" si="244"/>
        <v>2.4986967640971569E+104</v>
      </c>
      <c r="VZZ25" s="369">
        <f t="shared" si="244"/>
        <v>0</v>
      </c>
      <c r="WAA25" s="369">
        <f t="shared" si="244"/>
        <v>2.5736576670200718E+104</v>
      </c>
      <c r="WAB25" s="369">
        <f t="shared" si="244"/>
        <v>0</v>
      </c>
      <c r="WAC25" s="369">
        <f t="shared" si="244"/>
        <v>2.6508673970306738E+104</v>
      </c>
      <c r="WAD25" s="369">
        <f t="shared" si="244"/>
        <v>0</v>
      </c>
      <c r="WAE25" s="369">
        <f t="shared" si="244"/>
        <v>2.730393418941594E+104</v>
      </c>
      <c r="WAF25" s="369">
        <f t="shared" si="244"/>
        <v>0</v>
      </c>
      <c r="WAG25" s="369">
        <f t="shared" si="244"/>
        <v>2.812305221509842E+104</v>
      </c>
      <c r="WAH25" s="369">
        <f t="shared" si="244"/>
        <v>0</v>
      </c>
      <c r="WAI25" s="369">
        <f t="shared" si="244"/>
        <v>2.8966743781551374E+104</v>
      </c>
      <c r="WAJ25" s="369">
        <f t="shared" si="244"/>
        <v>0</v>
      </c>
      <c r="WAK25" s="369">
        <f t="shared" si="244"/>
        <v>2.9835746094997917E+104</v>
      </c>
      <c r="WAL25" s="369">
        <f t="shared" si="244"/>
        <v>0</v>
      </c>
      <c r="WAM25" s="369">
        <f t="shared" si="244"/>
        <v>3.0730818477847855E+104</v>
      </c>
      <c r="WAN25" s="369">
        <f t="shared" si="244"/>
        <v>0</v>
      </c>
      <c r="WAO25" s="369">
        <f t="shared" si="244"/>
        <v>3.1652743032183294E+104</v>
      </c>
      <c r="WAP25" s="369">
        <f t="shared" si="244"/>
        <v>0</v>
      </c>
      <c r="WAQ25" s="369">
        <f t="shared" si="244"/>
        <v>3.2602325323148796E+104</v>
      </c>
      <c r="WAR25" s="369">
        <f t="shared" si="244"/>
        <v>0</v>
      </c>
      <c r="WAS25" s="369">
        <f t="shared" si="244"/>
        <v>3.3580395082843259E+104</v>
      </c>
      <c r="WAT25" s="369">
        <f t="shared" si="244"/>
        <v>0</v>
      </c>
      <c r="WAU25" s="369">
        <f t="shared" si="244"/>
        <v>3.4587806935328558E+104</v>
      </c>
      <c r="WAV25" s="369">
        <f t="shared" si="244"/>
        <v>0</v>
      </c>
      <c r="WAW25" s="369">
        <f t="shared" si="244"/>
        <v>3.5625441143388417E+104</v>
      </c>
      <c r="WAX25" s="369">
        <f t="shared" si="244"/>
        <v>0</v>
      </c>
      <c r="WAY25" s="369">
        <f t="shared" si="244"/>
        <v>3.6694204377690072E+104</v>
      </c>
      <c r="WAZ25" s="369">
        <f t="shared" si="244"/>
        <v>0</v>
      </c>
      <c r="WBA25" s="369">
        <f t="shared" si="244"/>
        <v>3.7795030509020775E+104</v>
      </c>
      <c r="WBB25" s="369">
        <f t="shared" si="244"/>
        <v>0</v>
      </c>
      <c r="WBC25" s="369">
        <f t="shared" si="244"/>
        <v>3.8928881424291401E+104</v>
      </c>
      <c r="WBD25" s="369">
        <f t="shared" si="244"/>
        <v>0</v>
      </c>
      <c r="WBE25" s="369">
        <f t="shared" si="244"/>
        <v>4.0096747867020146E+104</v>
      </c>
      <c r="WBF25" s="369">
        <f t="shared" si="244"/>
        <v>0</v>
      </c>
      <c r="WBG25" s="369">
        <f t="shared" si="244"/>
        <v>4.1299650303030751E+104</v>
      </c>
      <c r="WBH25" s="369">
        <f t="shared" si="244"/>
        <v>0</v>
      </c>
      <c r="WBI25" s="369">
        <f t="shared" si="244"/>
        <v>4.2538639812121674E+104</v>
      </c>
      <c r="WBJ25" s="369">
        <f t="shared" si="244"/>
        <v>0</v>
      </c>
      <c r="WBK25" s="369">
        <f t="shared" si="244"/>
        <v>4.3814799006485326E+104</v>
      </c>
      <c r="WBL25" s="369">
        <f t="shared" si="244"/>
        <v>0</v>
      </c>
      <c r="WBM25" s="369">
        <f t="shared" si="244"/>
        <v>4.5129242976679889E+104</v>
      </c>
      <c r="WBN25" s="369">
        <f t="shared" si="244"/>
        <v>0</v>
      </c>
      <c r="WBO25" s="369">
        <f t="shared" si="244"/>
        <v>4.6483120265980289E+104</v>
      </c>
      <c r="WBP25" s="369">
        <f t="shared" si="244"/>
        <v>0</v>
      </c>
      <c r="WBQ25" s="369">
        <f t="shared" si="244"/>
        <v>4.7877613873959696E+104</v>
      </c>
      <c r="WBR25" s="369">
        <f t="shared" si="244"/>
        <v>0</v>
      </c>
      <c r="WBS25" s="369">
        <f t="shared" si="244"/>
        <v>4.9313942290178485E+104</v>
      </c>
      <c r="WBT25" s="369">
        <f t="shared" si="244"/>
        <v>0</v>
      </c>
      <c r="WBU25" s="369">
        <f t="shared" si="244"/>
        <v>5.079336055888384E+104</v>
      </c>
      <c r="WBV25" s="369">
        <f t="shared" si="244"/>
        <v>0</v>
      </c>
      <c r="WBW25" s="369">
        <f t="shared" si="244"/>
        <v>5.2317161375650356E+104</v>
      </c>
      <c r="WBX25" s="369">
        <f t="shared" ref="WBX25:WEI25" si="245">WBV25*$C$25</f>
        <v>0</v>
      </c>
      <c r="WBY25" s="369">
        <f t="shared" si="245"/>
        <v>5.388667621691987E+104</v>
      </c>
      <c r="WBZ25" s="369">
        <f t="shared" si="245"/>
        <v>0</v>
      </c>
      <c r="WCA25" s="369">
        <f t="shared" si="245"/>
        <v>5.5503276503427466E+104</v>
      </c>
      <c r="WCB25" s="369">
        <f t="shared" si="245"/>
        <v>0</v>
      </c>
      <c r="WCC25" s="369">
        <f t="shared" si="245"/>
        <v>5.716837479853029E+104</v>
      </c>
      <c r="WCD25" s="369">
        <f t="shared" si="245"/>
        <v>0</v>
      </c>
      <c r="WCE25" s="369">
        <f t="shared" si="245"/>
        <v>5.8883426042486205E+104</v>
      </c>
      <c r="WCF25" s="369">
        <f t="shared" si="245"/>
        <v>0</v>
      </c>
      <c r="WCG25" s="369">
        <f t="shared" si="245"/>
        <v>6.0649928823760787E+104</v>
      </c>
      <c r="WCH25" s="369">
        <f t="shared" si="245"/>
        <v>0</v>
      </c>
      <c r="WCI25" s="369">
        <f t="shared" si="245"/>
        <v>6.2469426688473608E+104</v>
      </c>
      <c r="WCJ25" s="369">
        <f t="shared" si="245"/>
        <v>0</v>
      </c>
      <c r="WCK25" s="369">
        <f t="shared" si="245"/>
        <v>6.4343509489127817E+104</v>
      </c>
      <c r="WCL25" s="369">
        <f t="shared" si="245"/>
        <v>0</v>
      </c>
      <c r="WCM25" s="369">
        <f t="shared" si="245"/>
        <v>6.6273814773801654E+104</v>
      </c>
      <c r="WCN25" s="369">
        <f t="shared" si="245"/>
        <v>0</v>
      </c>
      <c r="WCO25" s="369">
        <f t="shared" si="245"/>
        <v>6.8262029217015711E+104</v>
      </c>
      <c r="WCP25" s="369">
        <f t="shared" si="245"/>
        <v>0</v>
      </c>
      <c r="WCQ25" s="369">
        <f t="shared" si="245"/>
        <v>7.0309890093526184E+104</v>
      </c>
      <c r="WCR25" s="369">
        <f t="shared" si="245"/>
        <v>0</v>
      </c>
      <c r="WCS25" s="369">
        <f t="shared" si="245"/>
        <v>7.2419186796331973E+104</v>
      </c>
      <c r="WCT25" s="369">
        <f t="shared" si="245"/>
        <v>0</v>
      </c>
      <c r="WCU25" s="369">
        <f t="shared" si="245"/>
        <v>7.459176240022194E+104</v>
      </c>
      <c r="WCV25" s="369">
        <f t="shared" si="245"/>
        <v>0</v>
      </c>
      <c r="WCW25" s="369">
        <f t="shared" si="245"/>
        <v>7.6829515272228602E+104</v>
      </c>
      <c r="WCX25" s="369">
        <f t="shared" si="245"/>
        <v>0</v>
      </c>
      <c r="WCY25" s="369">
        <f t="shared" si="245"/>
        <v>7.9134400730395462E+104</v>
      </c>
      <c r="WCZ25" s="369">
        <f t="shared" si="245"/>
        <v>0</v>
      </c>
      <c r="WDA25" s="369">
        <f t="shared" si="245"/>
        <v>8.1508432752307322E+104</v>
      </c>
      <c r="WDB25" s="369">
        <f t="shared" si="245"/>
        <v>0</v>
      </c>
      <c r="WDC25" s="369">
        <f t="shared" si="245"/>
        <v>8.3953685734876538E+104</v>
      </c>
      <c r="WDD25" s="369">
        <f t="shared" si="245"/>
        <v>0</v>
      </c>
      <c r="WDE25" s="369">
        <f t="shared" si="245"/>
        <v>8.6472296306922836E+104</v>
      </c>
      <c r="WDF25" s="369">
        <f t="shared" si="245"/>
        <v>0</v>
      </c>
      <c r="WDG25" s="369">
        <f t="shared" si="245"/>
        <v>8.9066465196130524E+104</v>
      </c>
      <c r="WDH25" s="369">
        <f t="shared" si="245"/>
        <v>0</v>
      </c>
      <c r="WDI25" s="369">
        <f t="shared" si="245"/>
        <v>9.1738459152014439E+104</v>
      </c>
      <c r="WDJ25" s="369">
        <f t="shared" si="245"/>
        <v>0</v>
      </c>
      <c r="WDK25" s="369">
        <f t="shared" si="245"/>
        <v>9.4490612926574878E+104</v>
      </c>
      <c r="WDL25" s="369">
        <f t="shared" si="245"/>
        <v>0</v>
      </c>
      <c r="WDM25" s="369">
        <f t="shared" si="245"/>
        <v>9.7325331314372121E+104</v>
      </c>
      <c r="WDN25" s="369">
        <f t="shared" si="245"/>
        <v>0</v>
      </c>
      <c r="WDO25" s="369">
        <f t="shared" si="245"/>
        <v>1.0024509125380329E+105</v>
      </c>
      <c r="WDP25" s="369">
        <f t="shared" si="245"/>
        <v>0</v>
      </c>
      <c r="WDQ25" s="369">
        <f t="shared" si="245"/>
        <v>1.0325244399141739E+105</v>
      </c>
      <c r="WDR25" s="369">
        <f t="shared" si="245"/>
        <v>0</v>
      </c>
      <c r="WDS25" s="369">
        <f t="shared" si="245"/>
        <v>1.0635001731115992E+105</v>
      </c>
      <c r="WDT25" s="369">
        <f t="shared" si="245"/>
        <v>0</v>
      </c>
      <c r="WDU25" s="369">
        <f t="shared" si="245"/>
        <v>1.0954051783049472E+105</v>
      </c>
      <c r="WDV25" s="369">
        <f t="shared" si="245"/>
        <v>0</v>
      </c>
      <c r="WDW25" s="369">
        <f t="shared" si="245"/>
        <v>1.1282673336540956E+105</v>
      </c>
      <c r="WDX25" s="369">
        <f t="shared" si="245"/>
        <v>0</v>
      </c>
      <c r="WDY25" s="369">
        <f t="shared" si="245"/>
        <v>1.1621153536637186E+105</v>
      </c>
      <c r="WDZ25" s="369">
        <f t="shared" si="245"/>
        <v>0</v>
      </c>
      <c r="WEA25" s="369">
        <f t="shared" si="245"/>
        <v>1.1969788142736301E+105</v>
      </c>
      <c r="WEB25" s="369">
        <f t="shared" si="245"/>
        <v>0</v>
      </c>
      <c r="WEC25" s="369">
        <f t="shared" si="245"/>
        <v>1.232888178701839E+105</v>
      </c>
      <c r="WED25" s="369">
        <f t="shared" si="245"/>
        <v>0</v>
      </c>
      <c r="WEE25" s="369">
        <f t="shared" si="245"/>
        <v>1.2698748240628941E+105</v>
      </c>
      <c r="WEF25" s="369">
        <f t="shared" si="245"/>
        <v>0</v>
      </c>
      <c r="WEG25" s="369">
        <f t="shared" si="245"/>
        <v>1.3079710687847809E+105</v>
      </c>
      <c r="WEH25" s="369">
        <f t="shared" si="245"/>
        <v>0</v>
      </c>
      <c r="WEI25" s="369">
        <f t="shared" si="245"/>
        <v>1.3472102008483245E+105</v>
      </c>
      <c r="WEJ25" s="369">
        <f t="shared" ref="WEJ25:WGU25" si="246">WEH25*$C$25</f>
        <v>0</v>
      </c>
      <c r="WEK25" s="369">
        <f t="shared" si="246"/>
        <v>1.3876265068737743E+105</v>
      </c>
      <c r="WEL25" s="369">
        <f t="shared" si="246"/>
        <v>0</v>
      </c>
      <c r="WEM25" s="369">
        <f t="shared" si="246"/>
        <v>1.4292553020799875E+105</v>
      </c>
      <c r="WEN25" s="369">
        <f t="shared" si="246"/>
        <v>0</v>
      </c>
      <c r="WEO25" s="369">
        <f t="shared" si="246"/>
        <v>1.4721329611423872E+105</v>
      </c>
      <c r="WEP25" s="369">
        <f t="shared" si="246"/>
        <v>0</v>
      </c>
      <c r="WEQ25" s="369">
        <f t="shared" si="246"/>
        <v>1.5162969499766589E+105</v>
      </c>
      <c r="WER25" s="369">
        <f t="shared" si="246"/>
        <v>0</v>
      </c>
      <c r="WES25" s="369">
        <f t="shared" si="246"/>
        <v>1.5617858584759587E+105</v>
      </c>
      <c r="WET25" s="369">
        <f t="shared" si="246"/>
        <v>0</v>
      </c>
      <c r="WEU25" s="369">
        <f t="shared" si="246"/>
        <v>1.6086394342302376E+105</v>
      </c>
      <c r="WEV25" s="369">
        <f t="shared" si="246"/>
        <v>0</v>
      </c>
      <c r="WEW25" s="369">
        <f t="shared" si="246"/>
        <v>1.6568986172571449E+105</v>
      </c>
      <c r="WEX25" s="369">
        <f t="shared" si="246"/>
        <v>0</v>
      </c>
      <c r="WEY25" s="369">
        <f t="shared" si="246"/>
        <v>1.7066055757748594E+105</v>
      </c>
      <c r="WEZ25" s="369">
        <f t="shared" si="246"/>
        <v>0</v>
      </c>
      <c r="WFA25" s="369">
        <f t="shared" si="246"/>
        <v>1.7578037430481052E+105</v>
      </c>
      <c r="WFB25" s="369">
        <f t="shared" si="246"/>
        <v>0</v>
      </c>
      <c r="WFC25" s="369">
        <f t="shared" si="246"/>
        <v>1.8105378553395484E+105</v>
      </c>
      <c r="WFD25" s="369">
        <f t="shared" si="246"/>
        <v>0</v>
      </c>
      <c r="WFE25" s="369">
        <f t="shared" si="246"/>
        <v>1.8648539909997349E+105</v>
      </c>
      <c r="WFF25" s="369">
        <f t="shared" si="246"/>
        <v>0</v>
      </c>
      <c r="WFG25" s="369">
        <f t="shared" si="246"/>
        <v>1.9207996107297271E+105</v>
      </c>
      <c r="WFH25" s="369">
        <f t="shared" si="246"/>
        <v>0</v>
      </c>
      <c r="WFI25" s="369">
        <f t="shared" si="246"/>
        <v>1.9784235990516188E+105</v>
      </c>
      <c r="WFJ25" s="369">
        <f t="shared" si="246"/>
        <v>0</v>
      </c>
      <c r="WFK25" s="369">
        <f t="shared" si="246"/>
        <v>2.0377763070231674E+105</v>
      </c>
      <c r="WFL25" s="369">
        <f t="shared" si="246"/>
        <v>0</v>
      </c>
      <c r="WFM25" s="369">
        <f t="shared" si="246"/>
        <v>2.0989095962338624E+105</v>
      </c>
      <c r="WFN25" s="369">
        <f t="shared" si="246"/>
        <v>0</v>
      </c>
      <c r="WFO25" s="369">
        <f t="shared" si="246"/>
        <v>2.1618768841208782E+105</v>
      </c>
      <c r="WFP25" s="369">
        <f t="shared" si="246"/>
        <v>0</v>
      </c>
      <c r="WFQ25" s="369">
        <f t="shared" si="246"/>
        <v>2.2267331906445047E+105</v>
      </c>
      <c r="WFR25" s="369">
        <f t="shared" si="246"/>
        <v>0</v>
      </c>
      <c r="WFS25" s="369">
        <f t="shared" si="246"/>
        <v>2.2935351863638399E+105</v>
      </c>
      <c r="WFT25" s="369">
        <f t="shared" si="246"/>
        <v>0</v>
      </c>
      <c r="WFU25" s="369">
        <f t="shared" si="246"/>
        <v>2.3623412419547553E+105</v>
      </c>
      <c r="WFV25" s="369">
        <f t="shared" si="246"/>
        <v>0</v>
      </c>
      <c r="WFW25" s="369">
        <f t="shared" si="246"/>
        <v>2.4332114792133981E+105</v>
      </c>
      <c r="WFX25" s="369">
        <f t="shared" si="246"/>
        <v>0</v>
      </c>
      <c r="WFY25" s="369">
        <f t="shared" si="246"/>
        <v>2.5062078235898001E+105</v>
      </c>
      <c r="WFZ25" s="369">
        <f t="shared" si="246"/>
        <v>0</v>
      </c>
      <c r="WGA25" s="369">
        <f t="shared" si="246"/>
        <v>2.5813940582974942E+105</v>
      </c>
      <c r="WGB25" s="369">
        <f t="shared" si="246"/>
        <v>0</v>
      </c>
      <c r="WGC25" s="369">
        <f t="shared" si="246"/>
        <v>2.6588358800464189E+105</v>
      </c>
      <c r="WGD25" s="369">
        <f t="shared" si="246"/>
        <v>0</v>
      </c>
      <c r="WGE25" s="369">
        <f t="shared" si="246"/>
        <v>2.7386009564478114E+105</v>
      </c>
      <c r="WGF25" s="369">
        <f t="shared" si="246"/>
        <v>0</v>
      </c>
      <c r="WGG25" s="369">
        <f t="shared" si="246"/>
        <v>2.820758985141246E+105</v>
      </c>
      <c r="WGH25" s="369">
        <f t="shared" si="246"/>
        <v>0</v>
      </c>
      <c r="WGI25" s="369">
        <f t="shared" si="246"/>
        <v>2.9053817546954834E+105</v>
      </c>
      <c r="WGJ25" s="369">
        <f t="shared" si="246"/>
        <v>0</v>
      </c>
      <c r="WGK25" s="369">
        <f t="shared" si="246"/>
        <v>2.9925432073363479E+105</v>
      </c>
      <c r="WGL25" s="369">
        <f t="shared" si="246"/>
        <v>0</v>
      </c>
      <c r="WGM25" s="369">
        <f t="shared" si="246"/>
        <v>3.0823195035564385E+105</v>
      </c>
      <c r="WGN25" s="369">
        <f t="shared" si="246"/>
        <v>0</v>
      </c>
      <c r="WGO25" s="369">
        <f t="shared" si="246"/>
        <v>3.1747890886631318E+105</v>
      </c>
      <c r="WGP25" s="369">
        <f t="shared" si="246"/>
        <v>0</v>
      </c>
      <c r="WGQ25" s="369">
        <f t="shared" si="246"/>
        <v>3.270032761323026E+105</v>
      </c>
      <c r="WGR25" s="369">
        <f t="shared" si="246"/>
        <v>0</v>
      </c>
      <c r="WGS25" s="369">
        <f t="shared" si="246"/>
        <v>3.3681337441627167E+105</v>
      </c>
      <c r="WGT25" s="369">
        <f t="shared" si="246"/>
        <v>0</v>
      </c>
      <c r="WGU25" s="369">
        <f t="shared" si="246"/>
        <v>3.4691777564875985E+105</v>
      </c>
      <c r="WGV25" s="369">
        <f t="shared" ref="WGV25:WJG25" si="247">WGT25*$C$25</f>
        <v>0</v>
      </c>
      <c r="WGW25" s="369">
        <f t="shared" si="247"/>
        <v>3.5732530891822265E+105</v>
      </c>
      <c r="WGX25" s="369">
        <f t="shared" si="247"/>
        <v>0</v>
      </c>
      <c r="WGY25" s="369">
        <f t="shared" si="247"/>
        <v>3.6804506818576935E+105</v>
      </c>
      <c r="WGZ25" s="369">
        <f t="shared" si="247"/>
        <v>0</v>
      </c>
      <c r="WHA25" s="369">
        <f t="shared" si="247"/>
        <v>3.7908642023134243E+105</v>
      </c>
      <c r="WHB25" s="369">
        <f t="shared" si="247"/>
        <v>0</v>
      </c>
      <c r="WHC25" s="369">
        <f t="shared" si="247"/>
        <v>3.9045901283828271E+105</v>
      </c>
      <c r="WHD25" s="369">
        <f t="shared" si="247"/>
        <v>0</v>
      </c>
      <c r="WHE25" s="369">
        <f t="shared" si="247"/>
        <v>4.021727832234312E+105</v>
      </c>
      <c r="WHF25" s="369">
        <f t="shared" si="247"/>
        <v>0</v>
      </c>
      <c r="WHG25" s="369">
        <f t="shared" si="247"/>
        <v>4.1423796672013416E+105</v>
      </c>
      <c r="WHH25" s="369">
        <f t="shared" si="247"/>
        <v>0</v>
      </c>
      <c r="WHI25" s="369">
        <f t="shared" si="247"/>
        <v>4.2666510572173822E+105</v>
      </c>
      <c r="WHJ25" s="369">
        <f t="shared" si="247"/>
        <v>0</v>
      </c>
      <c r="WHK25" s="369">
        <f t="shared" si="247"/>
        <v>4.3946505889339038E+105</v>
      </c>
      <c r="WHL25" s="369">
        <f t="shared" si="247"/>
        <v>0</v>
      </c>
      <c r="WHM25" s="369">
        <f t="shared" si="247"/>
        <v>4.526490106601921E+105</v>
      </c>
      <c r="WHN25" s="369">
        <f t="shared" si="247"/>
        <v>0</v>
      </c>
      <c r="WHO25" s="369">
        <f t="shared" si="247"/>
        <v>4.6622848097999788E+105</v>
      </c>
      <c r="WHP25" s="369">
        <f t="shared" si="247"/>
        <v>0</v>
      </c>
      <c r="WHQ25" s="369">
        <f t="shared" si="247"/>
        <v>4.8021533540939786E+105</v>
      </c>
      <c r="WHR25" s="369">
        <f t="shared" si="247"/>
        <v>0</v>
      </c>
      <c r="WHS25" s="369">
        <f t="shared" si="247"/>
        <v>4.9462179547167981E+105</v>
      </c>
      <c r="WHT25" s="369">
        <f t="shared" si="247"/>
        <v>0</v>
      </c>
      <c r="WHU25" s="369">
        <f t="shared" si="247"/>
        <v>5.0946044933583019E+105</v>
      </c>
      <c r="WHV25" s="369">
        <f t="shared" si="247"/>
        <v>0</v>
      </c>
      <c r="WHW25" s="369">
        <f t="shared" si="247"/>
        <v>5.2474426281590509E+105</v>
      </c>
      <c r="WHX25" s="369">
        <f t="shared" si="247"/>
        <v>0</v>
      </c>
      <c r="WHY25" s="369">
        <f t="shared" si="247"/>
        <v>5.4048659070038225E+105</v>
      </c>
      <c r="WHZ25" s="369">
        <f t="shared" si="247"/>
        <v>0</v>
      </c>
      <c r="WIA25" s="369">
        <f t="shared" si="247"/>
        <v>5.5670118842139376E+105</v>
      </c>
      <c r="WIB25" s="369">
        <f t="shared" si="247"/>
        <v>0</v>
      </c>
      <c r="WIC25" s="369">
        <f t="shared" si="247"/>
        <v>5.7340222407403562E+105</v>
      </c>
      <c r="WID25" s="369">
        <f t="shared" si="247"/>
        <v>0</v>
      </c>
      <c r="WIE25" s="369">
        <f t="shared" si="247"/>
        <v>5.906042907962567E+105</v>
      </c>
      <c r="WIF25" s="369">
        <f t="shared" si="247"/>
        <v>0</v>
      </c>
      <c r="WIG25" s="369">
        <f t="shared" si="247"/>
        <v>6.0832241952014439E+105</v>
      </c>
      <c r="WIH25" s="369">
        <f t="shared" si="247"/>
        <v>0</v>
      </c>
      <c r="WII25" s="369">
        <f t="shared" si="247"/>
        <v>6.2657209210574876E+105</v>
      </c>
      <c r="WIJ25" s="369">
        <f t="shared" si="247"/>
        <v>0</v>
      </c>
      <c r="WIK25" s="369">
        <f t="shared" si="247"/>
        <v>6.4536925486892129E+105</v>
      </c>
      <c r="WIL25" s="369">
        <f t="shared" si="247"/>
        <v>0</v>
      </c>
      <c r="WIM25" s="369">
        <f t="shared" si="247"/>
        <v>6.6473033251498892E+105</v>
      </c>
      <c r="WIN25" s="369">
        <f t="shared" si="247"/>
        <v>0</v>
      </c>
      <c r="WIO25" s="369">
        <f t="shared" si="247"/>
        <v>6.8467224249043859E+105</v>
      </c>
      <c r="WIP25" s="369">
        <f t="shared" si="247"/>
        <v>0</v>
      </c>
      <c r="WIQ25" s="369">
        <f t="shared" si="247"/>
        <v>7.0521240976515173E+105</v>
      </c>
      <c r="WIR25" s="369">
        <f t="shared" si="247"/>
        <v>0</v>
      </c>
      <c r="WIS25" s="369">
        <f t="shared" si="247"/>
        <v>7.2636878205810627E+105</v>
      </c>
      <c r="WIT25" s="369">
        <f t="shared" si="247"/>
        <v>0</v>
      </c>
      <c r="WIU25" s="369">
        <f t="shared" si="247"/>
        <v>7.4815984551984945E+105</v>
      </c>
      <c r="WIV25" s="369">
        <f t="shared" si="247"/>
        <v>0</v>
      </c>
      <c r="WIW25" s="369">
        <f t="shared" si="247"/>
        <v>7.7060464088544493E+105</v>
      </c>
      <c r="WIX25" s="369">
        <f t="shared" si="247"/>
        <v>0</v>
      </c>
      <c r="WIY25" s="369">
        <f t="shared" si="247"/>
        <v>7.9372278011200835E+105</v>
      </c>
      <c r="WIZ25" s="369">
        <f t="shared" si="247"/>
        <v>0</v>
      </c>
      <c r="WJA25" s="369">
        <f t="shared" si="247"/>
        <v>8.1753446351536857E+105</v>
      </c>
      <c r="WJB25" s="369">
        <f t="shared" si="247"/>
        <v>0</v>
      </c>
      <c r="WJC25" s="369">
        <f t="shared" si="247"/>
        <v>8.4206049742082966E+105</v>
      </c>
      <c r="WJD25" s="369">
        <f t="shared" si="247"/>
        <v>0</v>
      </c>
      <c r="WJE25" s="369">
        <f t="shared" si="247"/>
        <v>8.6732231234345456E+105</v>
      </c>
      <c r="WJF25" s="369">
        <f t="shared" si="247"/>
        <v>0</v>
      </c>
      <c r="WJG25" s="369">
        <f t="shared" si="247"/>
        <v>8.933419817137582E+105</v>
      </c>
      <c r="WJH25" s="369">
        <f t="shared" ref="WJH25:WLS25" si="248">WJF25*$C$25</f>
        <v>0</v>
      </c>
      <c r="WJI25" s="369">
        <f t="shared" si="248"/>
        <v>9.2014224116517106E+105</v>
      </c>
      <c r="WJJ25" s="369">
        <f t="shared" si="248"/>
        <v>0</v>
      </c>
      <c r="WJK25" s="369">
        <f t="shared" si="248"/>
        <v>9.4774650840012632E+105</v>
      </c>
      <c r="WJL25" s="369">
        <f t="shared" si="248"/>
        <v>0</v>
      </c>
      <c r="WJM25" s="369">
        <f t="shared" si="248"/>
        <v>9.7617890365213012E+105</v>
      </c>
      <c r="WJN25" s="369">
        <f t="shared" si="248"/>
        <v>0</v>
      </c>
      <c r="WJO25" s="369">
        <f t="shared" si="248"/>
        <v>1.005464270761694E+106</v>
      </c>
      <c r="WJP25" s="369">
        <f t="shared" si="248"/>
        <v>0</v>
      </c>
      <c r="WJQ25" s="369">
        <f t="shared" si="248"/>
        <v>1.0356281988845448E+106</v>
      </c>
      <c r="WJR25" s="369">
        <f t="shared" si="248"/>
        <v>0</v>
      </c>
      <c r="WJS25" s="369">
        <f t="shared" si="248"/>
        <v>1.0666970448510811E+106</v>
      </c>
      <c r="WJT25" s="369">
        <f t="shared" si="248"/>
        <v>0</v>
      </c>
      <c r="WJU25" s="369">
        <f t="shared" si="248"/>
        <v>1.0986979561966135E+106</v>
      </c>
      <c r="WJV25" s="369">
        <f t="shared" si="248"/>
        <v>0</v>
      </c>
      <c r="WJW25" s="369">
        <f t="shared" si="248"/>
        <v>1.1316588948825119E+106</v>
      </c>
      <c r="WJX25" s="369">
        <f t="shared" si="248"/>
        <v>0</v>
      </c>
      <c r="WJY25" s="369">
        <f t="shared" si="248"/>
        <v>1.1656086617289873E+106</v>
      </c>
      <c r="WJZ25" s="369">
        <f t="shared" si="248"/>
        <v>0</v>
      </c>
      <c r="WKA25" s="369">
        <f t="shared" si="248"/>
        <v>1.200576921580857E+106</v>
      </c>
      <c r="WKB25" s="369">
        <f t="shared" si="248"/>
        <v>0</v>
      </c>
      <c r="WKC25" s="369">
        <f t="shared" si="248"/>
        <v>1.2365942292282828E+106</v>
      </c>
      <c r="WKD25" s="369">
        <f t="shared" si="248"/>
        <v>0</v>
      </c>
      <c r="WKE25" s="369">
        <f t="shared" si="248"/>
        <v>1.2736920561051312E+106</v>
      </c>
      <c r="WKF25" s="369">
        <f t="shared" si="248"/>
        <v>0</v>
      </c>
      <c r="WKG25" s="369">
        <f t="shared" si="248"/>
        <v>1.3119028177882852E+106</v>
      </c>
      <c r="WKH25" s="369">
        <f t="shared" si="248"/>
        <v>0</v>
      </c>
      <c r="WKI25" s="369">
        <f t="shared" si="248"/>
        <v>1.3512599023219339E+106</v>
      </c>
      <c r="WKJ25" s="369">
        <f t="shared" si="248"/>
        <v>0</v>
      </c>
      <c r="WKK25" s="369">
        <f t="shared" si="248"/>
        <v>1.391797699391592E+106</v>
      </c>
      <c r="WKL25" s="369">
        <f t="shared" si="248"/>
        <v>0</v>
      </c>
      <c r="WKM25" s="369">
        <f t="shared" si="248"/>
        <v>1.4335516303733397E+106</v>
      </c>
      <c r="WKN25" s="369">
        <f t="shared" si="248"/>
        <v>0</v>
      </c>
      <c r="WKO25" s="369">
        <f t="shared" si="248"/>
        <v>1.4765581792845399E+106</v>
      </c>
      <c r="WKP25" s="369">
        <f t="shared" si="248"/>
        <v>0</v>
      </c>
      <c r="WKQ25" s="369">
        <f t="shared" si="248"/>
        <v>1.5208549246630763E+106</v>
      </c>
      <c r="WKR25" s="369">
        <f t="shared" si="248"/>
        <v>0</v>
      </c>
      <c r="WKS25" s="369">
        <f t="shared" si="248"/>
        <v>1.5664805724029685E+106</v>
      </c>
      <c r="WKT25" s="369">
        <f t="shared" si="248"/>
        <v>0</v>
      </c>
      <c r="WKU25" s="369">
        <f t="shared" si="248"/>
        <v>1.6134749895750577E+106</v>
      </c>
      <c r="WKV25" s="369">
        <f t="shared" si="248"/>
        <v>0</v>
      </c>
      <c r="WKW25" s="369">
        <f t="shared" si="248"/>
        <v>1.6618792392623094E+106</v>
      </c>
      <c r="WKX25" s="369">
        <f t="shared" si="248"/>
        <v>0</v>
      </c>
      <c r="WKY25" s="369">
        <f t="shared" si="248"/>
        <v>1.7117356164401787E+106</v>
      </c>
      <c r="WKZ25" s="369">
        <f t="shared" si="248"/>
        <v>0</v>
      </c>
      <c r="WLA25" s="369">
        <f t="shared" si="248"/>
        <v>1.7630876849333841E+106</v>
      </c>
      <c r="WLB25" s="369">
        <f t="shared" si="248"/>
        <v>0</v>
      </c>
      <c r="WLC25" s="369">
        <f t="shared" si="248"/>
        <v>1.8159803154813856E+106</v>
      </c>
      <c r="WLD25" s="369">
        <f t="shared" si="248"/>
        <v>0</v>
      </c>
      <c r="WLE25" s="369">
        <f t="shared" si="248"/>
        <v>1.8704597249458273E+106</v>
      </c>
      <c r="WLF25" s="369">
        <f t="shared" si="248"/>
        <v>0</v>
      </c>
      <c r="WLG25" s="369">
        <f t="shared" si="248"/>
        <v>1.9265735166942021E+106</v>
      </c>
      <c r="WLH25" s="369">
        <f t="shared" si="248"/>
        <v>0</v>
      </c>
      <c r="WLI25" s="369">
        <f t="shared" si="248"/>
        <v>1.9843707221950284E+106</v>
      </c>
      <c r="WLJ25" s="369">
        <f t="shared" si="248"/>
        <v>0</v>
      </c>
      <c r="WLK25" s="369">
        <f t="shared" si="248"/>
        <v>2.0439018438608791E+106</v>
      </c>
      <c r="WLL25" s="369">
        <f t="shared" si="248"/>
        <v>0</v>
      </c>
      <c r="WLM25" s="369">
        <f t="shared" si="248"/>
        <v>2.1052188991767054E+106</v>
      </c>
      <c r="WLN25" s="369">
        <f t="shared" si="248"/>
        <v>0</v>
      </c>
      <c r="WLO25" s="369">
        <f t="shared" si="248"/>
        <v>2.1683754661520068E+106</v>
      </c>
      <c r="WLP25" s="369">
        <f t="shared" si="248"/>
        <v>0</v>
      </c>
      <c r="WLQ25" s="369">
        <f t="shared" si="248"/>
        <v>2.233426730136567E+106</v>
      </c>
      <c r="WLR25" s="369">
        <f t="shared" si="248"/>
        <v>0</v>
      </c>
      <c r="WLS25" s="369">
        <f t="shared" si="248"/>
        <v>2.3004295320406639E+106</v>
      </c>
      <c r="WLT25" s="369">
        <f t="shared" ref="WLT25:WOE25" si="249">WLR25*$C$25</f>
        <v>0</v>
      </c>
      <c r="WLU25" s="369">
        <f t="shared" si="249"/>
        <v>2.3694424180018838E+106</v>
      </c>
      <c r="WLV25" s="369">
        <f t="shared" si="249"/>
        <v>0</v>
      </c>
      <c r="WLW25" s="369">
        <f t="shared" si="249"/>
        <v>2.4405256905419406E+106</v>
      </c>
      <c r="WLX25" s="369">
        <f t="shared" si="249"/>
        <v>0</v>
      </c>
      <c r="WLY25" s="369">
        <f t="shared" si="249"/>
        <v>2.5137414612581988E+106</v>
      </c>
      <c r="WLZ25" s="369">
        <f t="shared" si="249"/>
        <v>0</v>
      </c>
      <c r="WMA25" s="369">
        <f t="shared" si="249"/>
        <v>2.5891537050959449E+106</v>
      </c>
      <c r="WMB25" s="369">
        <f t="shared" si="249"/>
        <v>0</v>
      </c>
      <c r="WMC25" s="369">
        <f t="shared" si="249"/>
        <v>2.6668283162488234E+106</v>
      </c>
      <c r="WMD25" s="369">
        <f t="shared" si="249"/>
        <v>0</v>
      </c>
      <c r="WME25" s="369">
        <f t="shared" si="249"/>
        <v>2.7468331657362883E+106</v>
      </c>
      <c r="WMF25" s="369">
        <f t="shared" si="249"/>
        <v>0</v>
      </c>
      <c r="WMG25" s="369">
        <f t="shared" si="249"/>
        <v>2.8292381607083769E+106</v>
      </c>
      <c r="WMH25" s="369">
        <f t="shared" si="249"/>
        <v>0</v>
      </c>
      <c r="WMI25" s="369">
        <f t="shared" si="249"/>
        <v>2.9141153055296283E+106</v>
      </c>
      <c r="WMJ25" s="369">
        <f t="shared" si="249"/>
        <v>0</v>
      </c>
      <c r="WMK25" s="369">
        <f t="shared" si="249"/>
        <v>3.0015387646955172E+106</v>
      </c>
      <c r="WML25" s="369">
        <f t="shared" si="249"/>
        <v>0</v>
      </c>
      <c r="WMM25" s="369">
        <f t="shared" si="249"/>
        <v>3.0915849276363829E+106</v>
      </c>
      <c r="WMN25" s="369">
        <f t="shared" si="249"/>
        <v>0</v>
      </c>
      <c r="WMO25" s="369">
        <f t="shared" si="249"/>
        <v>3.1843324754654745E+106</v>
      </c>
      <c r="WMP25" s="369">
        <f t="shared" si="249"/>
        <v>0</v>
      </c>
      <c r="WMQ25" s="369">
        <f t="shared" si="249"/>
        <v>3.279862449729439E+106</v>
      </c>
      <c r="WMR25" s="369">
        <f t="shared" si="249"/>
        <v>0</v>
      </c>
      <c r="WMS25" s="369">
        <f t="shared" si="249"/>
        <v>3.3782583232213222E+106</v>
      </c>
      <c r="WMT25" s="369">
        <f t="shared" si="249"/>
        <v>0</v>
      </c>
      <c r="WMU25" s="369">
        <f t="shared" si="249"/>
        <v>3.479606072917962E+106</v>
      </c>
      <c r="WMV25" s="369">
        <f t="shared" si="249"/>
        <v>0</v>
      </c>
      <c r="WMW25" s="369">
        <f t="shared" si="249"/>
        <v>3.583994255105501E+106</v>
      </c>
      <c r="WMX25" s="369">
        <f t="shared" si="249"/>
        <v>0</v>
      </c>
      <c r="WMY25" s="369">
        <f t="shared" si="249"/>
        <v>3.6915140827586664E+106</v>
      </c>
      <c r="WMZ25" s="369">
        <f t="shared" si="249"/>
        <v>0</v>
      </c>
      <c r="WNA25" s="369">
        <f t="shared" si="249"/>
        <v>3.8022595052414262E+106</v>
      </c>
      <c r="WNB25" s="369">
        <f t="shared" si="249"/>
        <v>0</v>
      </c>
      <c r="WNC25" s="369">
        <f t="shared" si="249"/>
        <v>3.9163272903986694E+106</v>
      </c>
      <c r="WND25" s="369">
        <f t="shared" si="249"/>
        <v>0</v>
      </c>
      <c r="WNE25" s="369">
        <f t="shared" si="249"/>
        <v>4.03381710911063E+106</v>
      </c>
      <c r="WNF25" s="369">
        <f t="shared" si="249"/>
        <v>0</v>
      </c>
      <c r="WNG25" s="369">
        <f t="shared" si="249"/>
        <v>4.1548316223839491E+106</v>
      </c>
      <c r="WNH25" s="369">
        <f t="shared" si="249"/>
        <v>0</v>
      </c>
      <c r="WNI25" s="369">
        <f t="shared" si="249"/>
        <v>4.279476571055468E+106</v>
      </c>
      <c r="WNJ25" s="369">
        <f t="shared" si="249"/>
        <v>0</v>
      </c>
      <c r="WNK25" s="369">
        <f t="shared" si="249"/>
        <v>4.4078608681871325E+106</v>
      </c>
      <c r="WNL25" s="369">
        <f t="shared" si="249"/>
        <v>0</v>
      </c>
      <c r="WNM25" s="369">
        <f t="shared" si="249"/>
        <v>4.5400966942327468E+106</v>
      </c>
      <c r="WNN25" s="369">
        <f t="shared" si="249"/>
        <v>0</v>
      </c>
      <c r="WNO25" s="369">
        <f t="shared" si="249"/>
        <v>4.6762995950597297E+106</v>
      </c>
      <c r="WNP25" s="369">
        <f t="shared" si="249"/>
        <v>0</v>
      </c>
      <c r="WNQ25" s="369">
        <f t="shared" si="249"/>
        <v>4.8165885829115217E+106</v>
      </c>
      <c r="WNR25" s="369">
        <f t="shared" si="249"/>
        <v>0</v>
      </c>
      <c r="WNS25" s="369">
        <f t="shared" si="249"/>
        <v>4.9610862403988678E+106</v>
      </c>
      <c r="WNT25" s="369">
        <f t="shared" si="249"/>
        <v>0</v>
      </c>
      <c r="WNU25" s="369">
        <f t="shared" si="249"/>
        <v>5.1099188276108337E+106</v>
      </c>
      <c r="WNV25" s="369">
        <f t="shared" si="249"/>
        <v>0</v>
      </c>
      <c r="WNW25" s="369">
        <f t="shared" si="249"/>
        <v>5.2632163924391586E+106</v>
      </c>
      <c r="WNX25" s="369">
        <f t="shared" si="249"/>
        <v>0</v>
      </c>
      <c r="WNY25" s="369">
        <f t="shared" si="249"/>
        <v>5.4211128842123332E+106</v>
      </c>
      <c r="WNZ25" s="369">
        <f t="shared" si="249"/>
        <v>0</v>
      </c>
      <c r="WOA25" s="369">
        <f t="shared" si="249"/>
        <v>5.5837462707387036E+106</v>
      </c>
      <c r="WOB25" s="369">
        <f t="shared" si="249"/>
        <v>0</v>
      </c>
      <c r="WOC25" s="369">
        <f t="shared" si="249"/>
        <v>5.7512586588608652E+106</v>
      </c>
      <c r="WOD25" s="369">
        <f t="shared" si="249"/>
        <v>0</v>
      </c>
      <c r="WOE25" s="369">
        <f t="shared" si="249"/>
        <v>5.9237964186266909E+106</v>
      </c>
      <c r="WOF25" s="369">
        <f t="shared" ref="WOF25:WQQ25" si="250">WOD25*$C$25</f>
        <v>0</v>
      </c>
      <c r="WOG25" s="369">
        <f t="shared" si="250"/>
        <v>6.1015103111854918E+106</v>
      </c>
      <c r="WOH25" s="369">
        <f t="shared" si="250"/>
        <v>0</v>
      </c>
      <c r="WOI25" s="369">
        <f t="shared" si="250"/>
        <v>6.284555620521057E+106</v>
      </c>
      <c r="WOJ25" s="369">
        <f t="shared" si="250"/>
        <v>0</v>
      </c>
      <c r="WOK25" s="369">
        <f t="shared" si="250"/>
        <v>6.4730922891366886E+106</v>
      </c>
      <c r="WOL25" s="369">
        <f t="shared" si="250"/>
        <v>0</v>
      </c>
      <c r="WOM25" s="369">
        <f t="shared" si="250"/>
        <v>6.6672850578107891E+106</v>
      </c>
      <c r="WON25" s="369">
        <f t="shared" si="250"/>
        <v>0</v>
      </c>
      <c r="WOO25" s="369">
        <f t="shared" si="250"/>
        <v>6.8673036095451129E+106</v>
      </c>
      <c r="WOP25" s="369">
        <f t="shared" si="250"/>
        <v>0</v>
      </c>
      <c r="WOQ25" s="369">
        <f t="shared" si="250"/>
        <v>7.0733227178314667E+106</v>
      </c>
      <c r="WOR25" s="369">
        <f t="shared" si="250"/>
        <v>0</v>
      </c>
      <c r="WOS25" s="369">
        <f t="shared" si="250"/>
        <v>7.2855223993664106E+106</v>
      </c>
      <c r="WOT25" s="369">
        <f t="shared" si="250"/>
        <v>0</v>
      </c>
      <c r="WOU25" s="369">
        <f t="shared" si="250"/>
        <v>7.5040880713474038E+106</v>
      </c>
      <c r="WOV25" s="369">
        <f t="shared" si="250"/>
        <v>0</v>
      </c>
      <c r="WOW25" s="369">
        <f t="shared" si="250"/>
        <v>7.7292107134878257E+106</v>
      </c>
      <c r="WOX25" s="369">
        <f t="shared" si="250"/>
        <v>0</v>
      </c>
      <c r="WOY25" s="369">
        <f t="shared" si="250"/>
        <v>7.9610870348924605E+106</v>
      </c>
      <c r="WOZ25" s="369">
        <f t="shared" si="250"/>
        <v>0</v>
      </c>
      <c r="WPA25" s="369">
        <f t="shared" si="250"/>
        <v>8.1999196459392346E+106</v>
      </c>
      <c r="WPB25" s="369">
        <f t="shared" si="250"/>
        <v>0</v>
      </c>
      <c r="WPC25" s="369">
        <f t="shared" si="250"/>
        <v>8.4459172353174111E+106</v>
      </c>
      <c r="WPD25" s="369">
        <f t="shared" si="250"/>
        <v>0</v>
      </c>
      <c r="WPE25" s="369">
        <f t="shared" si="250"/>
        <v>8.6992947523769334E+106</v>
      </c>
      <c r="WPF25" s="369">
        <f t="shared" si="250"/>
        <v>0</v>
      </c>
      <c r="WPG25" s="369">
        <f t="shared" si="250"/>
        <v>8.9602735949482422E+106</v>
      </c>
      <c r="WPH25" s="369">
        <f t="shared" si="250"/>
        <v>0</v>
      </c>
      <c r="WPI25" s="369">
        <f t="shared" si="250"/>
        <v>9.2290818027966899E+106</v>
      </c>
      <c r="WPJ25" s="369">
        <f t="shared" si="250"/>
        <v>0</v>
      </c>
      <c r="WPK25" s="369">
        <f t="shared" si="250"/>
        <v>9.5059542568805911E+106</v>
      </c>
      <c r="WPL25" s="369">
        <f t="shared" si="250"/>
        <v>0</v>
      </c>
      <c r="WPM25" s="369">
        <f t="shared" si="250"/>
        <v>9.7911328845870095E+106</v>
      </c>
      <c r="WPN25" s="369">
        <f t="shared" si="250"/>
        <v>0</v>
      </c>
      <c r="WPO25" s="369">
        <f t="shared" si="250"/>
        <v>1.008486687112462E+107</v>
      </c>
      <c r="WPP25" s="369">
        <f t="shared" si="250"/>
        <v>0</v>
      </c>
      <c r="WPQ25" s="369">
        <f t="shared" si="250"/>
        <v>1.0387412877258359E+107</v>
      </c>
      <c r="WPR25" s="369">
        <f t="shared" si="250"/>
        <v>0</v>
      </c>
      <c r="WPS25" s="369">
        <f t="shared" si="250"/>
        <v>1.0699035263576109E+107</v>
      </c>
      <c r="WPT25" s="369">
        <f t="shared" si="250"/>
        <v>0</v>
      </c>
      <c r="WPU25" s="369">
        <f t="shared" si="250"/>
        <v>1.1020006321483393E+107</v>
      </c>
      <c r="WPV25" s="369">
        <f t="shared" si="250"/>
        <v>0</v>
      </c>
      <c r="WPW25" s="369">
        <f t="shared" si="250"/>
        <v>1.1350606511127895E+107</v>
      </c>
      <c r="WPX25" s="369">
        <f t="shared" si="250"/>
        <v>0</v>
      </c>
      <c r="WPY25" s="369">
        <f t="shared" si="250"/>
        <v>1.1691124706461732E+107</v>
      </c>
      <c r="WPZ25" s="369">
        <f t="shared" si="250"/>
        <v>0</v>
      </c>
      <c r="WQA25" s="369">
        <f t="shared" si="250"/>
        <v>1.2041858447655585E+107</v>
      </c>
      <c r="WQB25" s="369">
        <f t="shared" si="250"/>
        <v>0</v>
      </c>
      <c r="WQC25" s="369">
        <f t="shared" si="250"/>
        <v>1.2403114201085253E+107</v>
      </c>
      <c r="WQD25" s="369">
        <f t="shared" si="250"/>
        <v>0</v>
      </c>
      <c r="WQE25" s="369">
        <f t="shared" si="250"/>
        <v>1.2775207627117811E+107</v>
      </c>
      <c r="WQF25" s="369">
        <f t="shared" si="250"/>
        <v>0</v>
      </c>
      <c r="WQG25" s="369">
        <f t="shared" si="250"/>
        <v>1.3158463855931346E+107</v>
      </c>
      <c r="WQH25" s="369">
        <f t="shared" si="250"/>
        <v>0</v>
      </c>
      <c r="WQI25" s="369">
        <f t="shared" si="250"/>
        <v>1.3553217771609287E+107</v>
      </c>
      <c r="WQJ25" s="369">
        <f t="shared" si="250"/>
        <v>0</v>
      </c>
      <c r="WQK25" s="369">
        <f t="shared" si="250"/>
        <v>1.3959814304757567E+107</v>
      </c>
      <c r="WQL25" s="369">
        <f t="shared" si="250"/>
        <v>0</v>
      </c>
      <c r="WQM25" s="369">
        <f t="shared" si="250"/>
        <v>1.4378608733900294E+107</v>
      </c>
      <c r="WQN25" s="369">
        <f t="shared" si="250"/>
        <v>0</v>
      </c>
      <c r="WQO25" s="369">
        <f t="shared" si="250"/>
        <v>1.4809966995917304E+107</v>
      </c>
      <c r="WQP25" s="369">
        <f t="shared" si="250"/>
        <v>0</v>
      </c>
      <c r="WQQ25" s="369">
        <f t="shared" si="250"/>
        <v>1.5254266005794824E+107</v>
      </c>
      <c r="WQR25" s="369">
        <f t="shared" ref="WQR25:WTC25" si="251">WQP25*$C$25</f>
        <v>0</v>
      </c>
      <c r="WQS25" s="369">
        <f t="shared" si="251"/>
        <v>1.5711893985968668E+107</v>
      </c>
      <c r="WQT25" s="369">
        <f t="shared" si="251"/>
        <v>0</v>
      </c>
      <c r="WQU25" s="369">
        <f t="shared" si="251"/>
        <v>1.6183250805547729E+107</v>
      </c>
      <c r="WQV25" s="369">
        <f t="shared" si="251"/>
        <v>0</v>
      </c>
      <c r="WQW25" s="369">
        <f t="shared" si="251"/>
        <v>1.6668748329714163E+107</v>
      </c>
      <c r="WQX25" s="369">
        <f t="shared" si="251"/>
        <v>0</v>
      </c>
      <c r="WQY25" s="369">
        <f t="shared" si="251"/>
        <v>1.7168810779605588E+107</v>
      </c>
      <c r="WQZ25" s="369">
        <f t="shared" si="251"/>
        <v>0</v>
      </c>
      <c r="WRA25" s="369">
        <f t="shared" si="251"/>
        <v>1.7683875102993756E+107</v>
      </c>
      <c r="WRB25" s="369">
        <f t="shared" si="251"/>
        <v>0</v>
      </c>
      <c r="WRC25" s="369">
        <f t="shared" si="251"/>
        <v>1.821439135608357E+107</v>
      </c>
      <c r="WRD25" s="369">
        <f t="shared" si="251"/>
        <v>0</v>
      </c>
      <c r="WRE25" s="369">
        <f t="shared" si="251"/>
        <v>1.8760823096766077E+107</v>
      </c>
      <c r="WRF25" s="369">
        <f t="shared" si="251"/>
        <v>0</v>
      </c>
      <c r="WRG25" s="369">
        <f t="shared" si="251"/>
        <v>1.9323647789669062E+107</v>
      </c>
      <c r="WRH25" s="369">
        <f t="shared" si="251"/>
        <v>0</v>
      </c>
      <c r="WRI25" s="369">
        <f t="shared" si="251"/>
        <v>1.9903357223359133E+107</v>
      </c>
      <c r="WRJ25" s="369">
        <f t="shared" si="251"/>
        <v>0</v>
      </c>
      <c r="WRK25" s="369">
        <f t="shared" si="251"/>
        <v>2.0500457940059909E+107</v>
      </c>
      <c r="WRL25" s="369">
        <f t="shared" si="251"/>
        <v>0</v>
      </c>
      <c r="WRM25" s="369">
        <f t="shared" si="251"/>
        <v>2.1115471678261706E+107</v>
      </c>
      <c r="WRN25" s="369">
        <f t="shared" si="251"/>
        <v>0</v>
      </c>
      <c r="WRO25" s="369">
        <f t="shared" si="251"/>
        <v>2.1748935828609556E+107</v>
      </c>
      <c r="WRP25" s="369">
        <f t="shared" si="251"/>
        <v>0</v>
      </c>
      <c r="WRQ25" s="369">
        <f t="shared" si="251"/>
        <v>2.2401403903467844E+107</v>
      </c>
      <c r="WRR25" s="369">
        <f t="shared" si="251"/>
        <v>0</v>
      </c>
      <c r="WRS25" s="369">
        <f t="shared" si="251"/>
        <v>2.307344602057188E+107</v>
      </c>
      <c r="WRT25" s="369">
        <f t="shared" si="251"/>
        <v>0</v>
      </c>
      <c r="WRU25" s="369">
        <f t="shared" si="251"/>
        <v>2.3765649401189038E+107</v>
      </c>
      <c r="WRV25" s="369">
        <f t="shared" si="251"/>
        <v>0</v>
      </c>
      <c r="WRW25" s="369">
        <f t="shared" si="251"/>
        <v>2.4478618883224709E+107</v>
      </c>
      <c r="WRX25" s="369">
        <f t="shared" si="251"/>
        <v>0</v>
      </c>
      <c r="WRY25" s="369">
        <f t="shared" si="251"/>
        <v>2.5212977449721451E+107</v>
      </c>
      <c r="WRZ25" s="369">
        <f t="shared" si="251"/>
        <v>0</v>
      </c>
      <c r="WSA25" s="369">
        <f t="shared" si="251"/>
        <v>2.5969366773213093E+107</v>
      </c>
      <c r="WSB25" s="369">
        <f t="shared" si="251"/>
        <v>0</v>
      </c>
      <c r="WSC25" s="369">
        <f t="shared" si="251"/>
        <v>2.6748447776409486E+107</v>
      </c>
      <c r="WSD25" s="369">
        <f t="shared" si="251"/>
        <v>0</v>
      </c>
      <c r="WSE25" s="369">
        <f t="shared" si="251"/>
        <v>2.7550901209701771E+107</v>
      </c>
      <c r="WSF25" s="369">
        <f t="shared" si="251"/>
        <v>0</v>
      </c>
      <c r="WSG25" s="369">
        <f t="shared" si="251"/>
        <v>2.8377428245992823E+107</v>
      </c>
      <c r="WSH25" s="369">
        <f t="shared" si="251"/>
        <v>0</v>
      </c>
      <c r="WSI25" s="369">
        <f t="shared" si="251"/>
        <v>2.9228751093372608E+107</v>
      </c>
      <c r="WSJ25" s="369">
        <f t="shared" si="251"/>
        <v>0</v>
      </c>
      <c r="WSK25" s="369">
        <f t="shared" si="251"/>
        <v>3.0105613626173788E+107</v>
      </c>
      <c r="WSL25" s="369">
        <f t="shared" si="251"/>
        <v>0</v>
      </c>
      <c r="WSM25" s="369">
        <f t="shared" si="251"/>
        <v>3.1008782034959004E+107</v>
      </c>
      <c r="WSN25" s="369">
        <f t="shared" si="251"/>
        <v>0</v>
      </c>
      <c r="WSO25" s="369">
        <f t="shared" si="251"/>
        <v>3.1939045496007776E+107</v>
      </c>
      <c r="WSP25" s="369">
        <f t="shared" si="251"/>
        <v>0</v>
      </c>
      <c r="WSQ25" s="369">
        <f t="shared" si="251"/>
        <v>3.289721686088801E+107</v>
      </c>
      <c r="WSR25" s="369">
        <f t="shared" si="251"/>
        <v>0</v>
      </c>
      <c r="WSS25" s="369">
        <f t="shared" si="251"/>
        <v>3.3884133366714652E+107</v>
      </c>
      <c r="WST25" s="369">
        <f t="shared" si="251"/>
        <v>0</v>
      </c>
      <c r="WSU25" s="369">
        <f t="shared" si="251"/>
        <v>3.4900657367716091E+107</v>
      </c>
      <c r="WSV25" s="369">
        <f t="shared" si="251"/>
        <v>0</v>
      </c>
      <c r="WSW25" s="369">
        <f t="shared" si="251"/>
        <v>3.5947677088747574E+107</v>
      </c>
      <c r="WSX25" s="369">
        <f t="shared" si="251"/>
        <v>0</v>
      </c>
      <c r="WSY25" s="369">
        <f t="shared" si="251"/>
        <v>3.7026107401410003E+107</v>
      </c>
      <c r="WSZ25" s="369">
        <f t="shared" si="251"/>
        <v>0</v>
      </c>
      <c r="WTA25" s="369">
        <f t="shared" si="251"/>
        <v>3.8136890623452303E+107</v>
      </c>
      <c r="WTB25" s="369">
        <f t="shared" si="251"/>
        <v>0</v>
      </c>
      <c r="WTC25" s="369">
        <f t="shared" si="251"/>
        <v>3.9280997342155871E+107</v>
      </c>
      <c r="WTD25" s="369">
        <f t="shared" ref="WTD25:WVO25" si="252">WTB25*$C$25</f>
        <v>0</v>
      </c>
      <c r="WTE25" s="369">
        <f t="shared" si="252"/>
        <v>4.045942726242055E+107</v>
      </c>
      <c r="WTF25" s="369">
        <f t="shared" si="252"/>
        <v>0</v>
      </c>
      <c r="WTG25" s="369">
        <f t="shared" si="252"/>
        <v>4.1673210080293166E+107</v>
      </c>
      <c r="WTH25" s="369">
        <f t="shared" si="252"/>
        <v>0</v>
      </c>
      <c r="WTI25" s="369">
        <f t="shared" si="252"/>
        <v>4.2923406382701962E+107</v>
      </c>
      <c r="WTJ25" s="369">
        <f t="shared" si="252"/>
        <v>0</v>
      </c>
      <c r="WTK25" s="369">
        <f t="shared" si="252"/>
        <v>4.4211108574183025E+107</v>
      </c>
      <c r="WTL25" s="369">
        <f t="shared" si="252"/>
        <v>0</v>
      </c>
      <c r="WTM25" s="369">
        <f t="shared" si="252"/>
        <v>4.5537441831408515E+107</v>
      </c>
      <c r="WTN25" s="369">
        <f t="shared" si="252"/>
        <v>0</v>
      </c>
      <c r="WTO25" s="369">
        <f t="shared" si="252"/>
        <v>4.6903565086350771E+107</v>
      </c>
      <c r="WTP25" s="369">
        <f t="shared" si="252"/>
        <v>0</v>
      </c>
      <c r="WTQ25" s="369">
        <f t="shared" si="252"/>
        <v>4.8310672038941298E+107</v>
      </c>
      <c r="WTR25" s="369">
        <f t="shared" si="252"/>
        <v>0</v>
      </c>
      <c r="WTS25" s="369">
        <f t="shared" si="252"/>
        <v>4.975999220010954E+107</v>
      </c>
      <c r="WTT25" s="369">
        <f t="shared" si="252"/>
        <v>0</v>
      </c>
      <c r="WTU25" s="369">
        <f t="shared" si="252"/>
        <v>5.1252791966112825E+107</v>
      </c>
      <c r="WTV25" s="369">
        <f t="shared" si="252"/>
        <v>0</v>
      </c>
      <c r="WTW25" s="369">
        <f t="shared" si="252"/>
        <v>5.279037572509621E+107</v>
      </c>
      <c r="WTX25" s="369">
        <f t="shared" si="252"/>
        <v>0</v>
      </c>
      <c r="WTY25" s="369">
        <f t="shared" si="252"/>
        <v>5.4374086996849096E+107</v>
      </c>
      <c r="WTZ25" s="369">
        <f t="shared" si="252"/>
        <v>0</v>
      </c>
      <c r="WUA25" s="369">
        <f t="shared" si="252"/>
        <v>5.600530960675457E+107</v>
      </c>
      <c r="WUB25" s="369">
        <f t="shared" si="252"/>
        <v>0</v>
      </c>
      <c r="WUC25" s="369">
        <f t="shared" si="252"/>
        <v>5.7685468894957208E+107</v>
      </c>
      <c r="WUD25" s="369">
        <f t="shared" si="252"/>
        <v>0</v>
      </c>
      <c r="WUE25" s="369">
        <f t="shared" si="252"/>
        <v>5.9416032961805922E+107</v>
      </c>
      <c r="WUF25" s="369">
        <f t="shared" si="252"/>
        <v>0</v>
      </c>
      <c r="WUG25" s="369">
        <f t="shared" si="252"/>
        <v>6.1198513950660099E+107</v>
      </c>
      <c r="WUH25" s="369">
        <f t="shared" si="252"/>
        <v>0</v>
      </c>
      <c r="WUI25" s="369">
        <f t="shared" si="252"/>
        <v>6.3034469369179906E+107</v>
      </c>
      <c r="WUJ25" s="369">
        <f t="shared" si="252"/>
        <v>0</v>
      </c>
      <c r="WUK25" s="369">
        <f t="shared" si="252"/>
        <v>6.4925503450255304E+107</v>
      </c>
      <c r="WUL25" s="369">
        <f t="shared" si="252"/>
        <v>0</v>
      </c>
      <c r="WUM25" s="369">
        <f t="shared" si="252"/>
        <v>6.6873268553762967E+107</v>
      </c>
      <c r="WUN25" s="369">
        <f t="shared" si="252"/>
        <v>0</v>
      </c>
      <c r="WUO25" s="369">
        <f t="shared" si="252"/>
        <v>6.8879466610375855E+107</v>
      </c>
      <c r="WUP25" s="369">
        <f t="shared" si="252"/>
        <v>0</v>
      </c>
      <c r="WUQ25" s="369">
        <f t="shared" si="252"/>
        <v>7.0945850608687129E+107</v>
      </c>
      <c r="WUR25" s="369">
        <f t="shared" si="252"/>
        <v>0</v>
      </c>
      <c r="WUS25" s="369">
        <f t="shared" si="252"/>
        <v>7.3074226126947741E+107</v>
      </c>
      <c r="WUT25" s="369">
        <f t="shared" si="252"/>
        <v>0</v>
      </c>
      <c r="WUU25" s="369">
        <f t="shared" si="252"/>
        <v>7.5266452910756169E+107</v>
      </c>
      <c r="WUV25" s="369">
        <f t="shared" si="252"/>
        <v>0</v>
      </c>
      <c r="WUW25" s="369">
        <f t="shared" si="252"/>
        <v>7.7524446498078858E+107</v>
      </c>
      <c r="WUX25" s="369">
        <f t="shared" si="252"/>
        <v>0</v>
      </c>
      <c r="WUY25" s="369">
        <f t="shared" si="252"/>
        <v>7.9850179893021222E+107</v>
      </c>
      <c r="WUZ25" s="369">
        <f t="shared" si="252"/>
        <v>0</v>
      </c>
      <c r="WVA25" s="369">
        <f t="shared" si="252"/>
        <v>8.2245685289811856E+107</v>
      </c>
      <c r="WVB25" s="369">
        <f t="shared" si="252"/>
        <v>0</v>
      </c>
      <c r="WVC25" s="369">
        <f t="shared" si="252"/>
        <v>8.4713055848506218E+107</v>
      </c>
      <c r="WVD25" s="369">
        <f t="shared" si="252"/>
        <v>0</v>
      </c>
      <c r="WVE25" s="369">
        <f t="shared" si="252"/>
        <v>8.7254447523961413E+107</v>
      </c>
      <c r="WVF25" s="369">
        <f t="shared" si="252"/>
        <v>0</v>
      </c>
      <c r="WVG25" s="369">
        <f t="shared" si="252"/>
        <v>8.9872080949680263E+107</v>
      </c>
      <c r="WVH25" s="369">
        <f t="shared" si="252"/>
        <v>0</v>
      </c>
      <c r="WVI25" s="369">
        <f t="shared" si="252"/>
        <v>9.2568243378170673E+107</v>
      </c>
      <c r="WVJ25" s="369">
        <f t="shared" si="252"/>
        <v>0</v>
      </c>
      <c r="WVK25" s="369">
        <f t="shared" si="252"/>
        <v>9.534529067951579E+107</v>
      </c>
      <c r="WVL25" s="369">
        <f t="shared" si="252"/>
        <v>0</v>
      </c>
      <c r="WVM25" s="369">
        <f t="shared" si="252"/>
        <v>9.8205649399901267E+107</v>
      </c>
      <c r="WVN25" s="369">
        <f t="shared" si="252"/>
        <v>0</v>
      </c>
      <c r="WVO25" s="369">
        <f t="shared" si="252"/>
        <v>1.0115181888189831E+108</v>
      </c>
      <c r="WVP25" s="369">
        <f t="shared" ref="WVP25:WYA25" si="253">WVN25*$C$25</f>
        <v>0</v>
      </c>
      <c r="WVQ25" s="369">
        <f t="shared" si="253"/>
        <v>1.0418637344835526E+108</v>
      </c>
      <c r="WVR25" s="369">
        <f t="shared" si="253"/>
        <v>0</v>
      </c>
      <c r="WVS25" s="369">
        <f t="shared" si="253"/>
        <v>1.0731196465180592E+108</v>
      </c>
      <c r="WVT25" s="369">
        <f t="shared" si="253"/>
        <v>0</v>
      </c>
      <c r="WVU25" s="369">
        <f t="shared" si="253"/>
        <v>1.1053132359136011E+108</v>
      </c>
      <c r="WVV25" s="369">
        <f t="shared" si="253"/>
        <v>0</v>
      </c>
      <c r="WVW25" s="369">
        <f t="shared" si="253"/>
        <v>1.1384726329910091E+108</v>
      </c>
      <c r="WVX25" s="369">
        <f t="shared" si="253"/>
        <v>0</v>
      </c>
      <c r="WVY25" s="369">
        <f t="shared" si="253"/>
        <v>1.1726268119807393E+108</v>
      </c>
      <c r="WVZ25" s="369">
        <f t="shared" si="253"/>
        <v>0</v>
      </c>
      <c r="WWA25" s="369">
        <f t="shared" si="253"/>
        <v>1.2078056163401615E+108</v>
      </c>
      <c r="WWB25" s="369">
        <f t="shared" si="253"/>
        <v>0</v>
      </c>
      <c r="WWC25" s="369">
        <f t="shared" si="253"/>
        <v>1.2440397848303665E+108</v>
      </c>
      <c r="WWD25" s="369">
        <f t="shared" si="253"/>
        <v>0</v>
      </c>
      <c r="WWE25" s="369">
        <f t="shared" si="253"/>
        <v>1.2813609783752774E+108</v>
      </c>
      <c r="WWF25" s="369">
        <f t="shared" si="253"/>
        <v>0</v>
      </c>
      <c r="WWG25" s="369">
        <f t="shared" si="253"/>
        <v>1.3198018077265357E+108</v>
      </c>
      <c r="WWH25" s="369">
        <f t="shared" si="253"/>
        <v>0</v>
      </c>
      <c r="WWI25" s="369">
        <f t="shared" si="253"/>
        <v>1.3593958619583319E+108</v>
      </c>
      <c r="WWJ25" s="369">
        <f t="shared" si="253"/>
        <v>0</v>
      </c>
      <c r="WWK25" s="369">
        <f t="shared" si="253"/>
        <v>1.4001777378170819E+108</v>
      </c>
      <c r="WWL25" s="369">
        <f t="shared" si="253"/>
        <v>0</v>
      </c>
      <c r="WWM25" s="369">
        <f t="shared" si="253"/>
        <v>1.4421830699515944E+108</v>
      </c>
      <c r="WWN25" s="369">
        <f t="shared" si="253"/>
        <v>0</v>
      </c>
      <c r="WWO25" s="369">
        <f t="shared" si="253"/>
        <v>1.4854485620501421E+108</v>
      </c>
      <c r="WWP25" s="369">
        <f t="shared" si="253"/>
        <v>0</v>
      </c>
      <c r="WWQ25" s="369">
        <f t="shared" si="253"/>
        <v>1.5300120189116465E+108</v>
      </c>
      <c r="WWR25" s="369">
        <f t="shared" si="253"/>
        <v>0</v>
      </c>
      <c r="WWS25" s="369">
        <f t="shared" si="253"/>
        <v>1.5759123794789959E+108</v>
      </c>
      <c r="WWT25" s="369">
        <f t="shared" si="253"/>
        <v>0</v>
      </c>
      <c r="WWU25" s="369">
        <f t="shared" si="253"/>
        <v>1.6231897508633657E+108</v>
      </c>
      <c r="WWV25" s="369">
        <f t="shared" si="253"/>
        <v>0</v>
      </c>
      <c r="WWW25" s="369">
        <f t="shared" si="253"/>
        <v>1.6718854433892667E+108</v>
      </c>
      <c r="WWX25" s="369">
        <f t="shared" si="253"/>
        <v>0</v>
      </c>
      <c r="WWY25" s="369">
        <f t="shared" si="253"/>
        <v>1.7220420066909448E+108</v>
      </c>
      <c r="WWZ25" s="369">
        <f t="shared" si="253"/>
        <v>0</v>
      </c>
      <c r="WXA25" s="369">
        <f t="shared" si="253"/>
        <v>1.7737032668916732E+108</v>
      </c>
      <c r="WXB25" s="369">
        <f t="shared" si="253"/>
        <v>0</v>
      </c>
      <c r="WXC25" s="369">
        <f t="shared" si="253"/>
        <v>1.8269143648984234E+108</v>
      </c>
      <c r="WXD25" s="369">
        <f t="shared" si="253"/>
        <v>0</v>
      </c>
      <c r="WXE25" s="369">
        <f t="shared" si="253"/>
        <v>1.8817217958453761E+108</v>
      </c>
      <c r="WXF25" s="369">
        <f t="shared" si="253"/>
        <v>0</v>
      </c>
      <c r="WXG25" s="369">
        <f t="shared" si="253"/>
        <v>1.9381734497207375E+108</v>
      </c>
      <c r="WXH25" s="369">
        <f t="shared" si="253"/>
        <v>0</v>
      </c>
      <c r="WXI25" s="369">
        <f t="shared" si="253"/>
        <v>1.9963186532123598E+108</v>
      </c>
      <c r="WXJ25" s="369">
        <f t="shared" si="253"/>
        <v>0</v>
      </c>
      <c r="WXK25" s="369">
        <f t="shared" si="253"/>
        <v>2.0562082128087307E+108</v>
      </c>
      <c r="WXL25" s="369">
        <f t="shared" si="253"/>
        <v>0</v>
      </c>
      <c r="WXM25" s="369">
        <f t="shared" si="253"/>
        <v>2.1178944591929927E+108</v>
      </c>
      <c r="WXN25" s="369">
        <f t="shared" si="253"/>
        <v>0</v>
      </c>
      <c r="WXO25" s="369">
        <f t="shared" si="253"/>
        <v>2.1814312929687827E+108</v>
      </c>
      <c r="WXP25" s="369">
        <f t="shared" si="253"/>
        <v>0</v>
      </c>
      <c r="WXQ25" s="369">
        <f t="shared" si="253"/>
        <v>2.2468742317578461E+108</v>
      </c>
      <c r="WXR25" s="369">
        <f t="shared" si="253"/>
        <v>0</v>
      </c>
      <c r="WXS25" s="369">
        <f t="shared" si="253"/>
        <v>2.3142804587105816E+108</v>
      </c>
      <c r="WXT25" s="369">
        <f t="shared" si="253"/>
        <v>0</v>
      </c>
      <c r="WXU25" s="369">
        <f t="shared" si="253"/>
        <v>2.3837088724718993E+108</v>
      </c>
      <c r="WXV25" s="369">
        <f t="shared" si="253"/>
        <v>0</v>
      </c>
      <c r="WXW25" s="369">
        <f t="shared" si="253"/>
        <v>2.4552201386460562E+108</v>
      </c>
      <c r="WXX25" s="369">
        <f t="shared" si="253"/>
        <v>0</v>
      </c>
      <c r="WXY25" s="369">
        <f t="shared" si="253"/>
        <v>2.5288767428054378E+108</v>
      </c>
      <c r="WXZ25" s="369">
        <f t="shared" si="253"/>
        <v>0</v>
      </c>
      <c r="WYA25" s="369">
        <f t="shared" si="253"/>
        <v>2.6047430450896009E+108</v>
      </c>
      <c r="WYB25" s="369">
        <f t="shared" ref="WYB25:XAM25" si="254">WXZ25*$C$25</f>
        <v>0</v>
      </c>
      <c r="WYC25" s="369">
        <f t="shared" si="254"/>
        <v>2.682885336442289E+108</v>
      </c>
      <c r="WYD25" s="369">
        <f t="shared" si="254"/>
        <v>0</v>
      </c>
      <c r="WYE25" s="369">
        <f t="shared" si="254"/>
        <v>2.7633718965355579E+108</v>
      </c>
      <c r="WYF25" s="369">
        <f t="shared" si="254"/>
        <v>0</v>
      </c>
      <c r="WYG25" s="369">
        <f t="shared" si="254"/>
        <v>2.8462730534316246E+108</v>
      </c>
      <c r="WYH25" s="369">
        <f t="shared" si="254"/>
        <v>0</v>
      </c>
      <c r="WYI25" s="369">
        <f t="shared" si="254"/>
        <v>2.9316612450345732E+108</v>
      </c>
      <c r="WYJ25" s="369">
        <f t="shared" si="254"/>
        <v>0</v>
      </c>
      <c r="WYK25" s="369">
        <f t="shared" si="254"/>
        <v>3.0196110823856104E+108</v>
      </c>
      <c r="WYL25" s="369">
        <f t="shared" si="254"/>
        <v>0</v>
      </c>
      <c r="WYM25" s="369">
        <f t="shared" si="254"/>
        <v>3.1101994148571788E+108</v>
      </c>
      <c r="WYN25" s="369">
        <f t="shared" si="254"/>
        <v>0</v>
      </c>
      <c r="WYO25" s="369">
        <f t="shared" si="254"/>
        <v>3.2035053973028943E+108</v>
      </c>
      <c r="WYP25" s="369">
        <f t="shared" si="254"/>
        <v>0</v>
      </c>
      <c r="WYQ25" s="369">
        <f t="shared" si="254"/>
        <v>3.2996105592219812E+108</v>
      </c>
      <c r="WYR25" s="369">
        <f t="shared" si="254"/>
        <v>0</v>
      </c>
      <c r="WYS25" s="369">
        <f t="shared" si="254"/>
        <v>3.3985988759986406E+108</v>
      </c>
      <c r="WYT25" s="369">
        <f t="shared" si="254"/>
        <v>0</v>
      </c>
      <c r="WYU25" s="369">
        <f t="shared" si="254"/>
        <v>3.5005568422786001E+108</v>
      </c>
      <c r="WYV25" s="369">
        <f t="shared" si="254"/>
        <v>0</v>
      </c>
      <c r="WYW25" s="369">
        <f t="shared" si="254"/>
        <v>3.6055735475469581E+108</v>
      </c>
      <c r="WYX25" s="369">
        <f t="shared" si="254"/>
        <v>0</v>
      </c>
      <c r="WYY25" s="369">
        <f t="shared" si="254"/>
        <v>3.713740753973367E+108</v>
      </c>
      <c r="WYZ25" s="369">
        <f t="shared" si="254"/>
        <v>0</v>
      </c>
      <c r="WZA25" s="369">
        <f t="shared" si="254"/>
        <v>3.8251529765925681E+108</v>
      </c>
      <c r="WZB25" s="369">
        <f t="shared" si="254"/>
        <v>0</v>
      </c>
      <c r="WZC25" s="369">
        <f t="shared" si="254"/>
        <v>3.9399075658903452E+108</v>
      </c>
      <c r="WZD25" s="369">
        <f t="shared" si="254"/>
        <v>0</v>
      </c>
      <c r="WZE25" s="369">
        <f t="shared" si="254"/>
        <v>4.0581047928670559E+108</v>
      </c>
      <c r="WZF25" s="369">
        <f t="shared" si="254"/>
        <v>0</v>
      </c>
      <c r="WZG25" s="369">
        <f t="shared" si="254"/>
        <v>4.1798479366530679E+108</v>
      </c>
      <c r="WZH25" s="369">
        <f t="shared" si="254"/>
        <v>0</v>
      </c>
      <c r="WZI25" s="369">
        <f t="shared" si="254"/>
        <v>4.3052433747526599E+108</v>
      </c>
      <c r="WZJ25" s="369">
        <f t="shared" si="254"/>
        <v>0</v>
      </c>
      <c r="WZK25" s="369">
        <f t="shared" si="254"/>
        <v>4.43440067599524E+108</v>
      </c>
      <c r="WZL25" s="369">
        <f t="shared" si="254"/>
        <v>0</v>
      </c>
      <c r="WZM25" s="369">
        <f t="shared" si="254"/>
        <v>4.5674326962750971E+108</v>
      </c>
      <c r="WZN25" s="369">
        <f t="shared" si="254"/>
        <v>0</v>
      </c>
      <c r="WZO25" s="369">
        <f t="shared" si="254"/>
        <v>4.70445567716335E+108</v>
      </c>
      <c r="WZP25" s="369">
        <f t="shared" si="254"/>
        <v>0</v>
      </c>
      <c r="WZQ25" s="369">
        <f t="shared" si="254"/>
        <v>4.8455893474782506E+108</v>
      </c>
      <c r="WZR25" s="369">
        <f t="shared" si="254"/>
        <v>0</v>
      </c>
      <c r="WZS25" s="369">
        <f t="shared" si="254"/>
        <v>4.9909570279025984E+108</v>
      </c>
      <c r="WZT25" s="369">
        <f t="shared" si="254"/>
        <v>0</v>
      </c>
      <c r="WZU25" s="369">
        <f t="shared" si="254"/>
        <v>5.1406857387396761E+108</v>
      </c>
      <c r="WZV25" s="369">
        <f t="shared" si="254"/>
        <v>0</v>
      </c>
      <c r="WZW25" s="369">
        <f t="shared" si="254"/>
        <v>5.2949063109018664E+108</v>
      </c>
      <c r="WZX25" s="369">
        <f t="shared" si="254"/>
        <v>0</v>
      </c>
      <c r="WZY25" s="369">
        <f t="shared" si="254"/>
        <v>5.4537535002289222E+108</v>
      </c>
      <c r="WZZ25" s="369">
        <f t="shared" si="254"/>
        <v>0</v>
      </c>
      <c r="XAA25" s="369">
        <f t="shared" si="254"/>
        <v>5.6173661052357903E+108</v>
      </c>
      <c r="XAB25" s="369">
        <f t="shared" si="254"/>
        <v>0</v>
      </c>
      <c r="XAC25" s="369">
        <f t="shared" si="254"/>
        <v>5.7858870883928647E+108</v>
      </c>
      <c r="XAD25" s="369">
        <f t="shared" si="254"/>
        <v>0</v>
      </c>
      <c r="XAE25" s="369">
        <f t="shared" si="254"/>
        <v>5.9594637010446507E+108</v>
      </c>
      <c r="XAF25" s="369">
        <f t="shared" si="254"/>
        <v>0</v>
      </c>
      <c r="XAG25" s="369">
        <f t="shared" si="254"/>
        <v>6.1382476120759899E+108</v>
      </c>
      <c r="XAH25" s="369">
        <f t="shared" si="254"/>
        <v>0</v>
      </c>
      <c r="XAI25" s="369">
        <f t="shared" si="254"/>
        <v>6.3223950404382695E+108</v>
      </c>
      <c r="XAJ25" s="369">
        <f t="shared" si="254"/>
        <v>0</v>
      </c>
      <c r="XAK25" s="369">
        <f t="shared" si="254"/>
        <v>6.5120668916514177E+108</v>
      </c>
      <c r="XAL25" s="369">
        <f t="shared" si="254"/>
        <v>0</v>
      </c>
      <c r="XAM25" s="369">
        <f t="shared" si="254"/>
        <v>6.7074288984009602E+108</v>
      </c>
      <c r="XAN25" s="369">
        <f t="shared" ref="XAN25:XCY25" si="255">XAL25*$C$25</f>
        <v>0</v>
      </c>
      <c r="XAO25" s="369">
        <f t="shared" si="255"/>
        <v>6.9086517653529897E+108</v>
      </c>
      <c r="XAP25" s="369">
        <f t="shared" si="255"/>
        <v>0</v>
      </c>
      <c r="XAQ25" s="369">
        <f t="shared" si="255"/>
        <v>7.1159113183135793E+108</v>
      </c>
      <c r="XAR25" s="369">
        <f t="shared" si="255"/>
        <v>0</v>
      </c>
      <c r="XAS25" s="369">
        <f t="shared" si="255"/>
        <v>7.329388657862987E+108</v>
      </c>
      <c r="XAT25" s="369">
        <f t="shared" si="255"/>
        <v>0</v>
      </c>
      <c r="XAU25" s="369">
        <f t="shared" si="255"/>
        <v>7.5492703175988769E+108</v>
      </c>
      <c r="XAV25" s="369">
        <f t="shared" si="255"/>
        <v>0</v>
      </c>
      <c r="XAW25" s="369">
        <f t="shared" si="255"/>
        <v>7.7757484271268434E+108</v>
      </c>
      <c r="XAX25" s="369">
        <f t="shared" si="255"/>
        <v>0</v>
      </c>
      <c r="XAY25" s="369">
        <f t="shared" si="255"/>
        <v>8.0090208799406486E+108</v>
      </c>
      <c r="XAZ25" s="369">
        <f t="shared" si="255"/>
        <v>0</v>
      </c>
      <c r="XBA25" s="369">
        <f t="shared" si="255"/>
        <v>8.2492915063388686E+108</v>
      </c>
      <c r="XBB25" s="369">
        <f t="shared" si="255"/>
        <v>0</v>
      </c>
      <c r="XBC25" s="369">
        <f t="shared" si="255"/>
        <v>8.4967702515290352E+108</v>
      </c>
      <c r="XBD25" s="369">
        <f t="shared" si="255"/>
        <v>0</v>
      </c>
      <c r="XBE25" s="369">
        <f t="shared" si="255"/>
        <v>8.7516733590749065E+108</v>
      </c>
      <c r="XBF25" s="369">
        <f t="shared" si="255"/>
        <v>0</v>
      </c>
      <c r="XBG25" s="369">
        <f t="shared" si="255"/>
        <v>9.0142235598471543E+108</v>
      </c>
      <c r="XBH25" s="369">
        <f t="shared" si="255"/>
        <v>0</v>
      </c>
      <c r="XBI25" s="369">
        <f t="shared" si="255"/>
        <v>9.2846502666425688E+108</v>
      </c>
      <c r="XBJ25" s="369">
        <f t="shared" si="255"/>
        <v>0</v>
      </c>
      <c r="XBK25" s="369">
        <f t="shared" si="255"/>
        <v>9.5631897746418456E+108</v>
      </c>
      <c r="XBL25" s="369">
        <f t="shared" si="255"/>
        <v>0</v>
      </c>
      <c r="XBM25" s="369">
        <f t="shared" si="255"/>
        <v>9.8500854678811014E+108</v>
      </c>
      <c r="XBN25" s="369">
        <f t="shared" si="255"/>
        <v>0</v>
      </c>
      <c r="XBO25" s="369">
        <f t="shared" si="255"/>
        <v>1.0145588031917534E+109</v>
      </c>
      <c r="XBP25" s="369">
        <f t="shared" si="255"/>
        <v>0</v>
      </c>
      <c r="XBQ25" s="369">
        <f t="shared" si="255"/>
        <v>1.044995567287506E+109</v>
      </c>
      <c r="XBR25" s="369">
        <f t="shared" si="255"/>
        <v>0</v>
      </c>
      <c r="XBS25" s="369">
        <f t="shared" si="255"/>
        <v>1.0763454343061313E+109</v>
      </c>
      <c r="XBT25" s="369">
        <f t="shared" si="255"/>
        <v>0</v>
      </c>
      <c r="XBU25" s="369">
        <f t="shared" si="255"/>
        <v>1.1086357973353154E+109</v>
      </c>
      <c r="XBV25" s="369">
        <f t="shared" si="255"/>
        <v>0</v>
      </c>
      <c r="XBW25" s="369">
        <f t="shared" si="255"/>
        <v>1.141894871255375E+109</v>
      </c>
      <c r="XBX25" s="369">
        <f t="shared" si="255"/>
        <v>0</v>
      </c>
      <c r="XBY25" s="369">
        <f t="shared" si="255"/>
        <v>1.1761517173930363E+109</v>
      </c>
      <c r="XBZ25" s="369">
        <f t="shared" si="255"/>
        <v>0</v>
      </c>
      <c r="XCA25" s="369">
        <f t="shared" si="255"/>
        <v>1.2114362689148274E+109</v>
      </c>
      <c r="XCB25" s="369">
        <f t="shared" si="255"/>
        <v>0</v>
      </c>
      <c r="XCC25" s="369">
        <f t="shared" si="255"/>
        <v>1.2477793569822722E+109</v>
      </c>
      <c r="XCD25" s="369">
        <f t="shared" si="255"/>
        <v>0</v>
      </c>
      <c r="XCE25" s="369">
        <f t="shared" si="255"/>
        <v>1.2852127376917404E+109</v>
      </c>
      <c r="XCF25" s="369">
        <f t="shared" si="255"/>
        <v>0</v>
      </c>
      <c r="XCG25" s="369">
        <f t="shared" si="255"/>
        <v>1.3237691198224926E+109</v>
      </c>
      <c r="XCH25" s="369">
        <f t="shared" si="255"/>
        <v>0</v>
      </c>
      <c r="XCI25" s="369">
        <f t="shared" si="255"/>
        <v>1.3634821934171673E+109</v>
      </c>
      <c r="XCJ25" s="369">
        <f t="shared" si="255"/>
        <v>0</v>
      </c>
      <c r="XCK25" s="369">
        <f t="shared" si="255"/>
        <v>1.4043866592196823E+109</v>
      </c>
      <c r="XCL25" s="369">
        <f t="shared" si="255"/>
        <v>0</v>
      </c>
      <c r="XCM25" s="369">
        <f t="shared" si="255"/>
        <v>1.4465182589962729E+109</v>
      </c>
      <c r="XCN25" s="369">
        <f t="shared" si="255"/>
        <v>0</v>
      </c>
      <c r="XCO25" s="369">
        <f t="shared" si="255"/>
        <v>1.489913806766161E+109</v>
      </c>
      <c r="XCP25" s="369">
        <f t="shared" si="255"/>
        <v>0</v>
      </c>
      <c r="XCQ25" s="369">
        <f t="shared" si="255"/>
        <v>1.5346112209691458E+109</v>
      </c>
      <c r="XCR25" s="369">
        <f t="shared" si="255"/>
        <v>0</v>
      </c>
      <c r="XCS25" s="369">
        <f t="shared" si="255"/>
        <v>1.5806495575982202E+109</v>
      </c>
      <c r="XCT25" s="369">
        <f t="shared" si="255"/>
        <v>0</v>
      </c>
      <c r="XCU25" s="369">
        <f t="shared" si="255"/>
        <v>1.6280690443261668E+109</v>
      </c>
      <c r="XCV25" s="369">
        <f t="shared" si="255"/>
        <v>0</v>
      </c>
      <c r="XCW25" s="369">
        <f t="shared" si="255"/>
        <v>1.6769111156559519E+109</v>
      </c>
      <c r="XCX25" s="369">
        <f t="shared" si="255"/>
        <v>0</v>
      </c>
      <c r="XCY25" s="369">
        <f t="shared" si="255"/>
        <v>1.7272184491256304E+109</v>
      </c>
      <c r="XCZ25" s="369">
        <f t="shared" ref="XCZ25:XFD25" si="256">XCX25*$C$25</f>
        <v>0</v>
      </c>
      <c r="XDA25" s="369">
        <f t="shared" si="256"/>
        <v>1.7790350025993994E+109</v>
      </c>
      <c r="XDB25" s="369">
        <f t="shared" si="256"/>
        <v>0</v>
      </c>
      <c r="XDC25" s="369">
        <f t="shared" si="256"/>
        <v>1.8324060526773814E+109</v>
      </c>
      <c r="XDD25" s="369">
        <f t="shared" si="256"/>
        <v>0</v>
      </c>
      <c r="XDE25" s="369">
        <f t="shared" si="256"/>
        <v>1.8873782342577028E+109</v>
      </c>
      <c r="XDF25" s="369">
        <f t="shared" si="256"/>
        <v>0</v>
      </c>
      <c r="XDG25" s="369">
        <f t="shared" si="256"/>
        <v>1.9439995812854341E+109</v>
      </c>
      <c r="XDH25" s="369">
        <f t="shared" si="256"/>
        <v>0</v>
      </c>
      <c r="XDI25" s="369">
        <f t="shared" si="256"/>
        <v>2.002319568723997E+109</v>
      </c>
      <c r="XDJ25" s="369">
        <f t="shared" si="256"/>
        <v>0</v>
      </c>
      <c r="XDK25" s="369">
        <f t="shared" si="256"/>
        <v>2.062389155785717E+109</v>
      </c>
      <c r="XDL25" s="369">
        <f t="shared" si="256"/>
        <v>0</v>
      </c>
      <c r="XDM25" s="369">
        <f t="shared" si="256"/>
        <v>2.1242608304592887E+109</v>
      </c>
      <c r="XDN25" s="369">
        <f t="shared" si="256"/>
        <v>0</v>
      </c>
      <c r="XDO25" s="369">
        <f t="shared" si="256"/>
        <v>2.1879886553730675E+109</v>
      </c>
      <c r="XDP25" s="369">
        <f t="shared" si="256"/>
        <v>0</v>
      </c>
      <c r="XDQ25" s="369">
        <f t="shared" si="256"/>
        <v>2.2536283150342594E+109</v>
      </c>
      <c r="XDR25" s="369">
        <f t="shared" si="256"/>
        <v>0</v>
      </c>
      <c r="XDS25" s="369">
        <f t="shared" si="256"/>
        <v>2.3212371644852874E+109</v>
      </c>
      <c r="XDT25" s="369">
        <f t="shared" si="256"/>
        <v>0</v>
      </c>
      <c r="XDU25" s="369">
        <f t="shared" si="256"/>
        <v>2.3908742794198459E+109</v>
      </c>
      <c r="XDV25" s="369">
        <f t="shared" si="256"/>
        <v>0</v>
      </c>
      <c r="XDW25" s="369">
        <f t="shared" si="256"/>
        <v>2.4626005078024412E+109</v>
      </c>
      <c r="XDX25" s="369">
        <f t="shared" si="256"/>
        <v>0</v>
      </c>
      <c r="XDY25" s="369">
        <f t="shared" si="256"/>
        <v>2.5364785230365145E+109</v>
      </c>
      <c r="XDZ25" s="369">
        <f t="shared" si="256"/>
        <v>0</v>
      </c>
      <c r="XEA25" s="369">
        <f t="shared" si="256"/>
        <v>2.61257287872761E+109</v>
      </c>
      <c r="XEB25" s="369">
        <f t="shared" si="256"/>
        <v>0</v>
      </c>
      <c r="XEC25" s="369">
        <f t="shared" si="256"/>
        <v>2.6909500650894385E+109</v>
      </c>
      <c r="XED25" s="369">
        <f t="shared" si="256"/>
        <v>0</v>
      </c>
      <c r="XEE25" s="369">
        <f t="shared" si="256"/>
        <v>2.7716785670421216E+109</v>
      </c>
      <c r="XEF25" s="369">
        <f t="shared" si="256"/>
        <v>0</v>
      </c>
      <c r="XEG25" s="369">
        <f t="shared" si="256"/>
        <v>2.8548289240533853E+109</v>
      </c>
      <c r="XEH25" s="369">
        <f t="shared" si="256"/>
        <v>0</v>
      </c>
      <c r="XEI25" s="369">
        <f t="shared" si="256"/>
        <v>2.9404737917749868E+109</v>
      </c>
      <c r="XEJ25" s="369">
        <f t="shared" si="256"/>
        <v>0</v>
      </c>
      <c r="XEK25" s="369">
        <f t="shared" si="256"/>
        <v>3.0286880055282363E+109</v>
      </c>
      <c r="XEL25" s="369">
        <f t="shared" si="256"/>
        <v>0</v>
      </c>
      <c r="XEM25" s="369">
        <f t="shared" si="256"/>
        <v>3.1195486456940834E+109</v>
      </c>
      <c r="XEN25" s="369">
        <f t="shared" si="256"/>
        <v>0</v>
      </c>
      <c r="XEO25" s="369">
        <f t="shared" si="256"/>
        <v>3.213135105064906E+109</v>
      </c>
      <c r="XEP25" s="369">
        <f t="shared" si="256"/>
        <v>0</v>
      </c>
      <c r="XEQ25" s="369">
        <f t="shared" si="256"/>
        <v>3.3095291582168532E+109</v>
      </c>
      <c r="XER25" s="369">
        <f t="shared" si="256"/>
        <v>0</v>
      </c>
      <c r="XES25" s="369">
        <f t="shared" si="256"/>
        <v>3.4088150329633588E+109</v>
      </c>
      <c r="XET25" s="369">
        <f t="shared" si="256"/>
        <v>0</v>
      </c>
      <c r="XEU25" s="369">
        <f t="shared" si="256"/>
        <v>3.5110794839522596E+109</v>
      </c>
      <c r="XEV25" s="369">
        <f t="shared" si="256"/>
        <v>0</v>
      </c>
      <c r="XEW25" s="369">
        <f t="shared" si="256"/>
        <v>3.6164118684708275E+109</v>
      </c>
      <c r="XEX25" s="369">
        <f t="shared" si="256"/>
        <v>0</v>
      </c>
      <c r="XEY25" s="369">
        <f t="shared" si="256"/>
        <v>3.7249042245249524E+109</v>
      </c>
      <c r="XEZ25" s="369">
        <f t="shared" si="256"/>
        <v>0</v>
      </c>
      <c r="XFA25" s="369">
        <f t="shared" si="256"/>
        <v>3.8366513512607014E+109</v>
      </c>
      <c r="XFB25" s="369">
        <f t="shared" si="256"/>
        <v>0</v>
      </c>
      <c r="XFC25" s="369">
        <f t="shared" si="256"/>
        <v>3.9517508917985222E+109</v>
      </c>
      <c r="XFD25" s="369">
        <f t="shared" si="256"/>
        <v>0</v>
      </c>
    </row>
    <row r="26" spans="1:16384" s="350" customFormat="1" ht="14.25">
      <c r="A26" s="350" t="s">
        <v>930</v>
      </c>
      <c r="C26" s="390">
        <v>1.02</v>
      </c>
      <c r="E26" s="369">
        <f>Application!AC868</f>
        <v>25979</v>
      </c>
      <c r="F26" s="369"/>
      <c r="G26" s="369">
        <f>E26*$C$26</f>
        <v>26498.58</v>
      </c>
      <c r="H26" s="369"/>
      <c r="I26" s="369">
        <f>G26*$C$26</f>
        <v>27028.551600000003</v>
      </c>
      <c r="J26" s="369"/>
      <c r="K26" s="369">
        <f>I26*$C$26</f>
        <v>27569.122632000002</v>
      </c>
      <c r="L26" s="369"/>
      <c r="M26" s="369">
        <f>K26*$C$26</f>
        <v>28120.505084640004</v>
      </c>
      <c r="N26" s="369"/>
      <c r="O26" s="369">
        <f>M26*$C$26</f>
        <v>28682.915186332804</v>
      </c>
      <c r="P26" s="369"/>
      <c r="Q26" s="369">
        <f>O26*$C$26</f>
        <v>29256.573490059462</v>
      </c>
      <c r="R26" s="369"/>
      <c r="S26" s="369">
        <f>Q26*$C$26</f>
        <v>29841.70495986065</v>
      </c>
      <c r="T26" s="369"/>
      <c r="U26" s="369">
        <f>S26*$C$26</f>
        <v>30438.539059057865</v>
      </c>
      <c r="V26" s="369"/>
      <c r="W26" s="369">
        <f>U26*$C$26</f>
        <v>31047.309840239021</v>
      </c>
      <c r="X26" s="369"/>
      <c r="Y26" s="369">
        <f>W26*$C$26</f>
        <v>31668.2560370438</v>
      </c>
      <c r="Z26" s="369"/>
      <c r="AA26" s="369">
        <f>Y26*$C$26</f>
        <v>32301.621157784677</v>
      </c>
      <c r="AB26" s="369"/>
      <c r="AC26" s="369">
        <f>AA26*$C$26</f>
        <v>32947.653580940372</v>
      </c>
      <c r="AD26" s="369"/>
      <c r="AE26" s="369">
        <f>AC26*$C$26</f>
        <v>33606.606652559181</v>
      </c>
      <c r="AF26" s="369"/>
      <c r="AG26" s="369">
        <f>AE26*$C$26</f>
        <v>34278.738785610367</v>
      </c>
    </row>
    <row r="27" spans="1:16384" s="350" customFormat="1" ht="14.25">
      <c r="A27" s="373" t="str">
        <f>Application!E869</f>
        <v>CMFA Annual Bond Monitoring Fee:</v>
      </c>
      <c r="B27" s="373"/>
      <c r="C27" s="509">
        <v>1</v>
      </c>
      <c r="E27" s="369">
        <f>Application!AC869</f>
        <v>10062</v>
      </c>
      <c r="F27" s="369"/>
      <c r="G27" s="369">
        <f>E27*$C$27</f>
        <v>10062</v>
      </c>
      <c r="H27" s="369"/>
      <c r="I27" s="369">
        <f>G27*$C$27</f>
        <v>10062</v>
      </c>
      <c r="J27" s="369"/>
      <c r="K27" s="369">
        <f>I27*$C$27</f>
        <v>10062</v>
      </c>
      <c r="L27" s="369"/>
      <c r="M27" s="369">
        <f>K27*$C$27</f>
        <v>10062</v>
      </c>
      <c r="N27" s="369"/>
      <c r="O27" s="369">
        <f>M27*$C$27</f>
        <v>10062</v>
      </c>
      <c r="P27" s="369"/>
      <c r="Q27" s="369">
        <f>O27*$C$27</f>
        <v>10062</v>
      </c>
      <c r="R27" s="369"/>
      <c r="S27" s="369">
        <f>Q27*$C$27</f>
        <v>10062</v>
      </c>
      <c r="T27" s="369"/>
      <c r="U27" s="369">
        <f>S27*$C$27</f>
        <v>10062</v>
      </c>
      <c r="V27" s="369"/>
      <c r="W27" s="369">
        <f>U27*$C$27</f>
        <v>10062</v>
      </c>
      <c r="X27" s="369"/>
      <c r="Y27" s="369">
        <f>W27*$C$27</f>
        <v>10062</v>
      </c>
      <c r="Z27" s="369"/>
      <c r="AA27" s="369">
        <f>Y27*$C$27</f>
        <v>10062</v>
      </c>
      <c r="AB27" s="369"/>
      <c r="AC27" s="369">
        <f>AA27*$C$27</f>
        <v>10062</v>
      </c>
      <c r="AD27" s="369"/>
      <c r="AE27" s="369">
        <f>AC27*$C$27</f>
        <v>10062</v>
      </c>
      <c r="AF27" s="369"/>
      <c r="AG27" s="369">
        <f>AE27*$C$27</f>
        <v>10062</v>
      </c>
    </row>
    <row r="28" spans="1:16384" s="350" customFormat="1" ht="14.25">
      <c r="A28" s="373" t="str">
        <f>Application!E870</f>
        <v>San Mateo County Loan Fee:</v>
      </c>
      <c r="B28" s="373"/>
      <c r="C28" s="509">
        <v>1</v>
      </c>
      <c r="E28" s="369">
        <f>Application!AC870</f>
        <v>5000</v>
      </c>
      <c r="F28" s="369"/>
      <c r="G28" s="369">
        <f>E28*$C$28</f>
        <v>5000</v>
      </c>
      <c r="H28" s="369"/>
      <c r="I28" s="369">
        <f>G28*$C$28</f>
        <v>5000</v>
      </c>
      <c r="J28" s="369"/>
      <c r="K28" s="369">
        <f>I28*$C$28</f>
        <v>5000</v>
      </c>
      <c r="L28" s="369"/>
      <c r="M28" s="369">
        <f>K28*$C$28</f>
        <v>5000</v>
      </c>
      <c r="N28" s="369"/>
      <c r="O28" s="369">
        <f>M28*$C$28</f>
        <v>5000</v>
      </c>
      <c r="P28" s="369"/>
      <c r="Q28" s="369">
        <f>O28*$C$28</f>
        <v>5000</v>
      </c>
      <c r="R28" s="369"/>
      <c r="S28" s="369">
        <f>Q28*$C$28</f>
        <v>5000</v>
      </c>
      <c r="T28" s="369"/>
      <c r="U28" s="369">
        <f>S28*$C$28</f>
        <v>5000</v>
      </c>
      <c r="V28" s="369"/>
      <c r="W28" s="369">
        <f>U28*$C$28</f>
        <v>5000</v>
      </c>
      <c r="X28" s="369"/>
      <c r="Y28" s="369">
        <f>W28*$C$28</f>
        <v>5000</v>
      </c>
      <c r="Z28" s="369"/>
      <c r="AA28" s="369">
        <f>Y28*$C$28</f>
        <v>5000</v>
      </c>
      <c r="AB28" s="369"/>
      <c r="AC28" s="369">
        <f>AA28*$C$28</f>
        <v>5000</v>
      </c>
      <c r="AD28" s="369"/>
      <c r="AE28" s="369">
        <f>AC28*$C$28</f>
        <v>5000</v>
      </c>
      <c r="AF28" s="369"/>
      <c r="AG28" s="369">
        <f>AE28*$C$28</f>
        <v>5000</v>
      </c>
    </row>
    <row r="29" spans="1:16384"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16384" s="370" customFormat="1" ht="15">
      <c r="A30" s="370" t="s">
        <v>190</v>
      </c>
      <c r="C30" s="371"/>
      <c r="E30" s="370">
        <f>SUM(E21:E28)</f>
        <v>618961</v>
      </c>
      <c r="G30" s="370">
        <f>SUM(G21:G28)</f>
        <v>639559.27999999991</v>
      </c>
      <c r="I30" s="370">
        <f>SUM(I21:I28)</f>
        <v>660866.25109999988</v>
      </c>
      <c r="K30" s="370">
        <f>SUM(K21:K28)</f>
        <v>682906.4279644998</v>
      </c>
      <c r="M30" s="370">
        <f>SUM(M21:M28)</f>
        <v>705705.17614427721</v>
      </c>
      <c r="O30" s="370">
        <f>SUM(O21:O28)</f>
        <v>729288.74167477223</v>
      </c>
      <c r="Q30" s="370">
        <f>SUM(Q21:Q28)</f>
        <v>753684.28170556086</v>
      </c>
      <c r="S30" s="370">
        <f>SUM(S21:S28)</f>
        <v>778919.89619686978</v>
      </c>
      <c r="U30" s="370">
        <f>SUM(U21:U28)</f>
        <v>805024.66072034673</v>
      </c>
      <c r="W30" s="370">
        <f>SUM(W21:W28)</f>
        <v>832028.6604025868</v>
      </c>
      <c r="Y30" s="370">
        <f>SUM(Y21:Y28)</f>
        <v>859963.02505127515</v>
      </c>
      <c r="AA30" s="370">
        <f>SUM(AA21:AA28)</f>
        <v>888859.96550518158</v>
      </c>
      <c r="AC30" s="370">
        <f>SUM(AC21:AC28)</f>
        <v>918752.8112506934</v>
      </c>
      <c r="AE30" s="370">
        <f>SUM(AE21:AE28)</f>
        <v>949676.04934905679</v>
      </c>
      <c r="AG30" s="370">
        <f>SUM(AG21:AG28)</f>
        <v>981665.36472003791</v>
      </c>
    </row>
    <row r="31" spans="1:16384"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16384" s="370" customFormat="1" ht="15">
      <c r="A32" s="370" t="s">
        <v>933</v>
      </c>
      <c r="C32" s="371"/>
      <c r="E32" s="370">
        <f>E10-E30</f>
        <v>1172811.2</v>
      </c>
      <c r="G32" s="370">
        <f>G10-G30</f>
        <v>1193974.9959999998</v>
      </c>
      <c r="I32" s="370">
        <f>I10-I30</f>
        <v>1215413.5082199997</v>
      </c>
      <c r="K32" s="370">
        <f>K10-K30</f>
        <v>1237125.5942869</v>
      </c>
      <c r="M32" s="370">
        <f>M10-M30</f>
        <v>1259109.8209907757</v>
      </c>
      <c r="O32" s="370">
        <f>O10-O30</f>
        <v>1281364.4482025718</v>
      </c>
      <c r="Q32" s="370">
        <f>Q10-Q30</f>
        <v>1303887.4120889104</v>
      </c>
      <c r="S32" s="370">
        <f>S10-S30</f>
        <v>1326676.3075960609</v>
      </c>
      <c r="U32" s="370">
        <f>U10-U30</f>
        <v>1349728.3701740766</v>
      </c>
      <c r="W32" s="370">
        <f>W10-W30</f>
        <v>1373040.4567110003</v>
      </c>
      <c r="Y32" s="370">
        <f>Y10-Y30</f>
        <v>1396609.0256458898</v>
      </c>
      <c r="AA32" s="370">
        <f>AA10-AA30</f>
        <v>1420430.1162282659</v>
      </c>
      <c r="AC32" s="370">
        <f>AC10-AC30</f>
        <v>1444499.3268903212</v>
      </c>
      <c r="AE32" s="370">
        <f>AE10-AE30</f>
        <v>1468811.7926969982</v>
      </c>
      <c r="AG32" s="370">
        <f>AG10-AG30</f>
        <v>1493362.161837714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Union Bank TE Perm Bond  - NOI Tranche</v>
      </c>
      <c r="B35" s="373"/>
      <c r="C35" s="367"/>
      <c r="E35" s="369">
        <f>Application!AB618</f>
        <v>492472</v>
      </c>
      <c r="F35" s="369"/>
      <c r="G35" s="369">
        <f>$E$35</f>
        <v>492472</v>
      </c>
      <c r="H35" s="369"/>
      <c r="I35" s="369">
        <f>$E$35</f>
        <v>492472</v>
      </c>
      <c r="J35" s="369"/>
      <c r="K35" s="369">
        <f>$E$35</f>
        <v>492472</v>
      </c>
      <c r="L35" s="369"/>
      <c r="M35" s="369">
        <f>$E$35</f>
        <v>492472</v>
      </c>
      <c r="N35" s="369"/>
      <c r="O35" s="369">
        <f>$E$35</f>
        <v>492472</v>
      </c>
      <c r="P35" s="369"/>
      <c r="Q35" s="369">
        <f>$E$35</f>
        <v>492472</v>
      </c>
      <c r="R35" s="369"/>
      <c r="S35" s="369">
        <f>$E$35</f>
        <v>492472</v>
      </c>
      <c r="T35" s="369"/>
      <c r="U35" s="369">
        <f>$E$35</f>
        <v>492472</v>
      </c>
      <c r="V35" s="369"/>
      <c r="W35" s="369">
        <f>$E$35</f>
        <v>492472</v>
      </c>
      <c r="X35" s="369"/>
      <c r="Y35" s="369">
        <f>$E$35</f>
        <v>492472</v>
      </c>
      <c r="Z35" s="369"/>
      <c r="AA35" s="369">
        <f>$E$35</f>
        <v>492472</v>
      </c>
      <c r="AB35" s="369"/>
      <c r="AC35" s="369">
        <f>$E$35</f>
        <v>492472</v>
      </c>
      <c r="AD35" s="369"/>
      <c r="AE35" s="369">
        <f>$E$35</f>
        <v>492472</v>
      </c>
      <c r="AF35" s="369"/>
      <c r="AG35" s="369">
        <f>$E$35</f>
        <v>492472</v>
      </c>
    </row>
    <row r="36" spans="1:35" s="350" customFormat="1" ht="14.25">
      <c r="A36" s="372" t="str">
        <f>Application!C619</f>
        <v>Union Bank TE Perm Bond - S8 Tranche</v>
      </c>
      <c r="B36" s="373"/>
      <c r="C36" s="367"/>
      <c r="E36" s="369">
        <f>Application!AB619</f>
        <v>527338</v>
      </c>
      <c r="F36" s="369"/>
      <c r="G36" s="369">
        <f>$E$36</f>
        <v>527338</v>
      </c>
      <c r="H36" s="369"/>
      <c r="I36" s="369">
        <f>$E$36</f>
        <v>527338</v>
      </c>
      <c r="J36" s="369"/>
      <c r="K36" s="369">
        <f>$E$36</f>
        <v>527338</v>
      </c>
      <c r="L36" s="369"/>
      <c r="M36" s="369">
        <f>$E$36</f>
        <v>527338</v>
      </c>
      <c r="N36" s="369"/>
      <c r="O36" s="369">
        <f>$E$36</f>
        <v>527338</v>
      </c>
      <c r="P36" s="369"/>
      <c r="Q36" s="369">
        <f>$E$36</f>
        <v>527338</v>
      </c>
      <c r="R36" s="369"/>
      <c r="S36" s="369">
        <f>$E$36</f>
        <v>527338</v>
      </c>
      <c r="T36" s="369"/>
      <c r="U36" s="369">
        <f>$E$36</f>
        <v>527338</v>
      </c>
      <c r="V36" s="369"/>
      <c r="W36" s="369">
        <f>$E$36</f>
        <v>527338</v>
      </c>
      <c r="X36" s="369"/>
      <c r="Y36" s="369">
        <f>$E$36</f>
        <v>527338</v>
      </c>
      <c r="Z36" s="369"/>
      <c r="AA36" s="369">
        <f>$E$36</f>
        <v>527338</v>
      </c>
      <c r="AB36" s="369"/>
      <c r="AC36" s="369">
        <f>$E$36</f>
        <v>527338</v>
      </c>
      <c r="AD36" s="369"/>
      <c r="AE36" s="369">
        <f>$E$36</f>
        <v>527338</v>
      </c>
      <c r="AF36" s="369"/>
      <c r="AG36" s="369">
        <f>$E$36</f>
        <v>527338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1019810</v>
      </c>
      <c r="G38" s="370">
        <f>SUM(G35:G37)</f>
        <v>1019810</v>
      </c>
      <c r="I38" s="370">
        <f>SUM(I35:I37)</f>
        <v>1019810</v>
      </c>
      <c r="K38" s="370">
        <f>SUM(K35:K37)</f>
        <v>1019810</v>
      </c>
      <c r="M38" s="370">
        <f>SUM(M35:M37)</f>
        <v>1019810</v>
      </c>
      <c r="O38" s="370">
        <f>SUM(O35:O37)</f>
        <v>1019810</v>
      </c>
      <c r="Q38" s="370">
        <f>SUM(Q35:Q37)</f>
        <v>1019810</v>
      </c>
      <c r="S38" s="370">
        <f>SUM(S35:S37)</f>
        <v>1019810</v>
      </c>
      <c r="U38" s="370">
        <f>SUM(U35:U37)</f>
        <v>1019810</v>
      </c>
      <c r="W38" s="370">
        <f>SUM(W35:W37)</f>
        <v>1019810</v>
      </c>
      <c r="Y38" s="370">
        <f>SUM(Y35:Y37)</f>
        <v>1019810</v>
      </c>
      <c r="AA38" s="370">
        <f>SUM(AA35:AA37)</f>
        <v>1019810</v>
      </c>
      <c r="AC38" s="370">
        <f>SUM(AC35:AC37)</f>
        <v>1019810</v>
      </c>
      <c r="AE38" s="370">
        <f>SUM(AE35:AE37)</f>
        <v>1019810</v>
      </c>
      <c r="AG38" s="370">
        <f>SUM(AG35:AG37)</f>
        <v>1019810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153001.19999999995</v>
      </c>
      <c r="G40" s="370">
        <f>G32-G38</f>
        <v>174164.99599999981</v>
      </c>
      <c r="I40" s="370">
        <f>I32-I38</f>
        <v>195603.50821999973</v>
      </c>
      <c r="K40" s="370">
        <f>K32-K38</f>
        <v>217315.59428690001</v>
      </c>
      <c r="M40" s="370">
        <f>M32-M38</f>
        <v>239299.82099077571</v>
      </c>
      <c r="O40" s="370">
        <f>O32-O38</f>
        <v>261554.44820257183</v>
      </c>
      <c r="Q40" s="370">
        <f>Q32-Q38</f>
        <v>284077.41208891035</v>
      </c>
      <c r="S40" s="370">
        <f>S32-S38</f>
        <v>306866.30759606091</v>
      </c>
      <c r="U40" s="370">
        <f>U32-U38</f>
        <v>329918.37017407664</v>
      </c>
      <c r="W40" s="370">
        <f>W32-W38</f>
        <v>353230.4567110003</v>
      </c>
      <c r="Y40" s="370">
        <f>Y32-Y38</f>
        <v>376799.02564588981</v>
      </c>
      <c r="AA40" s="370">
        <f>AA32-AA38</f>
        <v>400620.11622826592</v>
      </c>
      <c r="AC40" s="370">
        <f>AC32-AC38</f>
        <v>424689.32689032122</v>
      </c>
      <c r="AE40" s="370">
        <f>AE32-AE38</f>
        <v>449001.79269699822</v>
      </c>
      <c r="AG40" s="370">
        <f>AG32-AG38</f>
        <v>473552.16183771403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8.1121439432981474E-2</v>
      </c>
      <c r="G42" s="374">
        <f>G40/(G4+G6+G8)</f>
        <v>9.0239243610409511E-2</v>
      </c>
      <c r="I42" s="374">
        <f>I40/(I4+I6+I8)</f>
        <v>9.9038180146624674E-2</v>
      </c>
      <c r="K42" s="374">
        <f>K40/(K4+K6+K8)</f>
        <v>0.10752415177454966</v>
      </c>
      <c r="M42" s="374">
        <f>M40/(M4+M6+M8)</f>
        <v>0.11570291873419111</v>
      </c>
      <c r="O42" s="374">
        <f>O40/(O4+O6+O8)</f>
        <v>0.12358010175171039</v>
      </c>
      <c r="Q42" s="374">
        <f>Q40/(Q4+Q6+Q8)</f>
        <v>0.13116118495330653</v>
      </c>
      <c r="S42" s="374">
        <f>S40/(S4+S6+S8)</f>
        <v>0.13845151871527925</v>
      </c>
      <c r="U42" s="374">
        <f>U40/(U4+U6+U8)</f>
        <v>0.14545632245161444</v>
      </c>
      <c r="W42" s="374">
        <f>W40/(W4+W6+W8)</f>
        <v>0.1521806873404071</v>
      </c>
      <c r="Y42" s="374">
        <f>Y40/(Y4+Y6+Y8)</f>
        <v>0.1586295789904002</v>
      </c>
      <c r="AA42" s="374">
        <f>AA40/(AA4+AA6+AA8)</f>
        <v>0.16480784004890667</v>
      </c>
      <c r="AC42" s="374">
        <f>AC40/(AC4+AC6+AC8)</f>
        <v>0.17072019275233641</v>
      </c>
      <c r="AE42" s="374">
        <f>AE40/(AE4+AE6+AE8)</f>
        <v>0.17637124142054114</v>
      </c>
      <c r="AG42" s="374">
        <f>AG40/(AG4+AG6+AG8)</f>
        <v>0.18176547489615605</v>
      </c>
    </row>
    <row r="43" spans="1:35" s="374" customFormat="1" ht="14.25">
      <c r="A43" s="374" t="s">
        <v>938</v>
      </c>
      <c r="C43" s="367"/>
      <c r="E43" s="374">
        <f>E40/E38</f>
        <v>0.15002912307194474</v>
      </c>
      <c r="G43" s="374">
        <f>G40/G38</f>
        <v>0.17078180837606988</v>
      </c>
      <c r="I43" s="374">
        <f>I40/I38</f>
        <v>0.19180387348623737</v>
      </c>
      <c r="K43" s="374">
        <f>K40/K38</f>
        <v>0.21309419822015868</v>
      </c>
      <c r="M43" s="374">
        <f>M40/M38</f>
        <v>0.23465137720827969</v>
      </c>
      <c r="O43" s="374">
        <f>O40/O38</f>
        <v>0.25647370412387782</v>
      </c>
      <c r="Q43" s="374">
        <f>Q40/Q38</f>
        <v>0.27855915522392438</v>
      </c>
      <c r="S43" s="374">
        <f>S40/S38</f>
        <v>0.30090537217330771</v>
      </c>
      <c r="U43" s="374">
        <f>U40/U38</f>
        <v>0.32350964412398059</v>
      </c>
      <c r="W43" s="374">
        <f>W40/W38</f>
        <v>0.34636888901952356</v>
      </c>
      <c r="Y43" s="374">
        <f>Y40/Y38</f>
        <v>0.3694796340944782</v>
      </c>
      <c r="AA43" s="374">
        <f>AA40/AA38</f>
        <v>0.39283799553668419</v>
      </c>
      <c r="AC43" s="374">
        <f>AC40/AC38</f>
        <v>0.41643965727961207</v>
      </c>
      <c r="AE43" s="374">
        <f>AE40/AE38</f>
        <v>0.44027984889047783</v>
      </c>
      <c r="AG43" s="374">
        <f>AG40/AG38</f>
        <v>0.46435332251862016</v>
      </c>
    </row>
    <row r="44" spans="1:35" s="375" customFormat="1" ht="14.25">
      <c r="A44" s="375" t="s">
        <v>936</v>
      </c>
      <c r="C44" s="376"/>
      <c r="E44" s="375">
        <f>E32/E38</f>
        <v>1.1500291230719448</v>
      </c>
      <c r="G44" s="375">
        <f>G32/G38</f>
        <v>1.1707818083760699</v>
      </c>
      <c r="I44" s="375">
        <f>I32/I38</f>
        <v>1.1918038734862373</v>
      </c>
      <c r="K44" s="375">
        <f>K32/K38</f>
        <v>1.2130941982201586</v>
      </c>
      <c r="M44" s="375">
        <f>M32/M38</f>
        <v>1.2346513772082797</v>
      </c>
      <c r="O44" s="375">
        <f>O32/O38</f>
        <v>1.2564737041238778</v>
      </c>
      <c r="Q44" s="375">
        <f>Q32/Q38</f>
        <v>1.2785591552239244</v>
      </c>
      <c r="S44" s="375">
        <f>S32/S38</f>
        <v>1.3009053721733077</v>
      </c>
      <c r="U44" s="375">
        <f>U32/U38</f>
        <v>1.3235096441239806</v>
      </c>
      <c r="W44" s="375">
        <f>W32/W38</f>
        <v>1.3463688890195236</v>
      </c>
      <c r="Y44" s="375">
        <f>Y32/Y38</f>
        <v>1.3694796340944781</v>
      </c>
      <c r="AA44" s="375">
        <f>AA32/AA38</f>
        <v>1.3928379955366843</v>
      </c>
      <c r="AC44" s="375">
        <f>AC32/AC38</f>
        <v>1.4164396572796121</v>
      </c>
      <c r="AE44" s="375">
        <f>AE32/AE38</f>
        <v>1.4402798488904778</v>
      </c>
      <c r="AG44" s="375">
        <f>AG32/AG38</f>
        <v>1.4643533225186203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967" t="s">
        <v>1777</v>
      </c>
      <c r="E47" s="383">
        <v>25000</v>
      </c>
      <c r="G47" s="255">
        <f>E47*1.03</f>
        <v>25750</v>
      </c>
      <c r="I47" s="255">
        <f t="shared" ref="I47:AG48" si="257">G47*1.03</f>
        <v>26522.5</v>
      </c>
      <c r="K47" s="255">
        <f t="shared" si="257"/>
        <v>27318.174999999999</v>
      </c>
      <c r="M47" s="255">
        <f t="shared" si="257"/>
        <v>28137.720249999998</v>
      </c>
      <c r="O47" s="255">
        <f t="shared" si="257"/>
        <v>28981.851857499998</v>
      </c>
      <c r="Q47" s="255">
        <f t="shared" si="257"/>
        <v>29851.307413225</v>
      </c>
      <c r="S47" s="255">
        <f t="shared" si="257"/>
        <v>30746.84663562175</v>
      </c>
      <c r="U47" s="255">
        <f t="shared" si="257"/>
        <v>31669.252034690402</v>
      </c>
      <c r="W47" s="255">
        <f t="shared" si="257"/>
        <v>32619.329595731117</v>
      </c>
      <c r="Y47" s="255">
        <f t="shared" si="257"/>
        <v>33597.909483603049</v>
      </c>
      <c r="AA47" s="255">
        <f t="shared" si="257"/>
        <v>34605.846768111143</v>
      </c>
      <c r="AC47" s="255">
        <f t="shared" si="257"/>
        <v>35644.02217115448</v>
      </c>
      <c r="AE47" s="255">
        <f t="shared" si="257"/>
        <v>36713.342836289114</v>
      </c>
      <c r="AG47" s="255">
        <f t="shared" si="257"/>
        <v>37814.743121377789</v>
      </c>
    </row>
    <row r="48" spans="1:35" s="152" customFormat="1" ht="14.25">
      <c r="A48" s="152" t="s">
        <v>941</v>
      </c>
      <c r="C48" s="967" t="s">
        <v>1777</v>
      </c>
      <c r="E48" s="384">
        <v>7000</v>
      </c>
      <c r="F48" s="363"/>
      <c r="G48" s="369">
        <f>E48*1.03</f>
        <v>7210</v>
      </c>
      <c r="H48" s="369"/>
      <c r="I48" s="369">
        <f t="shared" si="257"/>
        <v>7426.3</v>
      </c>
      <c r="J48" s="369"/>
      <c r="K48" s="369">
        <f t="shared" si="257"/>
        <v>7649.0889999999999</v>
      </c>
      <c r="L48" s="369"/>
      <c r="M48" s="369">
        <f t="shared" si="257"/>
        <v>7878.56167</v>
      </c>
      <c r="N48" s="369"/>
      <c r="O48" s="369">
        <f t="shared" si="257"/>
        <v>8114.9185201</v>
      </c>
      <c r="P48" s="369"/>
      <c r="Q48" s="369">
        <f t="shared" si="257"/>
        <v>8358.3660757030011</v>
      </c>
      <c r="R48" s="369"/>
      <c r="S48" s="369">
        <f t="shared" si="257"/>
        <v>8609.1170579740919</v>
      </c>
      <c r="T48" s="369"/>
      <c r="U48" s="369">
        <f t="shared" si="257"/>
        <v>8867.3905697133141</v>
      </c>
      <c r="V48" s="369"/>
      <c r="W48" s="369">
        <f t="shared" si="257"/>
        <v>9133.4122868047143</v>
      </c>
      <c r="X48" s="369"/>
      <c r="Y48" s="369">
        <f t="shared" si="257"/>
        <v>9407.4146554088566</v>
      </c>
      <c r="Z48" s="369"/>
      <c r="AA48" s="369">
        <f t="shared" si="257"/>
        <v>9689.6370950711225</v>
      </c>
      <c r="AB48" s="369"/>
      <c r="AC48" s="369">
        <f t="shared" si="257"/>
        <v>9980.3262079232572</v>
      </c>
      <c r="AD48" s="369"/>
      <c r="AE48" s="369">
        <f t="shared" si="257"/>
        <v>10279.735994160956</v>
      </c>
      <c r="AF48" s="369"/>
      <c r="AG48" s="369">
        <f t="shared" si="257"/>
        <v>10588.128073985785</v>
      </c>
      <c r="AH48" s="363"/>
      <c r="AI48" s="363"/>
    </row>
    <row r="49" spans="1:35" s="152" customFormat="1" ht="14.25">
      <c r="A49" s="152" t="s">
        <v>942</v>
      </c>
      <c r="C49" s="965">
        <v>0.5</v>
      </c>
      <c r="E49" s="384"/>
      <c r="F49" s="363"/>
      <c r="G49" s="369"/>
      <c r="H49" s="363"/>
      <c r="I49" s="369"/>
      <c r="J49" s="363"/>
      <c r="K49" s="369">
        <f>(K40-K47-K48-K56)*C49</f>
        <v>53104.61725344976</v>
      </c>
      <c r="L49" s="369"/>
      <c r="M49" s="369">
        <f>(M40-M47-M48-M56)*$C$49</f>
        <v>101641.76953538785</v>
      </c>
      <c r="N49" s="369"/>
      <c r="O49" s="369">
        <f t="shared" ref="O49:AG49" si="258">(O40-O47-O48-O56)*$C$49</f>
        <v>112228.83891248591</v>
      </c>
      <c r="P49" s="369"/>
      <c r="Q49" s="369">
        <f t="shared" si="258"/>
        <v>122933.86929999117</v>
      </c>
      <c r="R49" s="369"/>
      <c r="S49" s="369">
        <f t="shared" si="258"/>
        <v>133755.17195123254</v>
      </c>
      <c r="T49" s="369"/>
      <c r="U49" s="369">
        <f t="shared" si="258"/>
        <v>144690.86378483646</v>
      </c>
      <c r="V49" s="369"/>
      <c r="W49" s="369">
        <f t="shared" si="258"/>
        <v>155738.85741423225</v>
      </c>
      <c r="X49" s="369"/>
      <c r="Y49" s="369">
        <f t="shared" si="258"/>
        <v>166896.85075343895</v>
      </c>
      <c r="Z49" s="369"/>
      <c r="AA49" s="369">
        <f t="shared" si="258"/>
        <v>178162.31618254181</v>
      </c>
      <c r="AB49" s="369"/>
      <c r="AC49" s="369">
        <f t="shared" si="258"/>
        <v>189532.48925562174</v>
      </c>
      <c r="AD49" s="369"/>
      <c r="AE49" s="369">
        <f t="shared" si="258"/>
        <v>201004.3569332741</v>
      </c>
      <c r="AF49" s="369"/>
      <c r="AG49" s="369">
        <f t="shared" si="258"/>
        <v>212574.64532117522</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32000</v>
      </c>
      <c r="F52" s="363"/>
      <c r="G52" s="363">
        <f>SUM(G47:G51)</f>
        <v>32960</v>
      </c>
      <c r="H52" s="363"/>
      <c r="I52" s="363">
        <f>SUM(I47:I51)</f>
        <v>33948.800000000003</v>
      </c>
      <c r="J52" s="363"/>
      <c r="K52" s="363">
        <f>SUM(K47:K51)</f>
        <v>88071.881253449756</v>
      </c>
      <c r="L52" s="363"/>
      <c r="M52" s="363">
        <f>SUM(M47:M51)</f>
        <v>137658.05145538785</v>
      </c>
      <c r="N52" s="363"/>
      <c r="O52" s="363">
        <f>SUM(O47:O51)</f>
        <v>149325.60929008591</v>
      </c>
      <c r="P52" s="363"/>
      <c r="Q52" s="363">
        <f>SUM(Q47:Q51)</f>
        <v>161143.54278891918</v>
      </c>
      <c r="R52" s="363"/>
      <c r="S52" s="363">
        <f>SUM(S47:S51)</f>
        <v>173111.13564482838</v>
      </c>
      <c r="T52" s="363"/>
      <c r="U52" s="363">
        <f>SUM(U47:U51)</f>
        <v>185227.50638924018</v>
      </c>
      <c r="V52" s="363"/>
      <c r="W52" s="363">
        <f>SUM(W47:W51)</f>
        <v>197491.59929676808</v>
      </c>
      <c r="X52" s="363"/>
      <c r="Y52" s="363">
        <f>SUM(Y47:Y51)</f>
        <v>209902.17489245086</v>
      </c>
      <c r="Z52" s="363"/>
      <c r="AA52" s="363">
        <f>SUM(AA47:AA51)</f>
        <v>222457.80004572409</v>
      </c>
      <c r="AB52" s="363"/>
      <c r="AC52" s="363">
        <f>SUM(AC47:AC51)</f>
        <v>235156.83763469948</v>
      </c>
      <c r="AD52" s="363"/>
      <c r="AE52" s="363">
        <f>SUM(AE47:AE51)</f>
        <v>247997.43576372418</v>
      </c>
      <c r="AF52" s="363"/>
      <c r="AG52" s="363">
        <f>SUM(AG47:AG51)</f>
        <v>260977.5165165388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121001.19999999995</v>
      </c>
      <c r="G54" s="255">
        <f>G40-G52</f>
        <v>141204.99599999981</v>
      </c>
      <c r="I54" s="255">
        <f>I40-I52</f>
        <v>161654.70821999974</v>
      </c>
      <c r="K54" s="255">
        <f>K40-K52</f>
        <v>129243.71303345026</v>
      </c>
      <c r="M54" s="255">
        <f>M40-M52</f>
        <v>101641.76953538787</v>
      </c>
      <c r="O54" s="255">
        <f>O40-O52</f>
        <v>112228.83891248592</v>
      </c>
      <c r="Q54" s="255">
        <f>Q40-Q52</f>
        <v>122933.86929999117</v>
      </c>
      <c r="S54" s="255">
        <f>S40-S52</f>
        <v>133755.17195123254</v>
      </c>
      <c r="U54" s="255">
        <f>U40-U52</f>
        <v>144690.86378483646</v>
      </c>
      <c r="W54" s="255">
        <f>W40-W52</f>
        <v>155738.85741423222</v>
      </c>
      <c r="Y54" s="255">
        <f>Y40-Y52</f>
        <v>166896.85075343895</v>
      </c>
      <c r="AA54" s="255">
        <f>AA40-AA52</f>
        <v>178162.31618254184</v>
      </c>
      <c r="AC54" s="255">
        <f>AC40-AC52</f>
        <v>189532.48925562174</v>
      </c>
      <c r="AE54" s="255">
        <f>AE40-AE52</f>
        <v>201004.35693327404</v>
      </c>
      <c r="AG54" s="255">
        <f>AG40-AG52</f>
        <v>212574.64532117522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f>E56+G56+I56+K56</f>
        <v>500000</v>
      </c>
      <c r="E56" s="383">
        <f>E54</f>
        <v>121001.19999999995</v>
      </c>
      <c r="G56" s="383">
        <f>G54</f>
        <v>141204.99599999981</v>
      </c>
      <c r="I56" s="383">
        <f>I54</f>
        <v>161654.70821999974</v>
      </c>
      <c r="K56" s="383">
        <f>500000-I56-G56-E56</f>
        <v>76139.095780000498</v>
      </c>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f>C49</f>
        <v>0.5</v>
      </c>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3" t="s">
        <v>1644</v>
      </c>
      <c r="B59" s="383"/>
      <c r="C59" s="966">
        <f>Application!AG621/(Application!AG621+Application!AG620)</f>
        <v>0.31088082901554404</v>
      </c>
      <c r="E59" s="383"/>
      <c r="G59" s="383"/>
      <c r="I59" s="383"/>
      <c r="K59" s="383">
        <f>K49*$C$59</f>
        <v>16509.207436305624</v>
      </c>
      <c r="L59" s="383"/>
      <c r="M59" s="383">
        <f t="shared" ref="M59:AG59" si="259">M49*$C$59</f>
        <v>31598.477575768244</v>
      </c>
      <c r="N59" s="383"/>
      <c r="O59" s="383">
        <f t="shared" si="259"/>
        <v>34889.794480565564</v>
      </c>
      <c r="P59" s="383"/>
      <c r="Q59" s="383">
        <f t="shared" si="259"/>
        <v>38217.783202069797</v>
      </c>
      <c r="R59" s="383"/>
      <c r="S59" s="383">
        <f t="shared" si="259"/>
        <v>41581.918741315814</v>
      </c>
      <c r="T59" s="383"/>
      <c r="U59" s="383">
        <f t="shared" si="259"/>
        <v>44981.615684405115</v>
      </c>
      <c r="V59" s="383"/>
      <c r="W59" s="383">
        <f t="shared" si="259"/>
        <v>48416.225102870128</v>
      </c>
      <c r="X59" s="383"/>
      <c r="Y59" s="383">
        <f t="shared" si="259"/>
        <v>51885.031322312629</v>
      </c>
      <c r="Z59" s="383"/>
      <c r="AA59" s="383">
        <f t="shared" si="259"/>
        <v>55387.248554158075</v>
      </c>
      <c r="AB59" s="383"/>
      <c r="AC59" s="383">
        <f t="shared" si="259"/>
        <v>58922.017385167375</v>
      </c>
      <c r="AD59" s="383"/>
      <c r="AE59" s="383">
        <f t="shared" si="259"/>
        <v>62488.401119152571</v>
      </c>
      <c r="AF59" s="383"/>
      <c r="AG59" s="383">
        <f t="shared" si="259"/>
        <v>66085.381965132197</v>
      </c>
    </row>
    <row r="60" spans="1:35" s="363" customFormat="1">
      <c r="A60" s="964" t="s">
        <v>1776</v>
      </c>
      <c r="B60" s="384"/>
      <c r="C60" s="966">
        <f>1-C59</f>
        <v>0.68911917098445596</v>
      </c>
      <c r="E60" s="384"/>
      <c r="G60" s="384"/>
      <c r="I60" s="384"/>
      <c r="K60" s="383">
        <f>K49*$C$60</f>
        <v>36595.409817144136</v>
      </c>
      <c r="L60" s="383"/>
      <c r="M60" s="383">
        <f t="shared" ref="M60:AG60" si="260">M49*$C$60</f>
        <v>70043.291959619615</v>
      </c>
      <c r="N60" s="383"/>
      <c r="O60" s="383">
        <f t="shared" si="260"/>
        <v>77339.044431920338</v>
      </c>
      <c r="P60" s="383"/>
      <c r="Q60" s="383">
        <f t="shared" si="260"/>
        <v>84716.086097921376</v>
      </c>
      <c r="R60" s="383"/>
      <c r="S60" s="383">
        <f t="shared" si="260"/>
        <v>92173.253209916729</v>
      </c>
      <c r="T60" s="383"/>
      <c r="U60" s="383">
        <f t="shared" si="260"/>
        <v>99709.248100431345</v>
      </c>
      <c r="V60" s="383"/>
      <c r="W60" s="383">
        <f t="shared" si="260"/>
        <v>107322.63231136212</v>
      </c>
      <c r="X60" s="383"/>
      <c r="Y60" s="383">
        <f t="shared" si="260"/>
        <v>115011.81943112632</v>
      </c>
      <c r="Z60" s="383"/>
      <c r="AA60" s="383">
        <f t="shared" si="260"/>
        <v>122775.06762838374</v>
      </c>
      <c r="AB60" s="383"/>
      <c r="AC60" s="383">
        <f t="shared" si="260"/>
        <v>130610.47187045436</v>
      </c>
      <c r="AD60" s="383"/>
      <c r="AE60" s="383">
        <f t="shared" si="260"/>
        <v>138515.95581412152</v>
      </c>
      <c r="AF60" s="383"/>
      <c r="AG60" s="383">
        <f t="shared" si="260"/>
        <v>146489.26335604303</v>
      </c>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2" t="s">
        <v>950</v>
      </c>
      <c r="B65" s="1723"/>
      <c r="C65" s="1723"/>
      <c r="D65" s="1723"/>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scale="45" firstPageNumber="30" orientation="landscape" useFirstPageNumber="1" r:id="rId1"/>
  <headerFooter>
    <oddFooter>&amp;R&amp;A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Dixon, Sara</cp:lastModifiedBy>
  <cp:lastPrinted>2019-11-13T23:27:24Z</cp:lastPrinted>
  <dcterms:created xsi:type="dcterms:W3CDTF">2007-12-27T18:26:28Z</dcterms:created>
  <dcterms:modified xsi:type="dcterms:W3CDTF">2020-01-30T19:43:24Z</dcterms:modified>
</cp:coreProperties>
</file>