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4% Non-Competitive Projects\2020\2020 4% E-Apps\"/>
    </mc:Choice>
  </mc:AlternateContent>
  <bookViews>
    <workbookView xWindow="0" yWindow="0" windowWidth="21600" windowHeight="9000" firstSheet="4" activeTab="4"/>
  </bookViews>
  <sheets>
    <sheet name="Instructions-App Completion " sheetId="1" r:id="rId1"/>
    <sheet name="Checklist Items " sheetId="2" state="hidden" r:id="rId2"/>
    <sheet name="Instructions-Electronic Submit" sheetId="3" r:id="rId3"/>
    <sheet name="Checklist Items (Non-Joint App)" sheetId="4" r:id="rId4"/>
    <sheet name="Application" sheetId="5" r:id="rId5"/>
    <sheet name="Sources and Uses Budget" sheetId="6" r:id="rId6"/>
    <sheet name="Sources and Basis Breakdown" sheetId="7" r:id="rId7"/>
    <sheet name="Basis &amp; Credits" sheetId="8" r:id="rId8"/>
    <sheet name="15 Year Pro Forma" sheetId="9" r:id="rId9"/>
    <sheet name="Subsidy Contract Calculation" sheetId="10" r:id="rId10"/>
    <sheet name="Post-award Instructions" sheetId="11" r:id="rId11"/>
    <sheet name="Post-award Project Cost Changes" sheetId="12" r:id="rId12"/>
  </sheets>
  <definedNames>
    <definedName name="bedrooms" localSheetId="7">Application!$BC$673:$BI$673</definedName>
    <definedName name="bedrooms" localSheetId="3">Application!$BC$648:$BI$648</definedName>
    <definedName name="bedrooms" localSheetId="2">Application!$BC$648:$BI$648</definedName>
    <definedName name="bedrooms" localSheetId="11">Application!$BC$682:$BI$682</definedName>
    <definedName name="bedrooms" localSheetId="6">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set_aside" localSheetId="7">Application!$AP$211:$AP$220</definedName>
    <definedName name="set_aside" localSheetId="6">Application!$AP$211:$AP$220</definedName>
    <definedName name="set_aside">Application!$AP$210:$AP$219</definedName>
    <definedName name="TC_Rent" localSheetId="7">Application!$BC$674:$BI$731</definedName>
    <definedName name="TC_Rent" localSheetId="2">Application!$BC$649:$BI$706</definedName>
    <definedName name="TC_Rent" localSheetId="11">Application!$BC$683:$BI$740</definedName>
    <definedName name="TC_Rent" localSheetId="6">Application!$BC$674:$BI$731</definedName>
    <definedName name="TC_Rent">Application!$BC$649:$BI$706</definedName>
    <definedName name="Z_48A1B9AA_9520_4513_968D_1FB22989E0AF_.wvu.Cols" localSheetId="7">'Basis &amp; Credits'!$AO:$IV</definedName>
    <definedName name="Z_48A1B9AA_9520_4513_968D_1FB22989E0AF_.wvu.Cols" localSheetId="6">'Sources and Basis Breakdown'!$K:$IV</definedName>
    <definedName name="Z_48A1B9AA_9520_4513_968D_1FB22989E0AF_.wvu.PrintArea" localSheetId="7">'Basis &amp; Credits'!$A$1:$AN$82</definedName>
    <definedName name="Z_48A1B9AA_9520_4513_968D_1FB22989E0AF_.wvu.PrintArea" localSheetId="6">'Sources and Basis Breakdown'!$A$1:$J$143</definedName>
    <definedName name="Z_48A1B9AA_9520_4513_968D_1FB22989E0AF_.wvu.PrintTitles" localSheetId="6">'Sources and Basis Breakdown'!$1:$2</definedName>
    <definedName name="Z_ACB87C9A_02C3_4C83_BBE4_E2C44A4D81CD_.wvu.Cols" localSheetId="4">Application!$AM:$IV</definedName>
    <definedName name="Z_ACB87C9A_02C3_4C83_BBE4_E2C44A4D81CD_.wvu.Cols" localSheetId="1">'Checklist Items '!$H:$IR</definedName>
    <definedName name="Z_ACB87C9A_02C3_4C83_BBE4_E2C44A4D81CD_.wvu.Cols" localSheetId="3">'Checklist Items (Non-Joint App)'!$H:$IR</definedName>
    <definedName name="Z_ACB87C9A_02C3_4C83_BBE4_E2C44A4D81CD_.wvu.Cols" localSheetId="0">'Instructions-App Completion '!$AM:$IV</definedName>
    <definedName name="Z_ACB87C9A_02C3_4C83_BBE4_E2C44A4D81CD_.wvu.Cols" localSheetId="2">'Instructions-Electronic Submit'!$K:$IV</definedName>
    <definedName name="Z_ACB87C9A_02C3_4C83_BBE4_E2C44A4D81CD_.wvu.Cols" localSheetId="5">'Sources and Uses Budget'!$V:$IV</definedName>
    <definedName name="Z_ACB87C9A_02C3_4C83_BBE4_E2C44A4D81CD_.wvu.PrintArea" localSheetId="8">'15 Year Pro Forma'!$A$1:$AH$65</definedName>
    <definedName name="Z_ACB87C9A_02C3_4C83_BBE4_E2C44A4D81CD_.wvu.PrintArea" localSheetId="4">Application!$A$1:$AL$1060</definedName>
    <definedName name="Z_ACB87C9A_02C3_4C83_BBE4_E2C44A4D81CD_.wvu.PrintArea" localSheetId="1">'Checklist Items '!$A$1:$G$794</definedName>
    <definedName name="Z_ACB87C9A_02C3_4C83_BBE4_E2C44A4D81CD_.wvu.PrintArea" localSheetId="3">'Checklist Items (Non-Joint App)'!$A$1:$G$812</definedName>
    <definedName name="Z_ACB87C9A_02C3_4C83_BBE4_E2C44A4D81CD_.wvu.PrintArea" localSheetId="0">'Instructions-App Completion '!$A$1:$AL$392</definedName>
    <definedName name="Z_ACB87C9A_02C3_4C83_BBE4_E2C44A4D81CD_.wvu.PrintArea" localSheetId="11">'Post-award Project Cost Changes'!$A$1:$F$107</definedName>
    <definedName name="Z_ACB87C9A_02C3_4C83_BBE4_E2C44A4D81CD_.wvu.PrintArea" localSheetId="5">'Sources and Uses Budget'!$A$1:$T$140</definedName>
    <definedName name="Z_ACB87C9A_02C3_4C83_BBE4_E2C44A4D81CD_.wvu.PrintTitles" localSheetId="5">'Sources and Uses Budget'!$1:$2</definedName>
    <definedName name="Z_ACB87C9A_02C3_4C83_BBE4_E2C44A4D81CD_.wvu.Rows" localSheetId="11">'Post-award Project Cost Changes'!$109:$19913</definedName>
    <definedName name="Z_ACB87C9A_02C3_4C83_BBE4_E2C44A4D81CD_.wvu.Rows" localSheetId="5">#REF!</definedName>
  </definedNames>
  <calcPr calcId="162913" iterate="1" iterateCount="8"/>
</workbook>
</file>

<file path=xl/calcChain.xml><?xml version="1.0" encoding="utf-8"?>
<calcChain xmlns="http://schemas.openxmlformats.org/spreadsheetml/2006/main">
  <c r="AC869" i="5" l="1"/>
  <c r="C104" i="12" l="1"/>
  <c r="D104" i="12" s="1"/>
  <c r="B104" i="12"/>
  <c r="C103" i="12"/>
  <c r="D103" i="12" s="1"/>
  <c r="B103" i="12"/>
  <c r="C102" i="12"/>
  <c r="D102" i="12" s="1"/>
  <c r="B102" i="12"/>
  <c r="C101" i="12"/>
  <c r="B101" i="12"/>
  <c r="D101" i="12" s="1"/>
  <c r="C100" i="12"/>
  <c r="D100" i="12" s="1"/>
  <c r="B100" i="12"/>
  <c r="C99" i="12"/>
  <c r="B99" i="12"/>
  <c r="B105" i="12" s="1"/>
  <c r="C95" i="12"/>
  <c r="D95" i="12" s="1"/>
  <c r="B95" i="12"/>
  <c r="C93" i="12"/>
  <c r="D93" i="12" s="1"/>
  <c r="B93" i="12"/>
  <c r="C92" i="12"/>
  <c r="B92" i="12"/>
  <c r="D92" i="12" s="1"/>
  <c r="C91" i="12"/>
  <c r="D91" i="12" s="1"/>
  <c r="B91" i="12"/>
  <c r="C90" i="12"/>
  <c r="B90" i="12"/>
  <c r="C89" i="12"/>
  <c r="D89" i="12" s="1"/>
  <c r="B89" i="12"/>
  <c r="C88" i="12"/>
  <c r="B88" i="12"/>
  <c r="D88" i="12" s="1"/>
  <c r="C87" i="12"/>
  <c r="D87" i="12" s="1"/>
  <c r="B87" i="12"/>
  <c r="C86" i="12"/>
  <c r="B86" i="12"/>
  <c r="C85" i="12"/>
  <c r="D85" i="12" s="1"/>
  <c r="B85" i="12"/>
  <c r="C84" i="12"/>
  <c r="B84" i="12"/>
  <c r="D84" i="12" s="1"/>
  <c r="C83" i="12"/>
  <c r="D83" i="12" s="1"/>
  <c r="B83" i="12"/>
  <c r="C82" i="12"/>
  <c r="D82" i="12" s="1"/>
  <c r="B82" i="12"/>
  <c r="C81" i="12"/>
  <c r="D81" i="12" s="1"/>
  <c r="B81" i="12"/>
  <c r="C78" i="12"/>
  <c r="D78" i="12" s="1"/>
  <c r="B78" i="12"/>
  <c r="C77" i="12"/>
  <c r="B77" i="12"/>
  <c r="B79" i="12" s="1"/>
  <c r="C73" i="12"/>
  <c r="D73" i="12" s="1"/>
  <c r="B73" i="12"/>
  <c r="C72" i="12"/>
  <c r="B72" i="12"/>
  <c r="C71" i="12"/>
  <c r="D71" i="12" s="1"/>
  <c r="B71" i="12"/>
  <c r="C70" i="12"/>
  <c r="B70" i="12"/>
  <c r="C67" i="12"/>
  <c r="B67" i="12"/>
  <c r="C66" i="12"/>
  <c r="D66" i="12" s="1"/>
  <c r="B66" i="12"/>
  <c r="B68" i="12" s="1"/>
  <c r="C62" i="12"/>
  <c r="B62" i="12"/>
  <c r="C61" i="12"/>
  <c r="D61" i="12" s="1"/>
  <c r="B61" i="12"/>
  <c r="C60" i="12"/>
  <c r="B60" i="12"/>
  <c r="D60" i="12" s="1"/>
  <c r="C59" i="12"/>
  <c r="D59" i="12" s="1"/>
  <c r="B59" i="12"/>
  <c r="C58" i="12"/>
  <c r="B58" i="12"/>
  <c r="C57" i="12"/>
  <c r="D57" i="12" s="1"/>
  <c r="B57" i="12"/>
  <c r="C56" i="12"/>
  <c r="C63" i="12" s="1"/>
  <c r="B56" i="12"/>
  <c r="D56" i="12" s="1"/>
  <c r="C53" i="12"/>
  <c r="B53" i="12"/>
  <c r="C51" i="12"/>
  <c r="B51" i="12"/>
  <c r="D51" i="12" s="1"/>
  <c r="C50" i="12"/>
  <c r="D50" i="12" s="1"/>
  <c r="B50" i="12"/>
  <c r="C49" i="12"/>
  <c r="B49" i="12"/>
  <c r="C48" i="12"/>
  <c r="D48" i="12" s="1"/>
  <c r="B48" i="12"/>
  <c r="C47" i="12"/>
  <c r="B47" i="12"/>
  <c r="D47" i="12" s="1"/>
  <c r="C46" i="12"/>
  <c r="D46" i="12" s="1"/>
  <c r="B46" i="12"/>
  <c r="C44" i="12"/>
  <c r="D44" i="12" s="1"/>
  <c r="B44" i="12"/>
  <c r="C42" i="12"/>
  <c r="B42" i="12"/>
  <c r="D42" i="12" s="1"/>
  <c r="C40" i="12"/>
  <c r="B40" i="12"/>
  <c r="C39" i="12"/>
  <c r="D39" i="12" s="1"/>
  <c r="B39" i="12"/>
  <c r="B41" i="12" s="1"/>
  <c r="C35" i="12"/>
  <c r="B35" i="12"/>
  <c r="C34" i="12"/>
  <c r="D34" i="12" s="1"/>
  <c r="B34" i="12"/>
  <c r="C33" i="12"/>
  <c r="B33" i="12"/>
  <c r="D33" i="12" s="1"/>
  <c r="C32" i="12"/>
  <c r="D32" i="12" s="1"/>
  <c r="B32" i="12"/>
  <c r="C31" i="12"/>
  <c r="B31" i="12"/>
  <c r="C30" i="12"/>
  <c r="D30" i="12" s="1"/>
  <c r="B30" i="12"/>
  <c r="C29" i="12"/>
  <c r="B29" i="12"/>
  <c r="D29" i="12" s="1"/>
  <c r="C27" i="12"/>
  <c r="D27" i="12" s="1"/>
  <c r="B27" i="12"/>
  <c r="C25" i="12"/>
  <c r="D25" i="12" s="1"/>
  <c r="B25" i="12"/>
  <c r="C24" i="12"/>
  <c r="B24" i="12"/>
  <c r="D24" i="12" s="1"/>
  <c r="C23" i="12"/>
  <c r="D23" i="12" s="1"/>
  <c r="B23" i="12"/>
  <c r="C22" i="12"/>
  <c r="B22" i="12"/>
  <c r="C21" i="12"/>
  <c r="D21" i="12" s="1"/>
  <c r="B21" i="12"/>
  <c r="C20" i="12"/>
  <c r="B20" i="12"/>
  <c r="D20" i="12" s="1"/>
  <c r="C19" i="12"/>
  <c r="D19" i="12" s="1"/>
  <c r="B19" i="12"/>
  <c r="C18" i="12"/>
  <c r="B18" i="12"/>
  <c r="B26" i="12" s="1"/>
  <c r="C16" i="12"/>
  <c r="D16" i="12" s="1"/>
  <c r="B16" i="12"/>
  <c r="C15" i="12"/>
  <c r="B15" i="12"/>
  <c r="D15" i="12" s="1"/>
  <c r="C14" i="12"/>
  <c r="D14" i="12" s="1"/>
  <c r="B14" i="12"/>
  <c r="C12" i="12"/>
  <c r="C11" i="12"/>
  <c r="B11" i="12"/>
  <c r="B12" i="12" s="1"/>
  <c r="C10" i="12"/>
  <c r="D10" i="12" s="1"/>
  <c r="B10" i="12"/>
  <c r="C9" i="12"/>
  <c r="C8" i="12"/>
  <c r="D8" i="12" s="1"/>
  <c r="B8" i="12"/>
  <c r="C7" i="12"/>
  <c r="B7" i="12"/>
  <c r="D7" i="12" s="1"/>
  <c r="C6" i="12"/>
  <c r="D6" i="12" s="1"/>
  <c r="B6" i="12"/>
  <c r="C5" i="12"/>
  <c r="B5" i="12"/>
  <c r="B9" i="12" s="1"/>
  <c r="I28" i="10"/>
  <c r="H28" i="10"/>
  <c r="F28" i="10"/>
  <c r="C28" i="10"/>
  <c r="B28" i="10"/>
  <c r="A28" i="10"/>
  <c r="I27" i="10"/>
  <c r="H27" i="10"/>
  <c r="F27" i="10"/>
  <c r="C27" i="10"/>
  <c r="B27" i="10"/>
  <c r="A27" i="10"/>
  <c r="I26" i="10"/>
  <c r="H26" i="10"/>
  <c r="F26" i="10"/>
  <c r="C26" i="10"/>
  <c r="B26" i="10"/>
  <c r="A26" i="10"/>
  <c r="I25" i="10"/>
  <c r="H25" i="10"/>
  <c r="F25" i="10"/>
  <c r="C25" i="10"/>
  <c r="B25" i="10"/>
  <c r="A25" i="10"/>
  <c r="I24" i="10"/>
  <c r="H24" i="10"/>
  <c r="F24" i="10"/>
  <c r="C24" i="10"/>
  <c r="B24" i="10"/>
  <c r="A24" i="10"/>
  <c r="I23" i="10"/>
  <c r="H23" i="10"/>
  <c r="F23" i="10"/>
  <c r="C23" i="10"/>
  <c r="B23" i="10"/>
  <c r="A23" i="10"/>
  <c r="I22" i="10"/>
  <c r="H22" i="10"/>
  <c r="F22" i="10"/>
  <c r="C22" i="10"/>
  <c r="B22" i="10"/>
  <c r="A22" i="10"/>
  <c r="I21" i="10"/>
  <c r="H21" i="10"/>
  <c r="F21" i="10"/>
  <c r="C21" i="10"/>
  <c r="B21" i="10"/>
  <c r="A21" i="10"/>
  <c r="I20" i="10"/>
  <c r="H20" i="10"/>
  <c r="F20" i="10"/>
  <c r="C20" i="10"/>
  <c r="B20" i="10"/>
  <c r="A20" i="10"/>
  <c r="I19" i="10"/>
  <c r="H19" i="10"/>
  <c r="F19" i="10"/>
  <c r="C19" i="10"/>
  <c r="B19" i="10"/>
  <c r="A19" i="10"/>
  <c r="I18" i="10"/>
  <c r="H18" i="10"/>
  <c r="F18" i="10"/>
  <c r="C18" i="10"/>
  <c r="B18" i="10"/>
  <c r="A18" i="10"/>
  <c r="I17" i="10"/>
  <c r="H17" i="10"/>
  <c r="F17" i="10"/>
  <c r="C17" i="10"/>
  <c r="B17" i="10"/>
  <c r="A17" i="10"/>
  <c r="I16" i="10"/>
  <c r="H16" i="10"/>
  <c r="F16" i="10"/>
  <c r="B16" i="10"/>
  <c r="A16" i="10"/>
  <c r="I15" i="10"/>
  <c r="H15" i="10"/>
  <c r="F15" i="10"/>
  <c r="C15" i="10"/>
  <c r="B15" i="10"/>
  <c r="A15" i="10"/>
  <c r="I14" i="10"/>
  <c r="H14" i="10"/>
  <c r="F14" i="10"/>
  <c r="C14" i="10"/>
  <c r="B14" i="10"/>
  <c r="A14" i="10"/>
  <c r="I13" i="10"/>
  <c r="H13" i="10"/>
  <c r="F13" i="10"/>
  <c r="C13" i="10"/>
  <c r="B13" i="10"/>
  <c r="A13" i="10"/>
  <c r="I12" i="10"/>
  <c r="H12" i="10"/>
  <c r="F12" i="10"/>
  <c r="C12" i="10"/>
  <c r="B12" i="10"/>
  <c r="A12" i="10"/>
  <c r="I11" i="10"/>
  <c r="H11" i="10"/>
  <c r="F11" i="10"/>
  <c r="C11" i="10"/>
  <c r="B11" i="10"/>
  <c r="A11" i="10"/>
  <c r="I10" i="10"/>
  <c r="H10" i="10"/>
  <c r="F10" i="10"/>
  <c r="C10" i="10"/>
  <c r="B10" i="10"/>
  <c r="A10" i="10"/>
  <c r="I9" i="10"/>
  <c r="H9" i="10"/>
  <c r="F9" i="10"/>
  <c r="C9" i="10"/>
  <c r="B9" i="10"/>
  <c r="A9" i="10"/>
  <c r="I8" i="10"/>
  <c r="H8" i="10"/>
  <c r="F8" i="10"/>
  <c r="C8" i="10"/>
  <c r="B8" i="10"/>
  <c r="A8" i="10"/>
  <c r="I7" i="10"/>
  <c r="H7" i="10"/>
  <c r="F7" i="10"/>
  <c r="C7" i="10"/>
  <c r="B7" i="10"/>
  <c r="A7" i="10"/>
  <c r="I6" i="10"/>
  <c r="H6" i="10"/>
  <c r="F6" i="10"/>
  <c r="C6" i="10"/>
  <c r="B6" i="10"/>
  <c r="A6" i="10"/>
  <c r="I5" i="10"/>
  <c r="H5" i="10"/>
  <c r="F5" i="10"/>
  <c r="C5" i="10"/>
  <c r="B5" i="10"/>
  <c r="A5" i="10"/>
  <c r="I4" i="10"/>
  <c r="I30" i="10" s="1"/>
  <c r="H4" i="10"/>
  <c r="F4" i="10"/>
  <c r="F30" i="10" s="1"/>
  <c r="C4" i="10"/>
  <c r="B4" i="10"/>
  <c r="A4" i="10"/>
  <c r="AG52" i="9"/>
  <c r="AE52" i="9"/>
  <c r="AC52" i="9"/>
  <c r="AA52" i="9"/>
  <c r="Y52" i="9"/>
  <c r="W52" i="9"/>
  <c r="U52" i="9"/>
  <c r="S52" i="9"/>
  <c r="Q52" i="9"/>
  <c r="O52" i="9"/>
  <c r="M52" i="9"/>
  <c r="K52" i="9"/>
  <c r="I52" i="9"/>
  <c r="G52" i="9"/>
  <c r="E52" i="9"/>
  <c r="AG37" i="9"/>
  <c r="AE37" i="9"/>
  <c r="AC37" i="9"/>
  <c r="AA37" i="9"/>
  <c r="Y37" i="9"/>
  <c r="W37" i="9"/>
  <c r="U37" i="9"/>
  <c r="S37" i="9"/>
  <c r="Q37" i="9"/>
  <c r="O37" i="9"/>
  <c r="M37" i="9"/>
  <c r="K37" i="9"/>
  <c r="I37" i="9"/>
  <c r="G37" i="9"/>
  <c r="E36" i="9"/>
  <c r="AC36" i="9" s="1"/>
  <c r="A35" i="9"/>
  <c r="E28" i="9"/>
  <c r="G28" i="9" s="1"/>
  <c r="I28" i="9" s="1"/>
  <c r="K28" i="9" s="1"/>
  <c r="M28" i="9" s="1"/>
  <c r="O28" i="9" s="1"/>
  <c r="Q28" i="9" s="1"/>
  <c r="S28" i="9" s="1"/>
  <c r="U28" i="9" s="1"/>
  <c r="W28" i="9" s="1"/>
  <c r="Y28" i="9" s="1"/>
  <c r="AA28" i="9" s="1"/>
  <c r="AC28" i="9" s="1"/>
  <c r="AE28" i="9" s="1"/>
  <c r="AG28" i="9" s="1"/>
  <c r="A28" i="9"/>
  <c r="E27" i="9"/>
  <c r="G27" i="9" s="1"/>
  <c r="I27" i="9" s="1"/>
  <c r="K27" i="9" s="1"/>
  <c r="M27" i="9" s="1"/>
  <c r="O27" i="9" s="1"/>
  <c r="Q27" i="9" s="1"/>
  <c r="S27" i="9" s="1"/>
  <c r="U27" i="9" s="1"/>
  <c r="W27" i="9" s="1"/>
  <c r="Y27" i="9" s="1"/>
  <c r="AA27" i="9" s="1"/>
  <c r="AC27" i="9" s="1"/>
  <c r="AE27" i="9" s="1"/>
  <c r="AG27" i="9" s="1"/>
  <c r="A27" i="9"/>
  <c r="U26" i="9"/>
  <c r="W26" i="9" s="1"/>
  <c r="Y26" i="9" s="1"/>
  <c r="AA26" i="9" s="1"/>
  <c r="AC26" i="9" s="1"/>
  <c r="AE26" i="9" s="1"/>
  <c r="AG26" i="9" s="1"/>
  <c r="E26" i="9"/>
  <c r="G26" i="9" s="1"/>
  <c r="I26" i="9" s="1"/>
  <c r="K26" i="9" s="1"/>
  <c r="M26" i="9" s="1"/>
  <c r="O26" i="9" s="1"/>
  <c r="Q26" i="9" s="1"/>
  <c r="S26" i="9" s="1"/>
  <c r="AC25" i="9"/>
  <c r="E25" i="9"/>
  <c r="I24" i="9"/>
  <c r="K24" i="9" s="1"/>
  <c r="M24" i="9" s="1"/>
  <c r="O24" i="9" s="1"/>
  <c r="Q24" i="9" s="1"/>
  <c r="S24" i="9" s="1"/>
  <c r="U24" i="9" s="1"/>
  <c r="W24" i="9" s="1"/>
  <c r="Y24" i="9" s="1"/>
  <c r="AA24" i="9" s="1"/>
  <c r="AC24" i="9" s="1"/>
  <c r="AE24" i="9" s="1"/>
  <c r="AG24" i="9" s="1"/>
  <c r="E24" i="9"/>
  <c r="G24" i="9" s="1"/>
  <c r="I23" i="9"/>
  <c r="K23" i="9" s="1"/>
  <c r="M23" i="9" s="1"/>
  <c r="O23" i="9" s="1"/>
  <c r="Q23" i="9" s="1"/>
  <c r="S23" i="9" s="1"/>
  <c r="U23" i="9" s="1"/>
  <c r="W23" i="9" s="1"/>
  <c r="Y23" i="9" s="1"/>
  <c r="AA23" i="9" s="1"/>
  <c r="AC23" i="9" s="1"/>
  <c r="AE23" i="9" s="1"/>
  <c r="AG23" i="9" s="1"/>
  <c r="G23" i="9"/>
  <c r="E23" i="9"/>
  <c r="I18" i="9"/>
  <c r="K18" i="9" s="1"/>
  <c r="M18" i="9" s="1"/>
  <c r="O18" i="9" s="1"/>
  <c r="Q18" i="9" s="1"/>
  <c r="S18" i="9" s="1"/>
  <c r="U18" i="9" s="1"/>
  <c r="W18" i="9" s="1"/>
  <c r="Y18" i="9" s="1"/>
  <c r="AA18" i="9" s="1"/>
  <c r="AC18" i="9" s="1"/>
  <c r="AE18" i="9" s="1"/>
  <c r="AG18" i="9" s="1"/>
  <c r="G18" i="9"/>
  <c r="E18" i="9"/>
  <c r="E15" i="9"/>
  <c r="G15" i="9" s="1"/>
  <c r="I15" i="9" s="1"/>
  <c r="K15" i="9" s="1"/>
  <c r="M15" i="9" s="1"/>
  <c r="O15" i="9" s="1"/>
  <c r="Q15" i="9" s="1"/>
  <c r="S15" i="9" s="1"/>
  <c r="U15" i="9" s="1"/>
  <c r="W15" i="9" s="1"/>
  <c r="Y15" i="9" s="1"/>
  <c r="AA15" i="9" s="1"/>
  <c r="AC15" i="9" s="1"/>
  <c r="AE15" i="9" s="1"/>
  <c r="AG15" i="9" s="1"/>
  <c r="C9" i="9"/>
  <c r="C7" i="9"/>
  <c r="C5" i="9"/>
  <c r="AD68" i="8"/>
  <c r="AD67" i="8"/>
  <c r="Y67" i="8"/>
  <c r="AD64" i="8"/>
  <c r="A61" i="8"/>
  <c r="T25" i="8"/>
  <c r="T7" i="8" s="1"/>
  <c r="AI22" i="8"/>
  <c r="AD22" i="8"/>
  <c r="Y22" i="8"/>
  <c r="AI20" i="8"/>
  <c r="AD20" i="8"/>
  <c r="Y20" i="8"/>
  <c r="T20" i="8"/>
  <c r="T22" i="8" s="1"/>
  <c r="AI7" i="8"/>
  <c r="AD7" i="8"/>
  <c r="Y7" i="8"/>
  <c r="A3" i="8"/>
  <c r="H106" i="7"/>
  <c r="E106" i="7"/>
  <c r="J104" i="7"/>
  <c r="I104" i="7"/>
  <c r="G104" i="7"/>
  <c r="F104" i="7"/>
  <c r="D104" i="7"/>
  <c r="C104" i="7"/>
  <c r="H103" i="7"/>
  <c r="E103" i="7"/>
  <c r="B103" i="7"/>
  <c r="A103" i="7"/>
  <c r="H102" i="7"/>
  <c r="E102" i="7"/>
  <c r="B102" i="7"/>
  <c r="H101" i="7"/>
  <c r="E101" i="7"/>
  <c r="B101" i="7"/>
  <c r="H100" i="7"/>
  <c r="E100" i="7"/>
  <c r="B100" i="7"/>
  <c r="H99" i="7"/>
  <c r="E99" i="7"/>
  <c r="B99" i="7"/>
  <c r="H98" i="7"/>
  <c r="B98" i="7"/>
  <c r="J95" i="7"/>
  <c r="J96" i="7" s="1"/>
  <c r="J105" i="7" s="1"/>
  <c r="J107" i="7" s="1"/>
  <c r="I95" i="7"/>
  <c r="G95" i="7"/>
  <c r="F95" i="7"/>
  <c r="D95" i="7"/>
  <c r="C95" i="7"/>
  <c r="H94" i="7"/>
  <c r="B94" i="7"/>
  <c r="A94" i="7"/>
  <c r="H93" i="7"/>
  <c r="A93" i="7"/>
  <c r="H92" i="7"/>
  <c r="E92" i="7"/>
  <c r="B92" i="7"/>
  <c r="A92" i="7"/>
  <c r="H91" i="7"/>
  <c r="B91" i="7"/>
  <c r="A91" i="7"/>
  <c r="H90" i="7"/>
  <c r="E90" i="7"/>
  <c r="B90" i="7"/>
  <c r="A90" i="7"/>
  <c r="H89" i="7"/>
  <c r="E89" i="7"/>
  <c r="B89" i="7"/>
  <c r="H88" i="7"/>
  <c r="E88" i="7"/>
  <c r="B88" i="7"/>
  <c r="H87" i="7"/>
  <c r="E87" i="7"/>
  <c r="B87" i="7"/>
  <c r="H86" i="7"/>
  <c r="E86" i="7"/>
  <c r="B86" i="7"/>
  <c r="B85" i="7"/>
  <c r="H84" i="7"/>
  <c r="E84" i="7"/>
  <c r="B84" i="7"/>
  <c r="H83" i="7"/>
  <c r="B83" i="7"/>
  <c r="H82" i="7"/>
  <c r="B82" i="7"/>
  <c r="H81" i="7"/>
  <c r="B81" i="7"/>
  <c r="B80" i="7"/>
  <c r="J78" i="7"/>
  <c r="I78" i="7"/>
  <c r="G78" i="7"/>
  <c r="F78" i="7"/>
  <c r="D78" i="7"/>
  <c r="C78" i="7"/>
  <c r="H77" i="7"/>
  <c r="B77" i="7"/>
  <c r="H76" i="7"/>
  <c r="E76" i="7"/>
  <c r="B76" i="7"/>
  <c r="D74" i="7"/>
  <c r="C74" i="7"/>
  <c r="A73" i="7"/>
  <c r="B72" i="7"/>
  <c r="B71" i="7"/>
  <c r="B70" i="7"/>
  <c r="B69" i="7"/>
  <c r="J67" i="7"/>
  <c r="I67" i="7"/>
  <c r="G67" i="7"/>
  <c r="F67" i="7"/>
  <c r="D67" i="7"/>
  <c r="C67" i="7"/>
  <c r="H66" i="7"/>
  <c r="B66" i="7"/>
  <c r="A66" i="7"/>
  <c r="H65" i="7"/>
  <c r="E65" i="7"/>
  <c r="B65" i="7"/>
  <c r="I63" i="7"/>
  <c r="I96" i="7" s="1"/>
  <c r="I105" i="7" s="1"/>
  <c r="I107" i="7" s="1"/>
  <c r="D62" i="7"/>
  <c r="C62" i="7"/>
  <c r="B61" i="7"/>
  <c r="A61" i="7"/>
  <c r="B60" i="7"/>
  <c r="A60" i="7"/>
  <c r="B59" i="7"/>
  <c r="B58" i="7"/>
  <c r="B57" i="7"/>
  <c r="B56" i="7"/>
  <c r="B55" i="7"/>
  <c r="J53" i="7"/>
  <c r="I53" i="7"/>
  <c r="G53" i="7"/>
  <c r="F53" i="7"/>
  <c r="D53" i="7"/>
  <c r="C53" i="7"/>
  <c r="H52" i="7"/>
  <c r="E52" i="7"/>
  <c r="B52" i="7"/>
  <c r="A52" i="7"/>
  <c r="H51" i="7"/>
  <c r="E51" i="7"/>
  <c r="A51" i="7"/>
  <c r="H50" i="7"/>
  <c r="B50" i="7"/>
  <c r="H49" i="7"/>
  <c r="B49" i="7"/>
  <c r="H48" i="7"/>
  <c r="B48" i="7"/>
  <c r="H47" i="7"/>
  <c r="E47" i="7"/>
  <c r="B47" i="7"/>
  <c r="H46" i="7"/>
  <c r="E46" i="7"/>
  <c r="B46" i="7"/>
  <c r="H45" i="7"/>
  <c r="E45" i="7"/>
  <c r="B45" i="7"/>
  <c r="H44" i="7"/>
  <c r="E44" i="7"/>
  <c r="B44" i="7"/>
  <c r="H43" i="7"/>
  <c r="E43" i="7"/>
  <c r="B43" i="7"/>
  <c r="H41" i="7"/>
  <c r="B41" i="7"/>
  <c r="J40" i="7"/>
  <c r="I40" i="7"/>
  <c r="G40" i="7"/>
  <c r="F40" i="7"/>
  <c r="D40" i="7"/>
  <c r="C40" i="7"/>
  <c r="B40" i="7"/>
  <c r="H39" i="7"/>
  <c r="E39" i="7"/>
  <c r="B39" i="7"/>
  <c r="H38" i="7"/>
  <c r="B38" i="7"/>
  <c r="J36" i="7"/>
  <c r="I36" i="7"/>
  <c r="G36" i="7"/>
  <c r="F36" i="7"/>
  <c r="D36" i="7"/>
  <c r="C36" i="7"/>
  <c r="H35" i="7"/>
  <c r="A35" i="7"/>
  <c r="H34" i="7"/>
  <c r="B34" i="7"/>
  <c r="H33" i="7"/>
  <c r="B33" i="7"/>
  <c r="H32" i="7"/>
  <c r="B32" i="7"/>
  <c r="H31" i="7"/>
  <c r="B31" i="7"/>
  <c r="H30" i="7"/>
  <c r="B30" i="7"/>
  <c r="H29" i="7"/>
  <c r="B29" i="7"/>
  <c r="H28" i="7"/>
  <c r="B28" i="7"/>
  <c r="H26" i="7"/>
  <c r="E26" i="7"/>
  <c r="B26" i="7"/>
  <c r="J25" i="7"/>
  <c r="I25" i="7"/>
  <c r="G25" i="7"/>
  <c r="G63" i="7" s="1"/>
  <c r="F25" i="7"/>
  <c r="F63" i="7" s="1"/>
  <c r="F96" i="7" s="1"/>
  <c r="F105" i="7" s="1"/>
  <c r="F107" i="7" s="1"/>
  <c r="D25" i="7"/>
  <c r="C25" i="7"/>
  <c r="H24" i="7"/>
  <c r="E24" i="7"/>
  <c r="B24" i="7"/>
  <c r="A24" i="7"/>
  <c r="H23" i="7"/>
  <c r="E23" i="7"/>
  <c r="B23" i="7"/>
  <c r="H22" i="7"/>
  <c r="E22" i="7"/>
  <c r="B22" i="7"/>
  <c r="H21" i="7"/>
  <c r="E21" i="7"/>
  <c r="B21" i="7"/>
  <c r="H20" i="7"/>
  <c r="E20" i="7"/>
  <c r="B20" i="7"/>
  <c r="H19" i="7"/>
  <c r="E19" i="7"/>
  <c r="B19" i="7"/>
  <c r="H18" i="7"/>
  <c r="E18" i="7"/>
  <c r="B18" i="7"/>
  <c r="H17" i="7"/>
  <c r="E17" i="7"/>
  <c r="B17" i="7"/>
  <c r="H15" i="7"/>
  <c r="E15" i="7"/>
  <c r="B15" i="7"/>
  <c r="H14" i="7"/>
  <c r="E14" i="7"/>
  <c r="B14" i="7"/>
  <c r="H13" i="7"/>
  <c r="E13" i="7"/>
  <c r="B13" i="7"/>
  <c r="J11" i="7"/>
  <c r="J63" i="7" s="1"/>
  <c r="I11" i="7"/>
  <c r="D11" i="7"/>
  <c r="D12" i="7" s="1"/>
  <c r="C11" i="7"/>
  <c r="H10" i="7"/>
  <c r="E10" i="7"/>
  <c r="B10" i="7"/>
  <c r="H9" i="7"/>
  <c r="B9" i="7"/>
  <c r="D8" i="7"/>
  <c r="C8" i="7"/>
  <c r="B7" i="7"/>
  <c r="B6" i="7"/>
  <c r="B5" i="7"/>
  <c r="B4" i="7"/>
  <c r="B131" i="6"/>
  <c r="Q108" i="6"/>
  <c r="P108" i="6"/>
  <c r="O108" i="6"/>
  <c r="N108" i="6"/>
  <c r="M108" i="6"/>
  <c r="L108" i="6"/>
  <c r="J108" i="6"/>
  <c r="I108" i="6"/>
  <c r="H108" i="6"/>
  <c r="G108" i="6"/>
  <c r="F108" i="6"/>
  <c r="T104" i="6"/>
  <c r="H104" i="7" s="1"/>
  <c r="S104" i="6"/>
  <c r="E104" i="7" s="1"/>
  <c r="Q104" i="6"/>
  <c r="P104" i="6"/>
  <c r="O104" i="6"/>
  <c r="N104" i="6"/>
  <c r="M104" i="6"/>
  <c r="J104" i="6"/>
  <c r="I104" i="6"/>
  <c r="H104" i="6"/>
  <c r="G104" i="6"/>
  <c r="F104" i="6"/>
  <c r="D104" i="6"/>
  <c r="C104" i="6"/>
  <c r="B104" i="6" s="1"/>
  <c r="R103" i="6"/>
  <c r="B103" i="6"/>
  <c r="R102" i="6"/>
  <c r="B102" i="6"/>
  <c r="R101" i="6"/>
  <c r="B101" i="6"/>
  <c r="R100" i="6"/>
  <c r="B100" i="6"/>
  <c r="R99" i="6"/>
  <c r="B99" i="6"/>
  <c r="S98" i="6"/>
  <c r="E98" i="7" s="1"/>
  <c r="L98" i="6"/>
  <c r="L104" i="6" s="1"/>
  <c r="B98" i="6"/>
  <c r="T95" i="6"/>
  <c r="H95" i="7" s="1"/>
  <c r="Q95" i="6"/>
  <c r="P95" i="6"/>
  <c r="O95" i="6"/>
  <c r="N95" i="6"/>
  <c r="M95" i="6"/>
  <c r="L95" i="6"/>
  <c r="K95" i="6"/>
  <c r="J95" i="6"/>
  <c r="I95" i="6"/>
  <c r="H95" i="6"/>
  <c r="G95" i="6"/>
  <c r="F95" i="6"/>
  <c r="D95" i="6"/>
  <c r="C95" i="6"/>
  <c r="B95" i="6" s="1"/>
  <c r="S94" i="6"/>
  <c r="E94" i="7" s="1"/>
  <c r="B94" i="6"/>
  <c r="E94" i="6" s="1"/>
  <c r="R94" i="6" s="1"/>
  <c r="D93" i="6"/>
  <c r="C93" i="6"/>
  <c r="S93" i="6" s="1"/>
  <c r="E93" i="7" s="1"/>
  <c r="B93" i="6"/>
  <c r="E93" i="6" s="1"/>
  <c r="R93" i="6" s="1"/>
  <c r="B92" i="6"/>
  <c r="E92" i="6" s="1"/>
  <c r="R92" i="6" s="1"/>
  <c r="S91" i="6"/>
  <c r="E91" i="7" s="1"/>
  <c r="E91" i="6"/>
  <c r="R91" i="6" s="1"/>
  <c r="B91" i="6"/>
  <c r="E90" i="6"/>
  <c r="R90" i="6" s="1"/>
  <c r="B90" i="6"/>
  <c r="B89" i="6"/>
  <c r="E89" i="6" s="1"/>
  <c r="R89" i="6" s="1"/>
  <c r="E88" i="6"/>
  <c r="R88" i="6" s="1"/>
  <c r="B88" i="6"/>
  <c r="E87" i="6"/>
  <c r="R87" i="6" s="1"/>
  <c r="B87" i="6"/>
  <c r="S86" i="6"/>
  <c r="R86" i="6"/>
  <c r="B86" i="6"/>
  <c r="E86" i="6" s="1"/>
  <c r="R85" i="6"/>
  <c r="E85" i="6"/>
  <c r="B85" i="6"/>
  <c r="R84" i="6"/>
  <c r="B84" i="6"/>
  <c r="E84" i="6" s="1"/>
  <c r="S83" i="6"/>
  <c r="E83" i="7" s="1"/>
  <c r="B83" i="6"/>
  <c r="E83" i="6" s="1"/>
  <c r="R83" i="6" s="1"/>
  <c r="S82" i="6"/>
  <c r="E82" i="7" s="1"/>
  <c r="B82" i="6"/>
  <c r="E82" i="6" s="1"/>
  <c r="S81" i="6"/>
  <c r="E81" i="7" s="1"/>
  <c r="R81" i="6"/>
  <c r="B81" i="6"/>
  <c r="E81" i="6" s="1"/>
  <c r="R80" i="6"/>
  <c r="E80" i="6"/>
  <c r="B80" i="6"/>
  <c r="T78" i="6"/>
  <c r="H78" i="7" s="1"/>
  <c r="Q78" i="6"/>
  <c r="P78" i="6"/>
  <c r="O78" i="6"/>
  <c r="N78" i="6"/>
  <c r="M78" i="6"/>
  <c r="L78" i="6"/>
  <c r="K78" i="6"/>
  <c r="J78" i="6"/>
  <c r="I78" i="6"/>
  <c r="H78" i="6"/>
  <c r="G78" i="6"/>
  <c r="F78" i="6"/>
  <c r="D78" i="6"/>
  <c r="C78" i="6"/>
  <c r="B78" i="7" s="1"/>
  <c r="B78" i="6"/>
  <c r="S77" i="6"/>
  <c r="E77" i="7" s="1"/>
  <c r="R77" i="6"/>
  <c r="E77" i="6"/>
  <c r="B77" i="6"/>
  <c r="S76" i="6"/>
  <c r="S78" i="6" s="1"/>
  <c r="E78" i="7" s="1"/>
  <c r="B76" i="6"/>
  <c r="E76" i="6" s="1"/>
  <c r="R76" i="6" s="1"/>
  <c r="R78" i="6" s="1"/>
  <c r="Q74" i="6"/>
  <c r="P74" i="6"/>
  <c r="O74" i="6"/>
  <c r="N74" i="6"/>
  <c r="M74" i="6"/>
  <c r="L74" i="6"/>
  <c r="K74" i="6"/>
  <c r="J74" i="6"/>
  <c r="I74" i="6"/>
  <c r="H74" i="6"/>
  <c r="G74" i="6"/>
  <c r="F74" i="6"/>
  <c r="D74" i="6"/>
  <c r="C74" i="6"/>
  <c r="B74" i="7" s="1"/>
  <c r="B74" i="6"/>
  <c r="C73" i="6"/>
  <c r="B72" i="6"/>
  <c r="E72" i="6" s="1"/>
  <c r="R72" i="6" s="1"/>
  <c r="R71" i="6"/>
  <c r="B71" i="6"/>
  <c r="R70" i="6"/>
  <c r="B70" i="6"/>
  <c r="R69" i="6"/>
  <c r="B69" i="6"/>
  <c r="T67" i="6"/>
  <c r="H67" i="7" s="1"/>
  <c r="S67" i="6"/>
  <c r="E67" i="7" s="1"/>
  <c r="Q67" i="6"/>
  <c r="P67" i="6"/>
  <c r="O67" i="6"/>
  <c r="N67" i="6"/>
  <c r="M67" i="6"/>
  <c r="L67" i="6"/>
  <c r="K67" i="6"/>
  <c r="J67" i="6"/>
  <c r="I67" i="6"/>
  <c r="H67" i="6"/>
  <c r="G67" i="6"/>
  <c r="F67" i="6"/>
  <c r="D67" i="6"/>
  <c r="C67" i="6"/>
  <c r="B67" i="7" s="1"/>
  <c r="B67" i="6"/>
  <c r="S66" i="6"/>
  <c r="E66" i="7" s="1"/>
  <c r="B66" i="6"/>
  <c r="E66" i="6" s="1"/>
  <c r="R65" i="6"/>
  <c r="B65" i="6"/>
  <c r="P63" i="6"/>
  <c r="P96" i="6" s="1"/>
  <c r="P105" i="6" s="1"/>
  <c r="Q62" i="6"/>
  <c r="P62" i="6"/>
  <c r="O62" i="6"/>
  <c r="N62" i="6"/>
  <c r="M62" i="6"/>
  <c r="L62" i="6"/>
  <c r="K62" i="6"/>
  <c r="J62" i="6"/>
  <c r="I62" i="6"/>
  <c r="H62" i="6"/>
  <c r="G62" i="6"/>
  <c r="F62" i="6"/>
  <c r="D62" i="6"/>
  <c r="B62" i="6" s="1"/>
  <c r="C62" i="6"/>
  <c r="B62" i="7" s="1"/>
  <c r="B61" i="6"/>
  <c r="E61" i="6" s="1"/>
  <c r="R61" i="6" s="1"/>
  <c r="E60" i="6"/>
  <c r="R60" i="6" s="1"/>
  <c r="B60" i="6"/>
  <c r="R59" i="6"/>
  <c r="B59" i="6"/>
  <c r="R58" i="6"/>
  <c r="B58" i="6"/>
  <c r="E57" i="6"/>
  <c r="R57" i="6" s="1"/>
  <c r="B57" i="6"/>
  <c r="R56" i="6"/>
  <c r="B56" i="6"/>
  <c r="E55" i="6"/>
  <c r="B55" i="6"/>
  <c r="T53" i="6"/>
  <c r="H53" i="7" s="1"/>
  <c r="Q53" i="6"/>
  <c r="P53" i="6"/>
  <c r="O53" i="6"/>
  <c r="N53" i="6"/>
  <c r="M53" i="6"/>
  <c r="L53" i="6"/>
  <c r="K53" i="6"/>
  <c r="J53" i="6"/>
  <c r="H53" i="6"/>
  <c r="G53" i="6"/>
  <c r="F53" i="6"/>
  <c r="B52" i="6"/>
  <c r="E52" i="6" s="1"/>
  <c r="R52" i="6" s="1"/>
  <c r="C51" i="6"/>
  <c r="S50" i="6"/>
  <c r="E50" i="7" s="1"/>
  <c r="B50" i="6"/>
  <c r="E50" i="6" s="1"/>
  <c r="R50" i="6" s="1"/>
  <c r="S49" i="6"/>
  <c r="E49" i="7" s="1"/>
  <c r="B49" i="6"/>
  <c r="E49" i="6" s="1"/>
  <c r="R49" i="6" s="1"/>
  <c r="S48" i="6"/>
  <c r="S53" i="6" s="1"/>
  <c r="E53" i="7" s="1"/>
  <c r="E48" i="6"/>
  <c r="R48" i="6" s="1"/>
  <c r="B48" i="6"/>
  <c r="E47" i="6"/>
  <c r="R47" i="6" s="1"/>
  <c r="B47" i="6"/>
  <c r="B46" i="6"/>
  <c r="E46" i="6" s="1"/>
  <c r="R46" i="6" s="1"/>
  <c r="B45" i="6"/>
  <c r="E45" i="6" s="1"/>
  <c r="R45" i="6" s="1"/>
  <c r="E44" i="6"/>
  <c r="R44" i="6" s="1"/>
  <c r="D44" i="6"/>
  <c r="C44" i="6"/>
  <c r="C45" i="12" s="1"/>
  <c r="B44" i="6"/>
  <c r="I43" i="6"/>
  <c r="I53" i="6" s="1"/>
  <c r="D43" i="6"/>
  <c r="D53" i="6" s="1"/>
  <c r="B43" i="6"/>
  <c r="E43" i="6" s="1"/>
  <c r="S41" i="6"/>
  <c r="E41" i="7" s="1"/>
  <c r="B41" i="6"/>
  <c r="E41" i="6" s="1"/>
  <c r="R41" i="6" s="1"/>
  <c r="T40" i="6"/>
  <c r="H40" i="7" s="1"/>
  <c r="Q40" i="6"/>
  <c r="P40" i="6"/>
  <c r="O40" i="6"/>
  <c r="N40" i="6"/>
  <c r="M40" i="6"/>
  <c r="L40" i="6"/>
  <c r="K40" i="6"/>
  <c r="J40" i="6"/>
  <c r="I40" i="6"/>
  <c r="H40" i="6"/>
  <c r="G40" i="6"/>
  <c r="F40" i="6"/>
  <c r="D40" i="6"/>
  <c r="C40" i="6"/>
  <c r="B40" i="6"/>
  <c r="R39" i="6"/>
  <c r="B39" i="6"/>
  <c r="S38" i="6"/>
  <c r="E38" i="7" s="1"/>
  <c r="E38" i="6"/>
  <c r="E40" i="6" s="1"/>
  <c r="B38" i="6"/>
  <c r="T36" i="6"/>
  <c r="H36" i="7" s="1"/>
  <c r="Q36" i="6"/>
  <c r="P36" i="6"/>
  <c r="O36" i="6"/>
  <c r="N36" i="6"/>
  <c r="M36" i="6"/>
  <c r="L36" i="6"/>
  <c r="K36" i="6"/>
  <c r="J36" i="6"/>
  <c r="I36" i="6"/>
  <c r="C36" i="6"/>
  <c r="B36" i="7" s="1"/>
  <c r="S35" i="6"/>
  <c r="E35" i="7" s="1"/>
  <c r="D35" i="6"/>
  <c r="B35" i="6" s="1"/>
  <c r="E35" i="6" s="1"/>
  <c r="R35" i="6" s="1"/>
  <c r="C35" i="6"/>
  <c r="S34" i="6"/>
  <c r="E34" i="7" s="1"/>
  <c r="B34" i="6"/>
  <c r="E34" i="6" s="1"/>
  <c r="R34" i="6" s="1"/>
  <c r="S33" i="6"/>
  <c r="E33" i="7" s="1"/>
  <c r="R33" i="6"/>
  <c r="B33" i="6"/>
  <c r="S32" i="6"/>
  <c r="E32" i="7" s="1"/>
  <c r="R32" i="6"/>
  <c r="B32" i="6"/>
  <c r="S31" i="6"/>
  <c r="E31" i="7" s="1"/>
  <c r="E31" i="6"/>
  <c r="R31" i="6" s="1"/>
  <c r="B31" i="6"/>
  <c r="S30" i="6"/>
  <c r="E30" i="7" s="1"/>
  <c r="B30" i="6"/>
  <c r="E30" i="6" s="1"/>
  <c r="R30" i="6" s="1"/>
  <c r="S29" i="6"/>
  <c r="S36" i="6" s="1"/>
  <c r="E36" i="7" s="1"/>
  <c r="H29" i="6"/>
  <c r="H36" i="6" s="1"/>
  <c r="G29" i="6"/>
  <c r="G36" i="6" s="1"/>
  <c r="F29" i="6"/>
  <c r="F36" i="6" s="1"/>
  <c r="B29" i="6"/>
  <c r="E29" i="6" s="1"/>
  <c r="S28" i="6"/>
  <c r="E28" i="7" s="1"/>
  <c r="J28" i="6"/>
  <c r="R28" i="6" s="1"/>
  <c r="B28" i="6"/>
  <c r="R26" i="6"/>
  <c r="B26" i="6"/>
  <c r="T25" i="6"/>
  <c r="H25" i="7" s="1"/>
  <c r="S25" i="6"/>
  <c r="R25" i="6"/>
  <c r="Q25" i="6"/>
  <c r="P25" i="6"/>
  <c r="O25" i="6"/>
  <c r="N25" i="6"/>
  <c r="M25" i="6"/>
  <c r="L25" i="6"/>
  <c r="K25" i="6"/>
  <c r="J25" i="6"/>
  <c r="I25" i="6"/>
  <c r="H25" i="6"/>
  <c r="G25" i="6"/>
  <c r="F25" i="6"/>
  <c r="E25" i="6"/>
  <c r="D25" i="6"/>
  <c r="C25" i="6"/>
  <c r="B25" i="7" s="1"/>
  <c r="R24" i="6"/>
  <c r="B24" i="6"/>
  <c r="R23" i="6"/>
  <c r="B23" i="6"/>
  <c r="R22" i="6"/>
  <c r="B22" i="6"/>
  <c r="R21" i="6"/>
  <c r="B21" i="6"/>
  <c r="R20" i="6"/>
  <c r="B20" i="6"/>
  <c r="R19" i="6"/>
  <c r="B19" i="6"/>
  <c r="R18" i="6"/>
  <c r="B18" i="6"/>
  <c r="R17" i="6"/>
  <c r="B17" i="6"/>
  <c r="R15" i="6"/>
  <c r="B15" i="6"/>
  <c r="R14" i="6"/>
  <c r="B14" i="6"/>
  <c r="B13" i="6"/>
  <c r="E13" i="6" s="1"/>
  <c r="R13" i="6" s="1"/>
  <c r="K12" i="6"/>
  <c r="I12" i="6"/>
  <c r="T11" i="6"/>
  <c r="H11" i="7" s="1"/>
  <c r="R11" i="6"/>
  <c r="Q11" i="6"/>
  <c r="O11" i="6"/>
  <c r="N11" i="6"/>
  <c r="M11" i="6"/>
  <c r="L11" i="6"/>
  <c r="K11" i="6"/>
  <c r="J11" i="6"/>
  <c r="I11" i="6"/>
  <c r="H11" i="6"/>
  <c r="G11" i="6"/>
  <c r="F11" i="6"/>
  <c r="F63" i="6" s="1"/>
  <c r="F96" i="6" s="1"/>
  <c r="F105" i="6" s="1"/>
  <c r="E11" i="6"/>
  <c r="D11" i="6"/>
  <c r="C11" i="6"/>
  <c r="B11" i="7" s="1"/>
  <c r="B11" i="6"/>
  <c r="R10" i="6"/>
  <c r="B10" i="6"/>
  <c r="R9" i="6"/>
  <c r="B9" i="6"/>
  <c r="Q8" i="6"/>
  <c r="O8" i="6"/>
  <c r="O63" i="6" s="1"/>
  <c r="O96" i="6" s="1"/>
  <c r="O105" i="6" s="1"/>
  <c r="N8" i="6"/>
  <c r="N63" i="6" s="1"/>
  <c r="N96" i="6" s="1"/>
  <c r="N105" i="6" s="1"/>
  <c r="M8" i="6"/>
  <c r="M63" i="6" s="1"/>
  <c r="M96" i="6" s="1"/>
  <c r="M105" i="6" s="1"/>
  <c r="L8" i="6"/>
  <c r="L63" i="6" s="1"/>
  <c r="L96" i="6" s="1"/>
  <c r="L105" i="6" s="1"/>
  <c r="K8" i="6"/>
  <c r="K63" i="6" s="1"/>
  <c r="K96" i="6" s="1"/>
  <c r="J8" i="6"/>
  <c r="J63" i="6" s="1"/>
  <c r="J96" i="6" s="1"/>
  <c r="J105" i="6" s="1"/>
  <c r="I8" i="6"/>
  <c r="I63" i="6" s="1"/>
  <c r="I96" i="6" s="1"/>
  <c r="I105" i="6" s="1"/>
  <c r="H8" i="6"/>
  <c r="H12" i="6" s="1"/>
  <c r="G8" i="6"/>
  <c r="F8" i="6"/>
  <c r="F12" i="6" s="1"/>
  <c r="D8" i="6"/>
  <c r="D12" i="6" s="1"/>
  <c r="C8" i="6"/>
  <c r="B8" i="7" s="1"/>
  <c r="B8" i="6"/>
  <c r="B12" i="6" s="1"/>
  <c r="R7" i="6"/>
  <c r="B7" i="6"/>
  <c r="E6" i="6"/>
  <c r="R6" i="6" s="1"/>
  <c r="B6" i="6"/>
  <c r="E5" i="6"/>
  <c r="R5" i="6" s="1"/>
  <c r="B5" i="6"/>
  <c r="B4" i="6"/>
  <c r="E4" i="6" s="1"/>
  <c r="Q2" i="6"/>
  <c r="P2" i="6"/>
  <c r="O2" i="6"/>
  <c r="N2" i="6"/>
  <c r="M2" i="6"/>
  <c r="L2" i="6"/>
  <c r="K2" i="6"/>
  <c r="J2" i="6"/>
  <c r="I2" i="6"/>
  <c r="H2" i="6"/>
  <c r="G2" i="6"/>
  <c r="F2" i="6"/>
  <c r="AD991" i="5"/>
  <c r="Z985" i="5"/>
  <c r="AD984" i="5"/>
  <c r="V983" i="5"/>
  <c r="Z979" i="5"/>
  <c r="AD974" i="5"/>
  <c r="AD971" i="5"/>
  <c r="AD965" i="5"/>
  <c r="AD958" i="5"/>
  <c r="AD955" i="5"/>
  <c r="AN934" i="5"/>
  <c r="AN891" i="5" s="1"/>
  <c r="AQ882" i="5" s="1"/>
  <c r="AN933" i="5"/>
  <c r="AN932" i="5"/>
  <c r="AN931" i="5"/>
  <c r="AN930" i="5"/>
  <c r="AN929" i="5"/>
  <c r="AN928" i="5"/>
  <c r="AN927" i="5"/>
  <c r="AN926" i="5"/>
  <c r="AA911" i="5"/>
  <c r="AM905" i="5"/>
  <c r="I999" i="5" s="1"/>
  <c r="AQ881" i="5"/>
  <c r="AQ879" i="5"/>
  <c r="AQ878" i="5"/>
  <c r="AQ877" i="5"/>
  <c r="Z877" i="5"/>
  <c r="AC864" i="5"/>
  <c r="W857" i="5"/>
  <c r="E20" i="9" s="1"/>
  <c r="G20" i="9" s="1"/>
  <c r="I20" i="9" s="1"/>
  <c r="K20" i="9" s="1"/>
  <c r="M20" i="9" s="1"/>
  <c r="O20" i="9" s="1"/>
  <c r="Q20" i="9" s="1"/>
  <c r="S20" i="9" s="1"/>
  <c r="U20" i="9" s="1"/>
  <c r="W20" i="9" s="1"/>
  <c r="Y20" i="9" s="1"/>
  <c r="AA20" i="9" s="1"/>
  <c r="AC20" i="9" s="1"/>
  <c r="AE20" i="9" s="1"/>
  <c r="AG20" i="9" s="1"/>
  <c r="W850" i="5"/>
  <c r="E19" i="9" s="1"/>
  <c r="G19" i="9" s="1"/>
  <c r="I19" i="9" s="1"/>
  <c r="K19" i="9" s="1"/>
  <c r="M19" i="9" s="1"/>
  <c r="O19" i="9" s="1"/>
  <c r="Q19" i="9" s="1"/>
  <c r="S19" i="9" s="1"/>
  <c r="U19" i="9" s="1"/>
  <c r="W19" i="9" s="1"/>
  <c r="Y19" i="9" s="1"/>
  <c r="AA19" i="9" s="1"/>
  <c r="AC19" i="9" s="1"/>
  <c r="AE19" i="9" s="1"/>
  <c r="AG19" i="9" s="1"/>
  <c r="W840" i="5"/>
  <c r="E17" i="9" s="1"/>
  <c r="G17" i="9" s="1"/>
  <c r="I17" i="9" s="1"/>
  <c r="K17" i="9" s="1"/>
  <c r="M17" i="9" s="1"/>
  <c r="O17" i="9" s="1"/>
  <c r="Q17" i="9" s="1"/>
  <c r="S17" i="9" s="1"/>
  <c r="U17" i="9" s="1"/>
  <c r="W17" i="9" s="1"/>
  <c r="Y17" i="9" s="1"/>
  <c r="AA17" i="9" s="1"/>
  <c r="AC17" i="9" s="1"/>
  <c r="AE17" i="9" s="1"/>
  <c r="AG17" i="9" s="1"/>
  <c r="W835" i="5"/>
  <c r="E16" i="9" s="1"/>
  <c r="G16" i="9" s="1"/>
  <c r="I16" i="9" s="1"/>
  <c r="K16" i="9" s="1"/>
  <c r="M16" i="9" s="1"/>
  <c r="O16" i="9" s="1"/>
  <c r="Q16" i="9" s="1"/>
  <c r="S16" i="9" s="1"/>
  <c r="U16" i="9" s="1"/>
  <c r="W16" i="9" s="1"/>
  <c r="Y16" i="9" s="1"/>
  <c r="AA16" i="9" s="1"/>
  <c r="AC16" i="9" s="1"/>
  <c r="AE16" i="9" s="1"/>
  <c r="AG16" i="9" s="1"/>
  <c r="W827" i="5"/>
  <c r="E14" i="9" s="1"/>
  <c r="AV824" i="5"/>
  <c r="AG812" i="5"/>
  <c r="AC812" i="5"/>
  <c r="Y812" i="5"/>
  <c r="U812" i="5"/>
  <c r="Q812" i="5"/>
  <c r="M812" i="5"/>
  <c r="Z797" i="5"/>
  <c r="E8" i="9" s="1"/>
  <c r="G8" i="9" s="1"/>
  <c r="Z789" i="5"/>
  <c r="E6" i="9" s="1"/>
  <c r="BO779" i="5"/>
  <c r="L950" i="5" s="1"/>
  <c r="O778" i="5"/>
  <c r="AC862" i="5" s="1"/>
  <c r="Y777" i="5"/>
  <c r="Y776" i="5"/>
  <c r="Y775" i="5"/>
  <c r="Y774" i="5"/>
  <c r="Y773" i="5"/>
  <c r="Y772" i="5"/>
  <c r="Y771" i="5"/>
  <c r="Y770" i="5"/>
  <c r="Y769" i="5"/>
  <c r="Y768" i="5"/>
  <c r="Y778" i="5" s="1"/>
  <c r="O758" i="5"/>
  <c r="Y757" i="5"/>
  <c r="Y756" i="5"/>
  <c r="Y755" i="5"/>
  <c r="Y754" i="5"/>
  <c r="Y758" i="5" s="1"/>
  <c r="G734" i="5"/>
  <c r="AI733" i="5"/>
  <c r="Y733" i="5"/>
  <c r="P733" i="5"/>
  <c r="AI732" i="5"/>
  <c r="Y732" i="5"/>
  <c r="P732" i="5"/>
  <c r="AI731" i="5"/>
  <c r="Y731" i="5"/>
  <c r="P731" i="5"/>
  <c r="AI730" i="5"/>
  <c r="Y730" i="5"/>
  <c r="P730" i="5"/>
  <c r="AI729" i="5"/>
  <c r="Y729" i="5"/>
  <c r="P729" i="5"/>
  <c r="AI728" i="5"/>
  <c r="Y728" i="5"/>
  <c r="P728" i="5"/>
  <c r="AI727" i="5"/>
  <c r="Y727" i="5"/>
  <c r="P727" i="5"/>
  <c r="AI726" i="5"/>
  <c r="Y726" i="5"/>
  <c r="P726" i="5"/>
  <c r="AI725" i="5"/>
  <c r="Y725" i="5"/>
  <c r="P725" i="5"/>
  <c r="AI724" i="5"/>
  <c r="Y724" i="5"/>
  <c r="P724" i="5"/>
  <c r="AI723" i="5"/>
  <c r="Y723" i="5"/>
  <c r="P723" i="5"/>
  <c r="Y722" i="5"/>
  <c r="P722" i="5"/>
  <c r="P721" i="5"/>
  <c r="K721" i="5"/>
  <c r="C16" i="10" s="1"/>
  <c r="Y720" i="5"/>
  <c r="P720" i="5"/>
  <c r="Y719" i="5"/>
  <c r="AI719" i="5" s="1"/>
  <c r="P719" i="5"/>
  <c r="Y718" i="5"/>
  <c r="AI718" i="5" s="1"/>
  <c r="P718" i="5"/>
  <c r="Y717" i="5"/>
  <c r="AI717" i="5" s="1"/>
  <c r="P717" i="5"/>
  <c r="Y716" i="5"/>
  <c r="P716" i="5"/>
  <c r="Y715" i="5"/>
  <c r="AI715" i="5" s="1"/>
  <c r="P715" i="5"/>
  <c r="Y714" i="5"/>
  <c r="AI714" i="5" s="1"/>
  <c r="P714" i="5"/>
  <c r="Y713" i="5"/>
  <c r="AI713" i="5" s="1"/>
  <c r="P713" i="5"/>
  <c r="Y712" i="5"/>
  <c r="P712" i="5"/>
  <c r="Y711" i="5"/>
  <c r="AI711" i="5" s="1"/>
  <c r="P711" i="5"/>
  <c r="Y710" i="5"/>
  <c r="AI710" i="5" s="1"/>
  <c r="P710" i="5"/>
  <c r="Y709" i="5"/>
  <c r="AI709" i="5" s="1"/>
  <c r="P709" i="5"/>
  <c r="P734" i="5" s="1"/>
  <c r="W691" i="5"/>
  <c r="AT674" i="5"/>
  <c r="Z674" i="5"/>
  <c r="G674" i="5"/>
  <c r="AT673" i="5"/>
  <c r="AN673" i="5"/>
  <c r="AT672" i="5"/>
  <c r="AN672" i="5"/>
  <c r="AT671" i="5"/>
  <c r="AN671" i="5"/>
  <c r="AT670" i="5"/>
  <c r="AN670" i="5"/>
  <c r="AT669" i="5"/>
  <c r="AU669" i="5" s="1"/>
  <c r="AV669" i="5" s="1"/>
  <c r="AN669" i="5"/>
  <c r="AT668" i="5"/>
  <c r="AN668" i="5"/>
  <c r="AT667" i="5"/>
  <c r="AN667" i="5"/>
  <c r="AT666" i="5"/>
  <c r="AN666" i="5"/>
  <c r="Z666" i="5"/>
  <c r="G666" i="5"/>
  <c r="AT665" i="5"/>
  <c r="AN665" i="5"/>
  <c r="AT664" i="5"/>
  <c r="AN664" i="5"/>
  <c r="AT663" i="5"/>
  <c r="AN663" i="5"/>
  <c r="AT662" i="5"/>
  <c r="AN662" i="5"/>
  <c r="AI722" i="5" s="1"/>
  <c r="AT661" i="5"/>
  <c r="AN661" i="5"/>
  <c r="AT660" i="5"/>
  <c r="AN660" i="5"/>
  <c r="AI720" i="5" s="1"/>
  <c r="AT659" i="5"/>
  <c r="AN659" i="5"/>
  <c r="AT658" i="5"/>
  <c r="AN658" i="5"/>
  <c r="Z658" i="5"/>
  <c r="G658" i="5"/>
  <c r="AT657" i="5"/>
  <c r="AN657" i="5"/>
  <c r="AT656" i="5"/>
  <c r="AN656" i="5"/>
  <c r="AI716" i="5" s="1"/>
  <c r="AT655" i="5"/>
  <c r="AN655" i="5"/>
  <c r="AT654" i="5"/>
  <c r="AN654" i="5"/>
  <c r="AT653" i="5"/>
  <c r="AN653" i="5"/>
  <c r="AT652" i="5"/>
  <c r="AN652" i="5"/>
  <c r="AI712" i="5" s="1"/>
  <c r="AT651" i="5"/>
  <c r="AN651" i="5"/>
  <c r="AT650" i="5"/>
  <c r="AT675" i="5" s="1"/>
  <c r="AN650" i="5"/>
  <c r="Z650" i="5"/>
  <c r="G650" i="5"/>
  <c r="AN649" i="5"/>
  <c r="Z642" i="5"/>
  <c r="G642" i="5"/>
  <c r="Z634" i="5"/>
  <c r="G634" i="5"/>
  <c r="BZ632" i="5"/>
  <c r="BU632" i="5"/>
  <c r="BP632" i="5"/>
  <c r="BP633" i="5" s="1"/>
  <c r="BK632" i="5"/>
  <c r="BF632" i="5"/>
  <c r="BA632" i="5"/>
  <c r="BZ631" i="5"/>
  <c r="BU631" i="5"/>
  <c r="BP631" i="5"/>
  <c r="BK631" i="5"/>
  <c r="BF631" i="5"/>
  <c r="BA631" i="5"/>
  <c r="AG631" i="5"/>
  <c r="E108" i="6" s="1"/>
  <c r="BZ630" i="5"/>
  <c r="BZ633" i="5" s="1"/>
  <c r="BU630" i="5"/>
  <c r="BP630" i="5"/>
  <c r="BK630" i="5"/>
  <c r="BF630" i="5"/>
  <c r="BA630" i="5"/>
  <c r="AG630" i="5"/>
  <c r="BZ629" i="5"/>
  <c r="BU629" i="5"/>
  <c r="BP629" i="5"/>
  <c r="BK629" i="5"/>
  <c r="BF629" i="5"/>
  <c r="BA629" i="5"/>
  <c r="BZ628" i="5"/>
  <c r="BU628" i="5"/>
  <c r="BP628" i="5"/>
  <c r="BK628" i="5"/>
  <c r="BF628" i="5"/>
  <c r="BA628" i="5"/>
  <c r="BZ627" i="5"/>
  <c r="BU627" i="5"/>
  <c r="BP627" i="5"/>
  <c r="BK627" i="5"/>
  <c r="BF627" i="5"/>
  <c r="BA627" i="5"/>
  <c r="BZ626" i="5"/>
  <c r="BU626" i="5"/>
  <c r="BP626" i="5"/>
  <c r="BK626" i="5"/>
  <c r="BF626" i="5"/>
  <c r="BA626" i="5"/>
  <c r="BZ625" i="5"/>
  <c r="BU625" i="5"/>
  <c r="BP625" i="5"/>
  <c r="BK625" i="5"/>
  <c r="BF625" i="5"/>
  <c r="BA625" i="5"/>
  <c r="BZ624" i="5"/>
  <c r="BU624" i="5"/>
  <c r="BP624" i="5"/>
  <c r="BK624" i="5"/>
  <c r="BF624" i="5"/>
  <c r="BF633" i="5" s="1"/>
  <c r="BA624" i="5"/>
  <c r="BZ623" i="5"/>
  <c r="BU623" i="5"/>
  <c r="BU633" i="5" s="1"/>
  <c r="BP623" i="5"/>
  <c r="BK623" i="5"/>
  <c r="BK633" i="5" s="1"/>
  <c r="BF623" i="5"/>
  <c r="BA623" i="5"/>
  <c r="BA633" i="5" s="1"/>
  <c r="AG623" i="5"/>
  <c r="BZ620" i="5"/>
  <c r="BU620" i="5"/>
  <c r="BP620" i="5"/>
  <c r="BK620" i="5"/>
  <c r="BF620" i="5"/>
  <c r="BA620" i="5"/>
  <c r="BZ619" i="5"/>
  <c r="BZ621" i="5" s="1"/>
  <c r="BU619" i="5"/>
  <c r="BP619" i="5"/>
  <c r="BP621" i="5" s="1"/>
  <c r="BK619" i="5"/>
  <c r="BF619" i="5"/>
  <c r="BF621" i="5" s="1"/>
  <c r="BA619" i="5"/>
  <c r="P619" i="5"/>
  <c r="BZ618" i="5"/>
  <c r="BU618" i="5"/>
  <c r="BP618" i="5"/>
  <c r="BK618" i="5"/>
  <c r="BF618" i="5"/>
  <c r="BA618" i="5"/>
  <c r="P618" i="5"/>
  <c r="AB618" i="5" s="1"/>
  <c r="E35" i="9" s="1"/>
  <c r="BZ617" i="5"/>
  <c r="BU617" i="5"/>
  <c r="BU621" i="5" s="1"/>
  <c r="BP617" i="5"/>
  <c r="BK617" i="5"/>
  <c r="BK621" i="5" s="1"/>
  <c r="BF617" i="5"/>
  <c r="BA617" i="5"/>
  <c r="BA621" i="5" s="1"/>
  <c r="DD613" i="5"/>
  <c r="CY613" i="5"/>
  <c r="CT613" i="5"/>
  <c r="CO613" i="5"/>
  <c r="CJ613" i="5"/>
  <c r="CE613" i="5"/>
  <c r="BZ613" i="5"/>
  <c r="BU613" i="5"/>
  <c r="BP613" i="5"/>
  <c r="BK613" i="5"/>
  <c r="BF613" i="5"/>
  <c r="BA613" i="5"/>
  <c r="AV613" i="5"/>
  <c r="AX613" i="5" s="1"/>
  <c r="AR613" i="5"/>
  <c r="AT613" i="5" s="1"/>
  <c r="DD612" i="5"/>
  <c r="CY612" i="5"/>
  <c r="CT612" i="5"/>
  <c r="CO612" i="5"/>
  <c r="CJ612" i="5"/>
  <c r="CE612" i="5"/>
  <c r="BZ612" i="5"/>
  <c r="BU612" i="5"/>
  <c r="BP612" i="5"/>
  <c r="BK612" i="5"/>
  <c r="BF612" i="5"/>
  <c r="BA612" i="5"/>
  <c r="AV612" i="5"/>
  <c r="AX612" i="5" s="1"/>
  <c r="AR612" i="5"/>
  <c r="AT612" i="5" s="1"/>
  <c r="DD611" i="5"/>
  <c r="CY611" i="5"/>
  <c r="CT611" i="5"/>
  <c r="CO611" i="5"/>
  <c r="CJ611" i="5"/>
  <c r="CE611" i="5"/>
  <c r="BZ611" i="5"/>
  <c r="BU611" i="5"/>
  <c r="BP611" i="5"/>
  <c r="BK611" i="5"/>
  <c r="BF611" i="5"/>
  <c r="BA611" i="5"/>
  <c r="AV611" i="5"/>
  <c r="AX611" i="5" s="1"/>
  <c r="AR611" i="5"/>
  <c r="AT611" i="5" s="1"/>
  <c r="DD610" i="5"/>
  <c r="CY610" i="5"/>
  <c r="CT610" i="5"/>
  <c r="CO610" i="5"/>
  <c r="CJ610" i="5"/>
  <c r="CE610" i="5"/>
  <c r="BZ610" i="5"/>
  <c r="BU610" i="5"/>
  <c r="BP610" i="5"/>
  <c r="BK610" i="5"/>
  <c r="BF610" i="5"/>
  <c r="BA610" i="5"/>
  <c r="AV610" i="5"/>
  <c r="AX610" i="5" s="1"/>
  <c r="AR610" i="5"/>
  <c r="AT610" i="5" s="1"/>
  <c r="DD609" i="5"/>
  <c r="CY609" i="5"/>
  <c r="CT609" i="5"/>
  <c r="CO609" i="5"/>
  <c r="CJ609" i="5"/>
  <c r="CE609" i="5"/>
  <c r="BZ609" i="5"/>
  <c r="BU609" i="5"/>
  <c r="BP609" i="5"/>
  <c r="BK609" i="5"/>
  <c r="BF609" i="5"/>
  <c r="BA609" i="5"/>
  <c r="AV609" i="5"/>
  <c r="AX609" i="5" s="1"/>
  <c r="AR609" i="5"/>
  <c r="AT609" i="5" s="1"/>
  <c r="DD608" i="5"/>
  <c r="CY608" i="5"/>
  <c r="CT608" i="5"/>
  <c r="CO608" i="5"/>
  <c r="CJ608" i="5"/>
  <c r="CE608" i="5"/>
  <c r="BZ608" i="5"/>
  <c r="BU608" i="5"/>
  <c r="BP608" i="5"/>
  <c r="BK608" i="5"/>
  <c r="BF608" i="5"/>
  <c r="BA608" i="5"/>
  <c r="AV608" i="5"/>
  <c r="AX608" i="5" s="1"/>
  <c r="AR608" i="5"/>
  <c r="AT608" i="5" s="1"/>
  <c r="DD607" i="5"/>
  <c r="CY607" i="5"/>
  <c r="CT607" i="5"/>
  <c r="CO607" i="5"/>
  <c r="CJ607" i="5"/>
  <c r="CE607" i="5"/>
  <c r="BZ607" i="5"/>
  <c r="BU607" i="5"/>
  <c r="BP607" i="5"/>
  <c r="BK607" i="5"/>
  <c r="BF607" i="5"/>
  <c r="BA607" i="5"/>
  <c r="AV607" i="5"/>
  <c r="AX607" i="5" s="1"/>
  <c r="AR607" i="5"/>
  <c r="AT607" i="5" s="1"/>
  <c r="DD606" i="5"/>
  <c r="CY606" i="5"/>
  <c r="CT606" i="5"/>
  <c r="CO606" i="5"/>
  <c r="CJ606" i="5"/>
  <c r="CE606" i="5"/>
  <c r="BZ606" i="5"/>
  <c r="BU606" i="5"/>
  <c r="BP606" i="5"/>
  <c r="BK606" i="5"/>
  <c r="BF606" i="5"/>
  <c r="BA606" i="5"/>
  <c r="AV606" i="5"/>
  <c r="AX606" i="5" s="1"/>
  <c r="AR606" i="5"/>
  <c r="AT606" i="5" s="1"/>
  <c r="DD605" i="5"/>
  <c r="CY605" i="5"/>
  <c r="CT605" i="5"/>
  <c r="CO605" i="5"/>
  <c r="CJ605" i="5"/>
  <c r="CE605" i="5"/>
  <c r="BZ605" i="5"/>
  <c r="BU605" i="5"/>
  <c r="BP605" i="5"/>
  <c r="BK605" i="5"/>
  <c r="BF605" i="5"/>
  <c r="BA605" i="5"/>
  <c r="AV605" i="5"/>
  <c r="AX605" i="5" s="1"/>
  <c r="AR605" i="5"/>
  <c r="AT605" i="5" s="1"/>
  <c r="DD604" i="5"/>
  <c r="CY604" i="5"/>
  <c r="CT604" i="5"/>
  <c r="CO604" i="5"/>
  <c r="CJ604" i="5"/>
  <c r="CE604" i="5"/>
  <c r="BZ604" i="5"/>
  <c r="BU604" i="5"/>
  <c r="BP604" i="5"/>
  <c r="BK604" i="5"/>
  <c r="BF604" i="5"/>
  <c r="BA604" i="5"/>
  <c r="AV604" i="5"/>
  <c r="AX604" i="5" s="1"/>
  <c r="AR604" i="5"/>
  <c r="AT604" i="5" s="1"/>
  <c r="DD603" i="5"/>
  <c r="CY603" i="5"/>
  <c r="CT603" i="5"/>
  <c r="CO603" i="5"/>
  <c r="CJ603" i="5"/>
  <c r="CE603" i="5"/>
  <c r="BZ603" i="5"/>
  <c r="BU603" i="5"/>
  <c r="BP603" i="5"/>
  <c r="BK603" i="5"/>
  <c r="BF603" i="5"/>
  <c r="BA603" i="5"/>
  <c r="AV603" i="5"/>
  <c r="AX603" i="5" s="1"/>
  <c r="AR603" i="5"/>
  <c r="AT603" i="5" s="1"/>
  <c r="DD602" i="5"/>
  <c r="CY602" i="5"/>
  <c r="CT602" i="5"/>
  <c r="CO602" i="5"/>
  <c r="CJ602" i="5"/>
  <c r="CE602" i="5"/>
  <c r="BZ602" i="5"/>
  <c r="BU602" i="5"/>
  <c r="BP602" i="5"/>
  <c r="BK602" i="5"/>
  <c r="BF602" i="5"/>
  <c r="BA602" i="5"/>
  <c r="AV602" i="5"/>
  <c r="AX602" i="5" s="1"/>
  <c r="AR602" i="5"/>
  <c r="AT602" i="5" s="1"/>
  <c r="DD601" i="5"/>
  <c r="CY601" i="5"/>
  <c r="CT601" i="5"/>
  <c r="CO601" i="5"/>
  <c r="CJ601" i="5"/>
  <c r="CE601" i="5"/>
  <c r="BZ601" i="5"/>
  <c r="BU601" i="5"/>
  <c r="BP601" i="5"/>
  <c r="BK601" i="5"/>
  <c r="BF601" i="5"/>
  <c r="BA601" i="5"/>
  <c r="AV601" i="5"/>
  <c r="AX601" i="5" s="1"/>
  <c r="AR601" i="5"/>
  <c r="AT601" i="5" s="1"/>
  <c r="DD600" i="5"/>
  <c r="CY600" i="5"/>
  <c r="CT600" i="5"/>
  <c r="CO600" i="5"/>
  <c r="CJ600" i="5"/>
  <c r="CE600" i="5"/>
  <c r="BZ600" i="5"/>
  <c r="BU600" i="5"/>
  <c r="BP600" i="5"/>
  <c r="BK600" i="5"/>
  <c r="BF600" i="5"/>
  <c r="BA600" i="5"/>
  <c r="AV600" i="5"/>
  <c r="AX600" i="5" s="1"/>
  <c r="AR600" i="5"/>
  <c r="AT600" i="5" s="1"/>
  <c r="Z600" i="5"/>
  <c r="G600" i="5"/>
  <c r="DD599" i="5"/>
  <c r="CY599" i="5"/>
  <c r="CT599" i="5"/>
  <c r="CO599" i="5"/>
  <c r="CJ599" i="5"/>
  <c r="CE599" i="5"/>
  <c r="BZ599" i="5"/>
  <c r="BU599" i="5"/>
  <c r="BP599" i="5"/>
  <c r="BK599" i="5"/>
  <c r="BF599" i="5"/>
  <c r="BA599" i="5"/>
  <c r="AV599" i="5"/>
  <c r="AX599" i="5" s="1"/>
  <c r="AR599" i="5"/>
  <c r="AT599" i="5" s="1"/>
  <c r="DD598" i="5"/>
  <c r="CY598" i="5"/>
  <c r="CT598" i="5"/>
  <c r="CO598" i="5"/>
  <c r="CJ598" i="5"/>
  <c r="CE598" i="5"/>
  <c r="BZ598" i="5"/>
  <c r="BU598" i="5"/>
  <c r="BP598" i="5"/>
  <c r="BK598" i="5"/>
  <c r="BF598" i="5"/>
  <c r="BA598" i="5"/>
  <c r="AV598" i="5"/>
  <c r="AX598" i="5" s="1"/>
  <c r="AR598" i="5"/>
  <c r="AT598" i="5" s="1"/>
  <c r="DD597" i="5"/>
  <c r="CY597" i="5"/>
  <c r="CT597" i="5"/>
  <c r="CO597" i="5"/>
  <c r="CJ597" i="5"/>
  <c r="CE597" i="5"/>
  <c r="BZ597" i="5"/>
  <c r="BU597" i="5"/>
  <c r="BP597" i="5"/>
  <c r="BK597" i="5"/>
  <c r="BF597" i="5"/>
  <c r="BA597" i="5"/>
  <c r="AV597" i="5"/>
  <c r="AX597" i="5" s="1"/>
  <c r="AR597" i="5"/>
  <c r="AT597" i="5" s="1"/>
  <c r="DD596" i="5"/>
  <c r="CY596" i="5"/>
  <c r="CT596" i="5"/>
  <c r="CO596" i="5"/>
  <c r="CJ596" i="5"/>
  <c r="CE596" i="5"/>
  <c r="BZ596" i="5"/>
  <c r="BU596" i="5"/>
  <c r="BP596" i="5"/>
  <c r="BK596" i="5"/>
  <c r="BF596" i="5"/>
  <c r="BA596" i="5"/>
  <c r="AV596" i="5"/>
  <c r="AX596" i="5" s="1"/>
  <c r="AR596" i="5"/>
  <c r="AT596" i="5" s="1"/>
  <c r="DD595" i="5"/>
  <c r="CY595" i="5"/>
  <c r="CT595" i="5"/>
  <c r="CO595" i="5"/>
  <c r="CJ595" i="5"/>
  <c r="CE595" i="5"/>
  <c r="BZ595" i="5"/>
  <c r="BU595" i="5"/>
  <c r="BP595" i="5"/>
  <c r="BK595" i="5"/>
  <c r="BF595" i="5"/>
  <c r="BA595" i="5"/>
  <c r="AV595" i="5"/>
  <c r="AX595" i="5" s="1"/>
  <c r="AR595" i="5"/>
  <c r="AT595" i="5" s="1"/>
  <c r="DD594" i="5"/>
  <c r="CY594" i="5"/>
  <c r="CT594" i="5"/>
  <c r="CO594" i="5"/>
  <c r="CJ594" i="5"/>
  <c r="CE594" i="5"/>
  <c r="BZ594" i="5"/>
  <c r="BU594" i="5"/>
  <c r="BP594" i="5"/>
  <c r="BK594" i="5"/>
  <c r="BF594" i="5"/>
  <c r="BA594" i="5"/>
  <c r="AV594" i="5"/>
  <c r="AX594" i="5" s="1"/>
  <c r="AR594" i="5"/>
  <c r="AT594" i="5" s="1"/>
  <c r="DD593" i="5"/>
  <c r="CY593" i="5"/>
  <c r="CY614" i="5" s="1"/>
  <c r="CT593" i="5"/>
  <c r="CO593" i="5"/>
  <c r="CJ593" i="5"/>
  <c r="CE593" i="5"/>
  <c r="BZ593" i="5"/>
  <c r="BU593" i="5"/>
  <c r="BP593" i="5"/>
  <c r="BK593" i="5"/>
  <c r="BF593" i="5"/>
  <c r="BA593" i="5"/>
  <c r="AV593" i="5"/>
  <c r="AX593" i="5" s="1"/>
  <c r="AR593" i="5"/>
  <c r="AT593" i="5" s="1"/>
  <c r="DD592" i="5"/>
  <c r="CY592" i="5"/>
  <c r="CT592" i="5"/>
  <c r="CO592" i="5"/>
  <c r="CJ592" i="5"/>
  <c r="CE592" i="5"/>
  <c r="BZ592" i="5"/>
  <c r="BU592" i="5"/>
  <c r="BP592" i="5"/>
  <c r="BK592" i="5"/>
  <c r="BF592" i="5"/>
  <c r="BA592" i="5"/>
  <c r="AV592" i="5"/>
  <c r="AX592" i="5" s="1"/>
  <c r="AR592" i="5"/>
  <c r="AT592" i="5" s="1"/>
  <c r="Z592" i="5"/>
  <c r="G592" i="5"/>
  <c r="DD591" i="5"/>
  <c r="CY591" i="5"/>
  <c r="CT591" i="5"/>
  <c r="CO591" i="5"/>
  <c r="CJ591" i="5"/>
  <c r="CE591" i="5"/>
  <c r="BZ591" i="5"/>
  <c r="BU591" i="5"/>
  <c r="BP591" i="5"/>
  <c r="BK591" i="5"/>
  <c r="BF591" i="5"/>
  <c r="BA591" i="5"/>
  <c r="AV591" i="5"/>
  <c r="AX591" i="5" s="1"/>
  <c r="AR591" i="5"/>
  <c r="AT591" i="5" s="1"/>
  <c r="DD590" i="5"/>
  <c r="CY590" i="5"/>
  <c r="CT590" i="5"/>
  <c r="CO590" i="5"/>
  <c r="CJ590" i="5"/>
  <c r="CE590" i="5"/>
  <c r="BZ590" i="5"/>
  <c r="BU590" i="5"/>
  <c r="BP590" i="5"/>
  <c r="BK590" i="5"/>
  <c r="BF590" i="5"/>
  <c r="BA590" i="5"/>
  <c r="BA614" i="5" s="1"/>
  <c r="BA635" i="5" s="1"/>
  <c r="V947" i="5" s="1"/>
  <c r="AV590" i="5"/>
  <c r="AX590" i="5" s="1"/>
  <c r="AR590" i="5"/>
  <c r="AT590" i="5" s="1"/>
  <c r="DD589" i="5"/>
  <c r="DD614" i="5" s="1"/>
  <c r="CY589" i="5"/>
  <c r="CT589" i="5"/>
  <c r="CT614" i="5" s="1"/>
  <c r="CO589" i="5"/>
  <c r="CO614" i="5" s="1"/>
  <c r="CJ589" i="5"/>
  <c r="CJ614" i="5" s="1"/>
  <c r="CE589" i="5"/>
  <c r="CE614" i="5" s="1"/>
  <c r="BZ589" i="5"/>
  <c r="BZ614" i="5" s="1"/>
  <c r="BU589" i="5"/>
  <c r="BU614" i="5" s="1"/>
  <c r="BU635" i="5" s="1"/>
  <c r="BP589" i="5"/>
  <c r="BP614" i="5" s="1"/>
  <c r="BK589" i="5"/>
  <c r="BK614" i="5" s="1"/>
  <c r="BK635" i="5" s="1"/>
  <c r="V949" i="5" s="1"/>
  <c r="BF589" i="5"/>
  <c r="BF614" i="5" s="1"/>
  <c r="BA589" i="5"/>
  <c r="AV589" i="5"/>
  <c r="AX589" i="5" s="1"/>
  <c r="AX614" i="5" s="1"/>
  <c r="X1003" i="5" s="1"/>
  <c r="AR589" i="5"/>
  <c r="AT589" i="5" s="1"/>
  <c r="Z584" i="5"/>
  <c r="G584" i="5"/>
  <c r="Z576" i="5"/>
  <c r="G576" i="5"/>
  <c r="Z568" i="5"/>
  <c r="G568" i="5"/>
  <c r="AN559" i="5"/>
  <c r="Z559" i="5"/>
  <c r="G559" i="5"/>
  <c r="AN558" i="5"/>
  <c r="AE553" i="5"/>
  <c r="AN551" i="5"/>
  <c r="AE551" i="5"/>
  <c r="AE557" i="5" s="1"/>
  <c r="AN550" i="5"/>
  <c r="U546" i="5"/>
  <c r="AN543" i="5"/>
  <c r="AN542" i="5"/>
  <c r="AN535" i="5"/>
  <c r="AN534" i="5"/>
  <c r="AN485" i="5"/>
  <c r="AN477" i="5"/>
  <c r="AN470" i="5"/>
  <c r="AN469" i="5"/>
  <c r="AN462" i="5"/>
  <c r="AN461" i="5"/>
  <c r="AG437" i="5"/>
  <c r="AG431" i="5"/>
  <c r="AG428" i="5"/>
  <c r="AG432" i="5" s="1"/>
  <c r="AF406" i="5"/>
  <c r="W406" i="5"/>
  <c r="AT235" i="5"/>
  <c r="AT234" i="5"/>
  <c r="AT233" i="5"/>
  <c r="AT232" i="5"/>
  <c r="AT231" i="5"/>
  <c r="AT230" i="5"/>
  <c r="AT228" i="5"/>
  <c r="AT227" i="5"/>
  <c r="M227" i="5"/>
  <c r="AT226" i="5"/>
  <c r="AT224" i="5"/>
  <c r="AT223" i="5"/>
  <c r="AT222" i="5"/>
  <c r="AT221" i="5"/>
  <c r="AT237" i="5" s="1"/>
  <c r="BB239" i="5" s="1"/>
  <c r="T262" i="5" s="1"/>
  <c r="AT220" i="5"/>
  <c r="I186" i="5"/>
  <c r="R36" i="6" l="1"/>
  <c r="B13" i="12"/>
  <c r="BP635" i="5"/>
  <c r="V950" i="5" s="1"/>
  <c r="AU671" i="5"/>
  <c r="AV671" i="5" s="1"/>
  <c r="E36" i="6"/>
  <c r="R29" i="6"/>
  <c r="AU664" i="5"/>
  <c r="AV664" i="5" s="1"/>
  <c r="AU661" i="5"/>
  <c r="AV661" i="5" s="1"/>
  <c r="AU658" i="5"/>
  <c r="AV658" i="5" s="1"/>
  <c r="AU659" i="5"/>
  <c r="AV659" i="5" s="1"/>
  <c r="AU670" i="5"/>
  <c r="AV670" i="5" s="1"/>
  <c r="AU672" i="5"/>
  <c r="AV672" i="5" s="1"/>
  <c r="AU655" i="5"/>
  <c r="AV655" i="5" s="1"/>
  <c r="AU652" i="5"/>
  <c r="AV652" i="5" s="1"/>
  <c r="AU653" i="5"/>
  <c r="AV653" i="5" s="1"/>
  <c r="AU663" i="5"/>
  <c r="AV663" i="5" s="1"/>
  <c r="AU660" i="5"/>
  <c r="AV660" i="5" s="1"/>
  <c r="AU667" i="5"/>
  <c r="AV667" i="5" s="1"/>
  <c r="AU674" i="5"/>
  <c r="AV674" i="5" s="1"/>
  <c r="AU665" i="5"/>
  <c r="AV665" i="5" s="1"/>
  <c r="AU650" i="5"/>
  <c r="AU657" i="5"/>
  <c r="AV657" i="5" s="1"/>
  <c r="AU654" i="5"/>
  <c r="AV654" i="5" s="1"/>
  <c r="AU651" i="5"/>
  <c r="AV651" i="5" s="1"/>
  <c r="AU662" i="5"/>
  <c r="AV662" i="5" s="1"/>
  <c r="AU673" i="5"/>
  <c r="AV673" i="5" s="1"/>
  <c r="AU656" i="5"/>
  <c r="AV656" i="5" s="1"/>
  <c r="AU666" i="5"/>
  <c r="AV666" i="5" s="1"/>
  <c r="AI27" i="8"/>
  <c r="Y27" i="8"/>
  <c r="T27" i="8"/>
  <c r="AD27" i="8"/>
  <c r="AD950" i="5"/>
  <c r="BZ635" i="5"/>
  <c r="V951" i="5" s="1"/>
  <c r="E62" i="6"/>
  <c r="AU668" i="5"/>
  <c r="AV668" i="5" s="1"/>
  <c r="AT614" i="5"/>
  <c r="X999" i="5" s="1"/>
  <c r="AE35" i="9"/>
  <c r="G35" i="9"/>
  <c r="G38" i="9" s="1"/>
  <c r="AC35" i="9"/>
  <c r="AC38" i="9" s="1"/>
  <c r="AA35" i="9"/>
  <c r="Y35" i="9"/>
  <c r="W35" i="9"/>
  <c r="W38" i="9" s="1"/>
  <c r="E38" i="9"/>
  <c r="U35" i="9"/>
  <c r="S35" i="9"/>
  <c r="Q35" i="9"/>
  <c r="O35" i="9"/>
  <c r="M35" i="9"/>
  <c r="AG35" i="9"/>
  <c r="K35" i="9"/>
  <c r="I35" i="9"/>
  <c r="AA1000" i="5"/>
  <c r="AO907" i="5"/>
  <c r="R43" i="6"/>
  <c r="R82" i="6"/>
  <c r="E95" i="6"/>
  <c r="C30" i="10"/>
  <c r="Y781" i="5"/>
  <c r="E4" i="9" s="1"/>
  <c r="Y780" i="5"/>
  <c r="E8" i="6"/>
  <c r="R4" i="6"/>
  <c r="R8" i="6" s="1"/>
  <c r="BF635" i="5"/>
  <c r="V948" i="5" s="1"/>
  <c r="V952" i="5" s="1"/>
  <c r="R66" i="6"/>
  <c r="E67" i="6"/>
  <c r="I1003" i="5"/>
  <c r="D9" i="12"/>
  <c r="Y721" i="5"/>
  <c r="AI721" i="5" s="1"/>
  <c r="L947" i="5"/>
  <c r="AD947" i="5" s="1"/>
  <c r="L951" i="5"/>
  <c r="AD951" i="5" s="1"/>
  <c r="J12" i="6"/>
  <c r="E25" i="7"/>
  <c r="S63" i="6"/>
  <c r="R38" i="6"/>
  <c r="R40" i="6" s="1"/>
  <c r="B93" i="7"/>
  <c r="D62" i="12"/>
  <c r="D90" i="12"/>
  <c r="C105" i="12"/>
  <c r="D105" i="12" s="1"/>
  <c r="D99" i="12"/>
  <c r="E7" i="9"/>
  <c r="G6" i="9"/>
  <c r="L12" i="6"/>
  <c r="R55" i="6"/>
  <c r="R62" i="6" s="1"/>
  <c r="D18" i="12"/>
  <c r="D31" i="12"/>
  <c r="D40" i="12"/>
  <c r="C79" i="12"/>
  <c r="D79" i="12" s="1"/>
  <c r="D77" i="12"/>
  <c r="T63" i="6"/>
  <c r="I8" i="9"/>
  <c r="G9" i="9"/>
  <c r="L948" i="5"/>
  <c r="M12" i="6"/>
  <c r="H63" i="6"/>
  <c r="H96" i="6" s="1"/>
  <c r="H105" i="6" s="1"/>
  <c r="R67" i="6"/>
  <c r="D5" i="12"/>
  <c r="Z798" i="5"/>
  <c r="N12" i="6"/>
  <c r="E78" i="6"/>
  <c r="E48" i="7"/>
  <c r="D12" i="12"/>
  <c r="D49" i="12"/>
  <c r="D58" i="12"/>
  <c r="D67" i="12"/>
  <c r="D86" i="12"/>
  <c r="G14" i="9"/>
  <c r="E21" i="9"/>
  <c r="E30" i="9" s="1"/>
  <c r="AB48" i="8"/>
  <c r="Q63" i="6"/>
  <c r="Q96" i="6" s="1"/>
  <c r="Q105" i="6" s="1"/>
  <c r="C12" i="6"/>
  <c r="B12" i="7" s="1"/>
  <c r="O12" i="6"/>
  <c r="D36" i="6"/>
  <c r="B36" i="6" s="1"/>
  <c r="C12" i="7"/>
  <c r="B95" i="7"/>
  <c r="B75" i="12"/>
  <c r="L949" i="5"/>
  <c r="AD949" i="5" s="1"/>
  <c r="Q12" i="6"/>
  <c r="C53" i="6"/>
  <c r="D63" i="7"/>
  <c r="D96" i="7" s="1"/>
  <c r="D105" i="7" s="1"/>
  <c r="E29" i="7"/>
  <c r="C13" i="12"/>
  <c r="C26" i="12"/>
  <c r="D26" i="12" s="1"/>
  <c r="AG632" i="5"/>
  <c r="B25" i="6"/>
  <c r="G96" i="7"/>
  <c r="G105" i="7" s="1"/>
  <c r="G107" i="7" s="1"/>
  <c r="E9" i="9"/>
  <c r="B45" i="12"/>
  <c r="D45" i="12" s="1"/>
  <c r="B94" i="12"/>
  <c r="B96" i="12" s="1"/>
  <c r="AC861" i="5"/>
  <c r="AC863" i="5" s="1"/>
  <c r="G63" i="6"/>
  <c r="G96" i="6" s="1"/>
  <c r="G105" i="6" s="1"/>
  <c r="C94" i="12"/>
  <c r="G12" i="6"/>
  <c r="S40" i="6"/>
  <c r="E40" i="7" s="1"/>
  <c r="R95" i="6"/>
  <c r="Y25" i="9"/>
  <c r="W25" i="9"/>
  <c r="U25" i="9"/>
  <c r="S25" i="9"/>
  <c r="Q25" i="9"/>
  <c r="O25" i="9"/>
  <c r="M25" i="9"/>
  <c r="K25" i="9"/>
  <c r="AG25" i="9"/>
  <c r="I25" i="9"/>
  <c r="AE25" i="9"/>
  <c r="G25" i="9"/>
  <c r="Y36" i="9"/>
  <c r="W36" i="9"/>
  <c r="U36" i="9"/>
  <c r="S36" i="9"/>
  <c r="Q36" i="9"/>
  <c r="O36" i="9"/>
  <c r="M36" i="9"/>
  <c r="K36" i="9"/>
  <c r="AG36" i="9"/>
  <c r="I36" i="9"/>
  <c r="AE36" i="9"/>
  <c r="G36" i="9"/>
  <c r="C52" i="12"/>
  <c r="D52" i="12" s="1"/>
  <c r="B51" i="7"/>
  <c r="B52" i="12"/>
  <c r="B54" i="12" s="1"/>
  <c r="K108" i="6"/>
  <c r="K98" i="6"/>
  <c r="K104" i="6" s="1"/>
  <c r="K105" i="6" s="1"/>
  <c r="C36" i="12"/>
  <c r="B36" i="12"/>
  <c r="B37" i="12" s="1"/>
  <c r="B64" i="12" s="1"/>
  <c r="B97" i="12" s="1"/>
  <c r="B106" i="12" s="1"/>
  <c r="B35" i="7"/>
  <c r="B51" i="6"/>
  <c r="E51" i="6" s="1"/>
  <c r="R51" i="6" s="1"/>
  <c r="B73" i="7"/>
  <c r="C74" i="12"/>
  <c r="D74" i="12" s="1"/>
  <c r="B74" i="12"/>
  <c r="B73" i="6"/>
  <c r="E73" i="6" s="1"/>
  <c r="R73" i="6" s="1"/>
  <c r="R74" i="6" s="1"/>
  <c r="AA25" i="9"/>
  <c r="AA36" i="9"/>
  <c r="D22" i="12"/>
  <c r="C37" i="12"/>
  <c r="D35" i="12"/>
  <c r="D53" i="12"/>
  <c r="D72" i="12"/>
  <c r="B104" i="7"/>
  <c r="S95" i="6"/>
  <c r="E95" i="7" s="1"/>
  <c r="C63" i="7"/>
  <c r="C96" i="7" s="1"/>
  <c r="C105" i="7" s="1"/>
  <c r="B63" i="12"/>
  <c r="D63" i="12" s="1"/>
  <c r="C41" i="12"/>
  <c r="D41" i="12" s="1"/>
  <c r="C68" i="12"/>
  <c r="D68" i="12" s="1"/>
  <c r="C96" i="12"/>
  <c r="D11" i="12"/>
  <c r="D70" i="12"/>
  <c r="K38" i="9" l="1"/>
  <c r="M38" i="9"/>
  <c r="I9" i="9"/>
  <c r="K8" i="9"/>
  <c r="E5" i="9"/>
  <c r="G4" i="9"/>
  <c r="E10" i="9"/>
  <c r="E32" i="9" s="1"/>
  <c r="AG38" i="9"/>
  <c r="AE38" i="9"/>
  <c r="D13" i="12"/>
  <c r="C64" i="12"/>
  <c r="O38" i="9"/>
  <c r="E74" i="6"/>
  <c r="Q38" i="9"/>
  <c r="D63" i="6"/>
  <c r="D96" i="6" s="1"/>
  <c r="D105" i="6" s="1"/>
  <c r="H63" i="7"/>
  <c r="T96" i="6"/>
  <c r="C75" i="12"/>
  <c r="D75" i="12" s="1"/>
  <c r="D94" i="12"/>
  <c r="R53" i="6"/>
  <c r="R63" i="6" s="1"/>
  <c r="R96" i="6" s="1"/>
  <c r="S38" i="9"/>
  <c r="B53" i="7"/>
  <c r="B53" i="6"/>
  <c r="B63" i="6" s="1"/>
  <c r="C63" i="6"/>
  <c r="E53" i="6"/>
  <c r="U38" i="9"/>
  <c r="AA996" i="5"/>
  <c r="AO906" i="5"/>
  <c r="AD996" i="5" s="1"/>
  <c r="D36" i="12"/>
  <c r="I14" i="9"/>
  <c r="G21" i="9"/>
  <c r="G30" i="9" s="1"/>
  <c r="S96" i="6"/>
  <c r="E63" i="7"/>
  <c r="E98" i="6"/>
  <c r="AU675" i="5"/>
  <c r="AV650" i="5"/>
  <c r="AV675" i="5" s="1"/>
  <c r="AD734" i="5" s="1"/>
  <c r="D96" i="12"/>
  <c r="D37" i="12"/>
  <c r="R12" i="6"/>
  <c r="Y38" i="9"/>
  <c r="AA38" i="9"/>
  <c r="G7" i="9"/>
  <c r="I6" i="9"/>
  <c r="E63" i="6"/>
  <c r="E96" i="6" s="1"/>
  <c r="E12" i="6"/>
  <c r="C54" i="12"/>
  <c r="D54" i="12" s="1"/>
  <c r="AD948" i="5"/>
  <c r="AD953" i="5" s="1"/>
  <c r="I38" i="9"/>
  <c r="AD969" i="5" l="1"/>
  <c r="AQ880" i="5" s="1"/>
  <c r="B1014" i="5"/>
  <c r="AD988" i="5"/>
  <c r="AD1004" i="5"/>
  <c r="T24" i="8" s="1"/>
  <c r="AD1000" i="5"/>
  <c r="C97" i="12"/>
  <c r="D64" i="12"/>
  <c r="I7" i="9"/>
  <c r="K6" i="9"/>
  <c r="S105" i="6"/>
  <c r="E96" i="7"/>
  <c r="K14" i="9"/>
  <c r="I21" i="9"/>
  <c r="I30" i="9" s="1"/>
  <c r="E40" i="9"/>
  <c r="E44" i="9"/>
  <c r="T105" i="6"/>
  <c r="H96" i="7"/>
  <c r="I4" i="9"/>
  <c r="G5" i="9"/>
  <c r="G10" i="9" s="1"/>
  <c r="G32" i="9" s="1"/>
  <c r="K9" i="9"/>
  <c r="M8" i="9"/>
  <c r="B63" i="7"/>
  <c r="C96" i="6"/>
  <c r="E104" i="6"/>
  <c r="E105" i="6" s="1"/>
  <c r="R98" i="6"/>
  <c r="R104" i="6" s="1"/>
  <c r="R105" i="6" s="1"/>
  <c r="G40" i="9" l="1"/>
  <c r="G44" i="9"/>
  <c r="T107" i="6"/>
  <c r="H107" i="7" s="1"/>
  <c r="H105" i="7"/>
  <c r="M14" i="9"/>
  <c r="K21" i="9"/>
  <c r="K30" i="9" s="1"/>
  <c r="K7" i="9"/>
  <c r="M6" i="9"/>
  <c r="K4" i="9"/>
  <c r="I10" i="9"/>
  <c r="I32" i="9" s="1"/>
  <c r="I5" i="9"/>
  <c r="D97" i="12"/>
  <c r="C106" i="12"/>
  <c r="D106" i="12" s="1"/>
  <c r="M9" i="9"/>
  <c r="O8" i="9"/>
  <c r="E105" i="7"/>
  <c r="S107" i="6"/>
  <c r="AQ885" i="5"/>
  <c r="AQ888" i="5" s="1"/>
  <c r="B1012" i="5" s="1"/>
  <c r="AM829" i="5"/>
  <c r="AM826" i="5"/>
  <c r="AM834" i="5" s="1"/>
  <c r="E43" i="9"/>
  <c r="E42" i="9"/>
  <c r="E54" i="9"/>
  <c r="B96" i="7"/>
  <c r="B96" i="6"/>
  <c r="C105" i="6"/>
  <c r="I40" i="9" l="1"/>
  <c r="I44" i="9"/>
  <c r="M4" i="9"/>
  <c r="K10" i="9"/>
  <c r="K32" i="9" s="1"/>
  <c r="K5" i="9"/>
  <c r="M7" i="9"/>
  <c r="O6" i="9"/>
  <c r="AQ886" i="5"/>
  <c r="E107" i="7"/>
  <c r="AC443" i="5"/>
  <c r="M21" i="9"/>
  <c r="M30" i="9" s="1"/>
  <c r="O14" i="9"/>
  <c r="O9" i="9"/>
  <c r="Q8" i="9"/>
  <c r="AI11" i="8"/>
  <c r="AI23" i="8" s="1"/>
  <c r="AI26" i="8" s="1"/>
  <c r="AI28" i="8" s="1"/>
  <c r="AD11" i="8"/>
  <c r="AD23" i="8" s="1"/>
  <c r="AD26" i="8" s="1"/>
  <c r="AD28" i="8" s="1"/>
  <c r="B105" i="7"/>
  <c r="B105" i="6"/>
  <c r="AC442" i="5"/>
  <c r="G43" i="9"/>
  <c r="G42" i="9"/>
  <c r="G54" i="9"/>
  <c r="O21" i="9" l="1"/>
  <c r="O30" i="9" s="1"/>
  <c r="Q14" i="9"/>
  <c r="T11" i="8"/>
  <c r="T23" i="8" s="1"/>
  <c r="Y11" i="8"/>
  <c r="Y23" i="8" s="1"/>
  <c r="Y26" i="8" s="1"/>
  <c r="Y28" i="8" s="1"/>
  <c r="O7" i="9"/>
  <c r="Q6" i="9"/>
  <c r="AC441" i="5"/>
  <c r="AB47" i="8"/>
  <c r="AB49" i="8" s="1"/>
  <c r="M5" i="9"/>
  <c r="M10" i="9" s="1"/>
  <c r="M32" i="9" s="1"/>
  <c r="O4" i="9"/>
  <c r="Q9" i="9"/>
  <c r="S8" i="9"/>
  <c r="K44" i="9"/>
  <c r="K40" i="9"/>
  <c r="I43" i="9"/>
  <c r="I54" i="9"/>
  <c r="I42" i="9"/>
  <c r="M44" i="9" l="1"/>
  <c r="M40" i="9"/>
  <c r="O5" i="9"/>
  <c r="O10" i="9" s="1"/>
  <c r="O32" i="9" s="1"/>
  <c r="Q4" i="9"/>
  <c r="S6" i="9"/>
  <c r="Q7" i="9"/>
  <c r="K43" i="9"/>
  <c r="K54" i="9"/>
  <c r="K42" i="9"/>
  <c r="Y64" i="8"/>
  <c r="Y68" i="8" s="1"/>
  <c r="T26" i="8"/>
  <c r="T28" i="8" s="1"/>
  <c r="T29" i="8" s="1"/>
  <c r="AD38" i="8"/>
  <c r="AD40" i="8" s="1"/>
  <c r="AB54" i="8"/>
  <c r="AB55" i="8" s="1"/>
  <c r="Q21" i="9"/>
  <c r="Q30" i="9" s="1"/>
  <c r="S14" i="9"/>
  <c r="S9" i="9"/>
  <c r="U8" i="9"/>
  <c r="O44" i="9" l="1"/>
  <c r="O40" i="9"/>
  <c r="U9" i="9"/>
  <c r="W8" i="9"/>
  <c r="Q5" i="9"/>
  <c r="Q10" i="9" s="1"/>
  <c r="Q32" i="9" s="1"/>
  <c r="S4" i="9"/>
  <c r="S21" i="9"/>
  <c r="S30" i="9" s="1"/>
  <c r="U14" i="9"/>
  <c r="U6" i="9"/>
  <c r="S7" i="9"/>
  <c r="Y38" i="8"/>
  <c r="Y40" i="8" s="1"/>
  <c r="Y41" i="8" s="1"/>
  <c r="AB56" i="8" s="1"/>
  <c r="M43" i="9"/>
  <c r="M54" i="9"/>
  <c r="M42" i="9"/>
  <c r="Q40" i="9" l="1"/>
  <c r="Q44" i="9"/>
  <c r="AB57" i="8"/>
  <c r="M26" i="5"/>
  <c r="P203" i="5" s="1"/>
  <c r="W9" i="9"/>
  <c r="Y8" i="9"/>
  <c r="O43" i="9"/>
  <c r="O54" i="9"/>
  <c r="O42" i="9"/>
  <c r="W6" i="9"/>
  <c r="U7" i="9"/>
  <c r="W14" i="9"/>
  <c r="U21" i="9"/>
  <c r="U30" i="9" s="1"/>
  <c r="S5" i="9"/>
  <c r="S10" i="9" s="1"/>
  <c r="S32" i="9" s="1"/>
  <c r="U4" i="9"/>
  <c r="S40" i="9" l="1"/>
  <c r="S44" i="9"/>
  <c r="W7" i="9"/>
  <c r="Y6" i="9"/>
  <c r="Y9" i="9"/>
  <c r="AA8" i="9"/>
  <c r="U5" i="9"/>
  <c r="W4" i="9"/>
  <c r="U10" i="9"/>
  <c r="U32" i="9" s="1"/>
  <c r="Y14" i="9"/>
  <c r="W21" i="9"/>
  <c r="W30" i="9" s="1"/>
  <c r="AB59" i="8"/>
  <c r="AB76" i="8" s="1"/>
  <c r="AB77" i="8" s="1"/>
  <c r="Q43" i="9"/>
  <c r="Q54" i="9"/>
  <c r="Q42" i="9"/>
  <c r="W5" i="9" l="1"/>
  <c r="Y4" i="9"/>
  <c r="W10" i="9"/>
  <c r="W32" i="9" s="1"/>
  <c r="AA14" i="9"/>
  <c r="Y21" i="9"/>
  <c r="Y30" i="9" s="1"/>
  <c r="U40" i="9"/>
  <c r="U44" i="9"/>
  <c r="AC8" i="9"/>
  <c r="AA9" i="9"/>
  <c r="Y7" i="9"/>
  <c r="AA6" i="9"/>
  <c r="AB87" i="8"/>
  <c r="AB78" i="8"/>
  <c r="AB80" i="8" s="1"/>
  <c r="J81" i="8" s="1"/>
  <c r="M27" i="5"/>
  <c r="P204" i="5" s="1"/>
  <c r="AB86" i="8"/>
  <c r="S43" i="9"/>
  <c r="S54" i="9"/>
  <c r="S42" i="9"/>
  <c r="AC14" i="9" l="1"/>
  <c r="AA21" i="9"/>
  <c r="AA30" i="9" s="1"/>
  <c r="U43" i="9"/>
  <c r="U54" i="9"/>
  <c r="U42" i="9"/>
  <c r="W40" i="9"/>
  <c r="W44" i="9"/>
  <c r="AA7" i="9"/>
  <c r="AC6" i="9"/>
  <c r="Y5" i="9"/>
  <c r="AA4" i="9"/>
  <c r="Y10" i="9"/>
  <c r="Y32" i="9" s="1"/>
  <c r="AE8" i="9"/>
  <c r="AC9" i="9"/>
  <c r="Y40" i="9" l="1"/>
  <c r="Y44" i="9"/>
  <c r="AA5" i="9"/>
  <c r="AC4" i="9"/>
  <c r="AA10" i="9"/>
  <c r="AA32" i="9" s="1"/>
  <c r="AC7" i="9"/>
  <c r="AE6" i="9"/>
  <c r="W54" i="9"/>
  <c r="W42" i="9"/>
  <c r="W43" i="9"/>
  <c r="AG8" i="9"/>
  <c r="AG9" i="9" s="1"/>
  <c r="AE9" i="9"/>
  <c r="AE14" i="9"/>
  <c r="AC21" i="9"/>
  <c r="AC30" i="9" s="1"/>
  <c r="AE7" i="9" l="1"/>
  <c r="AG6" i="9"/>
  <c r="AG7" i="9" s="1"/>
  <c r="AC5" i="9"/>
  <c r="AE4" i="9"/>
  <c r="AC10" i="9"/>
  <c r="AC32" i="9" s="1"/>
  <c r="AA40" i="9"/>
  <c r="AA44" i="9"/>
  <c r="AG14" i="9"/>
  <c r="AG21" i="9" s="1"/>
  <c r="AG30" i="9" s="1"/>
  <c r="AE21" i="9"/>
  <c r="AE30" i="9" s="1"/>
  <c r="Y54" i="9"/>
  <c r="Y42" i="9"/>
  <c r="Y43" i="9"/>
  <c r="AC40" i="9" l="1"/>
  <c r="AC44" i="9"/>
  <c r="AA54" i="9"/>
  <c r="AA42" i="9"/>
  <c r="AA43" i="9"/>
  <c r="AG4" i="9"/>
  <c r="AE10" i="9"/>
  <c r="AE32" i="9" s="1"/>
  <c r="AE5" i="9"/>
  <c r="AE40" i="9" l="1"/>
  <c r="AE44" i="9"/>
  <c r="AG5" i="9"/>
  <c r="AG10" i="9" s="1"/>
  <c r="AG32" i="9" s="1"/>
  <c r="AC43" i="9"/>
  <c r="AC42" i="9"/>
  <c r="AC54" i="9"/>
  <c r="AG40" i="9" l="1"/>
  <c r="AG44" i="9"/>
  <c r="AE43" i="9"/>
  <c r="AE42" i="9"/>
  <c r="AE54" i="9"/>
  <c r="AG43" i="9" l="1"/>
  <c r="AG54" i="9"/>
  <c r="AG42" i="9"/>
</calcChain>
</file>

<file path=xl/comments1.xml><?xml version="1.0" encoding="utf-8"?>
<comments xmlns="http://schemas.openxmlformats.org/spreadsheetml/2006/main">
  <authors>
    <author/>
  </authors>
  <commentList>
    <comment ref="E367" authorId="0" shapeId="0">
      <text>
        <r>
          <rPr>
            <sz val="10"/>
            <color rgb="FF000000"/>
            <rFont val="Arial"/>
            <family val="2"/>
          </rPr>
          <t>======
ID#AAAAD8dT_KM
SooHoo, D    (2019-11-16 02:45:07)
Regulations.. If State Credits…All sites must be in DDA?</t>
        </r>
      </text>
    </comment>
  </commentList>
</comments>
</file>

<file path=xl/comments2.xml><?xml version="1.0" encoding="utf-8"?>
<comments xmlns="http://schemas.openxmlformats.org/spreadsheetml/2006/main">
  <authors>
    <author/>
  </authors>
  <commentList>
    <comment ref="Z789" authorId="0" shapeId="0">
      <text>
        <r>
          <rPr>
            <sz val="10"/>
            <color rgb="FF000000"/>
            <rFont val="Arial"/>
            <family val="2"/>
          </rPr>
          <t>======
ID#AAAAD8dT_KQ
Chen, Zhuo    (2019-11-16 02:45:07)
Complete the Subsidy Contract Calculation tab, the annual rental subsidy overhang amount will automatically populate</t>
        </r>
      </text>
    </comment>
    <comment ref="L947" authorId="0" shapeId="0">
      <text>
        <r>
          <rPr>
            <sz val="10"/>
            <color rgb="FF000000"/>
            <rFont val="Arial"/>
            <family val="2"/>
          </rPr>
          <t>======
ID#AAAAD8dT_KU
State Treasurer's Office    (2019-11-16 02:45:07)
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
  </authors>
  <commentList>
    <comment ref="B4" authorId="0" shapeId="0">
      <text>
        <r>
          <rPr>
            <sz val="10"/>
            <color rgb="FF000000"/>
            <rFont val="Arial"/>
            <family val="2"/>
          </rPr>
          <t>======
ID#AAAAD8dT_LM
State Treasurer's Office    (2019-11-16 02:45:07)
Lower of appraised "as-is" value or purchase price</t>
        </r>
      </text>
    </comment>
    <comment ref="B15" authorId="0" shapeId="0">
      <text>
        <r>
          <rPr>
            <sz val="10"/>
            <color rgb="FF000000"/>
            <rFont val="Arial"/>
            <family val="2"/>
          </rPr>
          <t>======
ID#AAAAD8dT_Kk
Chen, Zhuo    (2019-11-16 02:45:07)
If the purchase price exceeds appraised value, input the overage amount in this row, unless a waiver has been obtained pursuant to TCAC regulations Section 10327(c)(6)</t>
        </r>
      </text>
    </comment>
    <comment ref="B16" authorId="0" shapeId="0">
      <text>
        <r>
          <rPr>
            <sz val="10"/>
            <color rgb="FF000000"/>
            <rFont val="Arial"/>
            <family val="2"/>
          </rPr>
          <t>======
ID#AAAAD8dT_Kw
Ferguson, Gina    (2019-11-16 02:45:07)
minimum $15,000 in hard construction costs per unit.</t>
        </r>
      </text>
    </comment>
    <comment ref="B26" authorId="0" shapeId="0">
      <text>
        <r>
          <rPr>
            <sz val="10"/>
            <color rgb="FF000000"/>
            <rFont val="Arial"/>
            <family val="2"/>
          </rPr>
          <t>======
ID#AAAAD8dT_K0
State Treasurer's Office    (2019-11-16 02:45:07)
Relocation costs should correlate to the costs approved by either the local agency or federal agency.</t>
        </r>
      </text>
    </comment>
    <comment ref="A71" authorId="0" shapeId="0">
      <text>
        <r>
          <rPr>
            <sz val="10"/>
            <color rgb="FF000000"/>
            <rFont val="Arial"/>
            <family val="2"/>
          </rPr>
          <t>======
ID#AAAAD8dT_LA
Ferguson, Gina    (2019-11-16 02:45:07)
For projects subject to a TCAC Capital Needs Covenant</t>
        </r>
      </text>
    </comment>
    <comment ref="A72" authorId="0" shapeId="0">
      <text>
        <r>
          <rPr>
            <sz val="10"/>
            <color rgb="FF000000"/>
            <rFont val="Arial"/>
            <family val="2"/>
          </rPr>
          <t>======
ID#AAAAD8dT_Kg
Ferguson, Gina    (2019-11-16 02:45:07)
Three months of operating expenses and debt service as shown in the 15 year pro forma.</t>
        </r>
      </text>
    </comment>
    <comment ref="B101" authorId="0" shapeId="0">
      <text>
        <r>
          <rPr>
            <sz val="10"/>
            <color rgb="FF000000"/>
            <rFont val="Arial"/>
            <family val="2"/>
          </rPr>
          <t>======
ID#AAAAD8dT_Ko
State Treasurer's Office    (2019-11-16 02:45:07)
Any project fees paid as brokerage to a related party are part of developer fee.</t>
        </r>
      </text>
    </comment>
    <comment ref="B102" authorId="0" shapeId="0">
      <text>
        <r>
          <rPr>
            <sz val="10"/>
            <color rgb="FF000000"/>
            <rFont val="Arial"/>
            <family val="2"/>
          </rPr>
          <t>======
ID#AAAAD8dT_LQ
State Treasurer's Office    (2019-11-16 02:45:07)
Any construction management oversight paid to developer or related party are part of developer fees.</t>
        </r>
      </text>
    </comment>
    <comment ref="S104" authorId="0" shapeId="0">
      <text>
        <r>
          <rPr>
            <sz val="10"/>
            <color rgb="FF000000"/>
            <rFont val="Arial"/>
            <family val="2"/>
          </rPr>
          <t>======
ID#AAAAD8dT_Ks
State Treasurer's Office    (2019-11-16 02:45:07)
Cannot exceed 15% of cell S96.  See TCAC Reg. Section 10327(c)(2)(B) for deferral/equity contribution requirements.</t>
        </r>
      </text>
    </comment>
    <comment ref="T104" authorId="0" shapeId="0">
      <text>
        <r>
          <rPr>
            <sz val="10"/>
            <color rgb="FF000000"/>
            <rFont val="Arial"/>
            <family val="2"/>
          </rPr>
          <t>======
ID#AAAAD8dT_LI
State Treasurer's Office    (2019-11-16 02:45:07)
Acquisition Credits cannot exceed 5% of cell T96 (or 15% if regulatory requirements are met). See TCAC Reg. Section 10327(c)(2)(B) for deferral/equity contribution requirements.</t>
        </r>
      </text>
    </comment>
  </commentList>
</comments>
</file>

<file path=xl/comments4.xml><?xml version="1.0" encoding="utf-8"?>
<comments xmlns="http://schemas.openxmlformats.org/spreadsheetml/2006/main">
  <authors>
    <author/>
  </authors>
  <commentList>
    <comment ref="B24" authorId="0" shapeId="0">
      <text>
        <r>
          <rPr>
            <sz val="10"/>
            <color rgb="FF000000"/>
            <rFont val="Arial"/>
            <family val="2"/>
          </rPr>
          <t>======
ID#AAAAD8dT_K8
*DS    (2019-11-16 02:45:07)
The Total Requested Unadjusted Eligible Basis must not exceed the Total Adjusted Threshold Basis Limit.</t>
        </r>
      </text>
    </comment>
    <comment ref="T25" authorId="0" shapeId="0">
      <text>
        <r>
          <rPr>
            <sz val="10"/>
            <color rgb="FF000000"/>
            <rFont val="Arial"/>
            <family val="2"/>
          </rPr>
          <t>======
ID#AAAAD8dT_LE
State Treasurer's Office    (2019-11-16 02:45:07)
130% adjustment only for sites located in a DDA/QCT.</t>
        </r>
      </text>
    </comment>
    <comment ref="Y25" authorId="0" shapeId="0">
      <text>
        <r>
          <rPr>
            <sz val="10"/>
            <color rgb="FF000000"/>
            <rFont val="Arial"/>
            <family val="2"/>
          </rPr>
          <t>======
ID#AAAAD8dT_Kc
State Treasurer's Office    (2019-11-16 02:45:07)
No 130% adjustment for sites not located in DDA or QCT</t>
        </r>
      </text>
    </comment>
  </commentList>
</comments>
</file>

<file path=xl/comments5.xml><?xml version="1.0" encoding="utf-8"?>
<comments xmlns="http://schemas.openxmlformats.org/spreadsheetml/2006/main">
  <authors>
    <author>Armstrong, Tiffani</author>
  </authors>
  <commentList>
    <comment ref="B36" authorId="0" shapeId="0">
      <text>
        <r>
          <rPr>
            <b/>
            <sz val="9"/>
            <color indexed="81"/>
            <rFont val="Tahoma"/>
            <family val="2"/>
          </rPr>
          <t xml:space="preserve">Tiffani:  Moved HCD .42% annual fee from debt service to Other Expenses. </t>
        </r>
      </text>
    </comment>
  </commentList>
</comments>
</file>

<file path=xl/sharedStrings.xml><?xml version="1.0" encoding="utf-8"?>
<sst xmlns="http://schemas.openxmlformats.org/spreadsheetml/2006/main" count="3689" uniqueCount="1830">
  <si>
    <t>I. INSTRUCTIONS - SECTION 1: INSTRUCTIONS</t>
  </si>
  <si>
    <t>2018 APPLICATION CHECKLIST -  4% (TAX-EXEMPT BOND FINANCED PROJECTS)</t>
  </si>
  <si>
    <t>NON-JOINT APPS ONLY</t>
  </si>
  <si>
    <t>REQUESTING ONLY FEDERAL CREDITS OR WITH STATE FARMWORKER CREDITS</t>
  </si>
  <si>
    <t>California Tax Credit Allocation Committee</t>
  </si>
  <si>
    <t xml:space="preserve">Attachments – Electronic Submission Guide </t>
  </si>
  <si>
    <t>I</t>
  </si>
  <si>
    <t>Instructions</t>
  </si>
  <si>
    <t>(select one)</t>
  </si>
  <si>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</si>
  <si>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Need to Provide</t>
  </si>
  <si>
    <t>SUBMIT THE APPLICATION WITH ATTACHMENTS TO TCAC AND</t>
  </si>
  <si>
    <t xml:space="preserve">Provided </t>
  </si>
  <si>
    <t>A</t>
  </si>
  <si>
    <t>Overview</t>
  </si>
  <si>
    <t>ONE COPY OF THE APPLICATION AND ATTACHMENTS TO THE LOCAL REVIEWING AGENCY</t>
  </si>
  <si>
    <t>N/A</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</si>
  <si>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</si>
  <si>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do not rely solely on this checklist when completing your application.  </t>
  </si>
  <si>
    <t>Please verify that all requirements in the regulations have been met.</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</si>
  <si>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</si>
  <si>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</si>
  <si>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$1,000 application fee in the form of a check to TCAC at:  915 Capitol Mall, Room 485, Sacramento, CA 95814. </t>
  </si>
  <si>
    <t>TAB 1 Site Control and Land Cost</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</si>
  <si>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</si>
  <si>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</si>
  <si>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Demonstrate Site Control (Part II - Application - Section 5 - C) and 
Land Cost (Sources and Uses Budget)</t>
  </si>
  <si>
    <t xml:space="preserve">Mail the application materials to TCAC at: 915 Capitol Mall, Room 485, Sacramento, CA 95814. Enclose a $1,000 application filing fee in the form of a check. </t>
  </si>
  <si>
    <t>Do not create multiple "NA" PDF sheets or folders within folders unnecessarily for non-applicable items.</t>
  </si>
  <si>
    <t>Refer to the TCAC website for more complete filing instructions:</t>
  </si>
  <si>
    <t xml:space="preserve"> </t>
  </si>
  <si>
    <t>https://www.treasurer.ca.gov/ctcac/2019/submitals/non_competitive.asp</t>
  </si>
  <si>
    <t>Reg. §§ 10325(f)(2), 10322(h)(9), 10327(c)(6)</t>
  </si>
  <si>
    <t xml:space="preserve">Please refer to the following visual as a guide: </t>
  </si>
  <si>
    <t>Please contact diane.soohoo@treasurer.ca.gov if you find any errors in the electronic application. For general application questions, please contact the regional analyst.</t>
  </si>
  <si>
    <t>http://www.treasurer.ca.gov/ctcac/assignments.asp</t>
  </si>
  <si>
    <t>For applications with multiple or non-contiguous parcels, scattered sites, lot line adjustments, phased projects, or other complex land transactions, include a summary explanation of the site control and value(s).</t>
  </si>
  <si>
    <t>http://www.treasurer.ca.gov/ctcac/contacts.asp</t>
  </si>
  <si>
    <t>B</t>
  </si>
  <si>
    <t>Application General Information</t>
  </si>
  <si>
    <t>1)</t>
  </si>
  <si>
    <t>Instructions for preparing the electronic version</t>
  </si>
  <si>
    <t>A current title report (within 90 days of application) including a legal description.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</si>
  <si>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</si>
  <si>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</si>
  <si>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</si>
  <si>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</si>
  <si>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</si>
  <si>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</si>
  <si>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For tribal trust land, a title status report (TSR) or an attorney's opinion regarding chain of title and current title status.</t>
  </si>
  <si>
    <t>TCAC cannot accept applications submitted via e-mail.</t>
  </si>
  <si>
    <t>(ii)</t>
  </si>
  <si>
    <t xml:space="preserve">It is recommended that a back-up copy of the application be created for future use. </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</si>
  <si>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</si>
  <si>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c)</t>
  </si>
  <si>
    <r>
      <rPr>
        <b/>
        <sz val="10"/>
        <color rgb="FFFF000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</si>
  <si>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</si>
  <si>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</si>
  <si>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r>
      <t xml:space="preserve">Applicants </t>
    </r>
    <r>
      <rPr>
        <b/>
        <u/>
        <sz val="10"/>
        <color rgb="FFFF0000"/>
        <rFont val="Arial"/>
        <family val="2"/>
      </rPr>
      <t>must</t>
    </r>
    <r>
      <rPr>
        <sz val="10"/>
        <rFont val="Arial"/>
        <family val="2"/>
      </rPr>
      <t xml:space="preserve"> submit:</t>
    </r>
  </si>
  <si>
    <t>ONE COMPLETE APPLICATION, SUBMITTED ONLINE THROUGH THE CDLAC WEBSITE</t>
  </si>
  <si>
    <t>If the site or improvement acquisition involves a related party, the applicant shall disclose the relationship in the TCAC application.</t>
  </si>
  <si>
    <t>FOR JOINT APPLICATIONS</t>
  </si>
  <si>
    <t>or</t>
  </si>
  <si>
    <t>Appraisals are required for: 
● all rehabilitation applications except as noted in Regulation § 10322(h)(9)(A), and 
● all new construction applications involving a land sale from a related party.</t>
  </si>
  <si>
    <t>An ELECTRONIC VERSION OF THE APPLICATION IN THE FORM OF A USB FLASH DRIVE TO TCAC FOR NON-JOINT APPLICATIONS.</t>
  </si>
  <si>
    <t>THE APPLICATION MUST BE SIGNED.</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</si>
  <si>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</si>
  <si>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</si>
  <si>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</si>
  <si>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</si>
  <si>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</si>
  <si>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</si>
  <si>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</si>
  <si>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Application</t>
  </si>
  <si>
    <t>The application was designed to eliminate as many of the calculations as possible using the information provided by the applicant.</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</si>
  <si>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</si>
  <si>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</si>
  <si>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</si>
  <si>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</si>
  <si>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Rehabilitation appraisals. Except as noted in Reg. § 10322(h)(9)(A), an “as-is” appraisal prepared within 120 days before or after the execution of a purchase contract or the transfer of ownership by all the parties, by an independent third party appraiser.</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</si>
  <si>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</si>
  <si>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</si>
  <si>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</si>
  <si>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</si>
  <si>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</si>
  <si>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</si>
  <si>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</si>
  <si>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</si>
  <si>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Applicants must provide evidence that the property is within control of the application.
May be evidenced by one of the options listed in Reg. § 10325(f)(2).</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</si>
  <si>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</si>
  <si>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</si>
  <si>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</si>
  <si>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</si>
  <si>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</si>
  <si>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Projects with a lease. Provide an executed lease agreement or lease option for the length of time the project will be regulated under this program connecting the applicant and the owner of the subject property.</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</si>
  <si>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</si>
  <si>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</si>
  <si>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</si>
  <si>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If you have questions, please contact your regional analyst at (916) 654-6340 or via email:</t>
  </si>
  <si>
    <t>Following the checklist items in sequence with the completion of the electronic application is encouraged to help prevent omitting any required documentation.</t>
  </si>
  <si>
    <t>g)</t>
  </si>
  <si>
    <t>Projects with a disposition and development agreement (DDA).
Provide an executed DDA connecting the applicant and the public agency.</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</si>
  <si>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</si>
  <si>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</si>
  <si>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</si>
  <si>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Projects with a purchase agreement or option.
Provide a valid, current, enforceable contingent purchase and sale agreement or option agreement connecting the applicant and the owner of the subject property.</t>
  </si>
  <si>
    <t>II</t>
  </si>
  <si>
    <t>Evidence that all extensions and other conditions necessary to keep the agreement current through the application filing deadline have been executed</t>
  </si>
  <si>
    <t>Section 1</t>
  </si>
  <si>
    <t>Applicant Statement and Certification</t>
  </si>
  <si>
    <t xml:space="preserve">Applicant Statement and Certification </t>
  </si>
  <si>
    <t>TAB 2 Financial Feasibility</t>
  </si>
  <si>
    <t>Applicant Name</t>
  </si>
  <si>
    <t>Fill in the name of the general partner or the entity which is applying for; and receiving</t>
  </si>
  <si>
    <t xml:space="preserve">the requested tax credits. </t>
  </si>
  <si>
    <t>Project Name</t>
  </si>
  <si>
    <t>Financial Feasibility (Part III - Application - Sections 1-4; Part IV)</t>
  </si>
  <si>
    <t>Fill in the proposed name of the project.</t>
  </si>
  <si>
    <t>Federal Credit Amount requested</t>
  </si>
  <si>
    <t>Reg. §§ 10325(f)(5), 10326(g)(4), 10327(c), and 10322(h)(16)</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</si>
  <si>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</si>
  <si>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</si>
  <si>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</si>
  <si>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</si>
  <si>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</si>
  <si>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</si>
  <si>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</si>
  <si>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</si>
  <si>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</si>
  <si>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</si>
  <si>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</si>
  <si>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</si>
  <si>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</si>
  <si>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</si>
  <si>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</si>
  <si>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</si>
  <si>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</si>
  <si>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</si>
  <si>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</si>
  <si>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</si>
  <si>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</si>
  <si>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</si>
  <si>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</si>
  <si>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</si>
  <si>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(TCAC Reg. Sections 10315(g) &amp; 10325(g))</t>
  </si>
  <si>
    <t>Toggle the selected housing type.</t>
  </si>
  <si>
    <t xml:space="preserve">The applicant must select at least one housing type. </t>
  </si>
  <si>
    <t>F</t>
  </si>
  <si>
    <t>Geographic Area (TCAC Reg. Section 10315(h))</t>
  </si>
  <si>
    <t>Select the appropriate TCAC geographic area.</t>
  </si>
  <si>
    <t>Section 3</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</si>
  <si>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</si>
  <si>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</si>
  <si>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</si>
  <si>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</si>
  <si>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</si>
  <si>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</si>
  <si>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</si>
  <si>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</si>
  <si>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</si>
  <si>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</si>
  <si>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</si>
  <si>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</si>
  <si>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</si>
  <si>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</si>
  <si>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</si>
  <si>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</si>
  <si>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</si>
  <si>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</si>
  <si>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</si>
  <si>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</si>
  <si>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</si>
  <si>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</si>
  <si>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</si>
  <si>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</si>
  <si>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</si>
  <si>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</si>
  <si>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</si>
  <si>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</si>
  <si>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</si>
  <si>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</si>
  <si>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</si>
  <si>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</si>
  <si>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</si>
  <si>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</si>
  <si>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</si>
  <si>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</si>
  <si>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</si>
  <si>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</si>
  <si>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</si>
  <si>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</si>
  <si>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</si>
  <si>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</si>
  <si>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</si>
  <si>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</si>
  <si>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</si>
  <si>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</si>
  <si>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</si>
  <si>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</si>
  <si>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</si>
  <si>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</si>
  <si>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</si>
  <si>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</si>
  <si>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</si>
  <si>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</si>
  <si>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</si>
  <si>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</si>
  <si>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</si>
  <si>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</si>
  <si>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</si>
  <si>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</si>
  <si>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</si>
  <si>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</si>
  <si>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</si>
  <si>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</si>
  <si>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</si>
  <si>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</si>
  <si>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</si>
  <si>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</si>
  <si>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</si>
  <si>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</si>
  <si>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</si>
  <si>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TCAC developer fee limitations and deferral / equity contribution requirements: 
confirm project complies with the TCAC limits per Reg. Section 10327(c)(2)(B).</t>
  </si>
  <si>
    <t>Amounts must be consistent with totals shown in the Sources and Uses Budget sheet.</t>
  </si>
  <si>
    <t>Tax-Exempt Bond Financing</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</si>
  <si>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</si>
  <si>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</si>
  <si>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</si>
  <si>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</si>
  <si>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</si>
  <si>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</si>
  <si>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</si>
  <si>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</si>
  <si>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</si>
  <si>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</si>
  <si>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</si>
  <si>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</si>
  <si>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</si>
  <si>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</si>
  <si>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</si>
  <si>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</si>
  <si>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</si>
  <si>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rgb="FFFF0000"/>
        <rFont val="Arial"/>
        <family val="2"/>
      </rPr>
      <t>annual</t>
    </r>
    <r>
      <rPr>
        <b/>
        <sz val="10"/>
        <color rgb="FFFF000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</si>
  <si>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</si>
  <si>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</si>
  <si>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</si>
  <si>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</si>
  <si>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</si>
  <si>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</si>
  <si>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</si>
  <si>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</si>
  <si>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</si>
  <si>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</si>
  <si>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</si>
  <si>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</si>
  <si>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</si>
  <si>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</si>
  <si>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</si>
  <si>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</si>
  <si>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</si>
  <si>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</si>
  <si>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</si>
  <si>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</si>
  <si>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</si>
  <si>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</si>
  <si>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</si>
  <si>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</si>
  <si>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</si>
  <si>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</si>
  <si>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</si>
  <si>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</si>
  <si>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</si>
  <si>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</si>
  <si>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rgb="FFFF0000"/>
        <rFont val="Arial"/>
        <family val="2"/>
      </rPr>
      <t>annual</t>
    </r>
    <r>
      <rPr>
        <b/>
        <sz val="10"/>
        <color rgb="FFFF000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</si>
  <si>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</si>
  <si>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</si>
  <si>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</si>
  <si>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</si>
  <si>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</si>
  <si>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</si>
  <si>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</si>
  <si>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</si>
  <si>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Applicant Resources - audited certification of available resources. 
Reg. § 10327(c)(8)</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</si>
  <si>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</si>
  <si>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</si>
  <si>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</si>
  <si>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</si>
  <si>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15 Year Pro Forma
For projects with private conventional lender and equity partners using 2% gross income and 3% operating expense underwriting assumptions, provide evidence of the assumptions, if applicable. Reg. § 10327(g)(1)</t>
  </si>
  <si>
    <t>here and NOT included in the "Annual Residential Operating Expenses" line items.</t>
  </si>
  <si>
    <t>Commercial Income</t>
  </si>
  <si>
    <t>Complete as appropriate.  Amounts should be verifiable from information in the application and</t>
  </si>
  <si>
    <t>For projects with commercial income
Include a 15 year pro forma of all commercial revenue and expense projections using TCAC underwriting standards in Reg. §§ 10322(h)(23), 10325(f)(5), and 10327(g)(7).</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</si>
  <si>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</si>
  <si>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</si>
  <si>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</si>
  <si>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</si>
  <si>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</si>
  <si>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</si>
  <si>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</si>
  <si>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</si>
  <si>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TAB 3 Set-Aside Designation</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</si>
  <si>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</si>
  <si>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</si>
  <si>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</si>
  <si>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</si>
  <si>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LEAVE BLANK / NOT APPLICABLE</t>
  </si>
  <si>
    <t>Threshold Basis Limit</t>
  </si>
  <si>
    <t>Indicate/identify any threshold boosts by selecting either "Yes" or "No" for (a)-(h).</t>
  </si>
  <si>
    <t>Fill in the highlighted cells with the appropriate amounts.</t>
  </si>
  <si>
    <t xml:space="preserve">All of the cells except for the highlighted cells, are auto-populated after the </t>
  </si>
  <si>
    <t>TAB 4 Housing Type</t>
  </si>
  <si>
    <t>"Income Information" in Section 3 is completed.</t>
  </si>
  <si>
    <t>IV</t>
  </si>
  <si>
    <t>Housing Type -Additional Threshold Requirements
(Part II - Application - Section 2 - F)</t>
  </si>
  <si>
    <t>Reg. § 10325(g)</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</si>
  <si>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</si>
  <si>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</si>
  <si>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</si>
  <si>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</si>
  <si>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</si>
  <si>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Sources and Basis Breakdown by DDA/QCT and non-DDA/non-QCT </t>
  </si>
  <si>
    <r>
      <rPr>
        <b/>
        <u/>
        <sz val="10"/>
        <color rgb="FFFF0000"/>
        <rFont val="Arial"/>
        <family val="2"/>
      </rPr>
      <t>Use ONLY IF</t>
    </r>
    <r>
      <rPr>
        <b/>
        <sz val="10"/>
        <color rgb="FFFF0000"/>
        <rFont val="Arial"/>
        <family val="2"/>
      </rPr>
      <t xml:space="preserve">: Project consists of </t>
    </r>
    <r>
      <rPr>
        <b/>
        <u/>
        <sz val="10"/>
        <color rgb="FFFF0000"/>
        <rFont val="Arial"/>
        <family val="2"/>
      </rPr>
      <t>both:</t>
    </r>
    <r>
      <rPr>
        <b/>
        <sz val="10"/>
        <color rgb="FFFF000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</si>
  <si>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</si>
  <si>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</si>
  <si>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Large Family, Senior and Special Needs housing type requirements listed under Section 10325(g) are not applicable to non-competitive 4% projects.  </t>
  </si>
  <si>
    <t>V</t>
  </si>
  <si>
    <t>Mixed Housing Type
An applicant proposing a project to include senior housing in combination with non-senior housing shall provide a third party legal opinion stating that the project complies with fair housing law. Reg. § 10325(h)(35).</t>
  </si>
  <si>
    <t>Basis &amp; Credits</t>
  </si>
  <si>
    <t xml:space="preserve">TAB 5 Applicant / Development Team </t>
  </si>
  <si>
    <t>Determination of Eligible and Qualified Basis</t>
  </si>
  <si>
    <t>List any non-qualified and non-recourse financing, non-qualifying portions of higher quality units</t>
  </si>
  <si>
    <t>and any historic tax credits in the highlighted cells.</t>
  </si>
  <si>
    <t>APPLICANT/DEVELOPMENT TEAM (Part II - Application - Section 3)</t>
  </si>
  <si>
    <t>The total ineligible amounts will be auto-populated as the highlighted cells are completed.</t>
  </si>
  <si>
    <t>Insert the desired amount of Eligible Basis that is being voluntarily deducted.</t>
  </si>
  <si>
    <t>Reg. § 10326(g)(5)</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</si>
  <si>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</si>
  <si>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</si>
  <si>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</si>
  <si>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Sponsor Characteristics</t>
  </si>
  <si>
    <t>Current annual financial statement(s) for all general partners, principal owner(s), and developer(s). Reg. § 10326(g)(5)(A)</t>
  </si>
  <si>
    <t xml:space="preserve">Note: only NC/Rehab DDA/QCT building(s) will receive the 130% basis boost. The NC/Rehab non-DDA/non-QCT building(s) will not receive the 130% basis boost. </t>
  </si>
  <si>
    <t>Determination of Federal Credit</t>
  </si>
  <si>
    <t xml:space="preserve">Organizational documents of the applicant entity and all general partners. Include an organizational chart explaining the relationships within the ownership entity, including principal names.  </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</si>
  <si>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</si>
  <si>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</si>
  <si>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</si>
  <si>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</si>
  <si>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</si>
  <si>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See Basis and Credits tab for the tax credit factor minimum and maximum range.</t>
  </si>
  <si>
    <t xml:space="preserve">The federal tax credit factor must match the required syndication letter or tax credit factor certification. </t>
  </si>
  <si>
    <t>Determination of State Credits</t>
  </si>
  <si>
    <t xml:space="preserve">Provide evidence that a general partner meets the minimum scoring standards of Section 10325(c)(1)(A) and include a signed </t>
  </si>
  <si>
    <t>previous sections (if applicable).</t>
  </si>
  <si>
    <r>
      <t xml:space="preserve">        </t>
    </r>
    <r>
      <rPr>
        <b/>
        <sz val="10"/>
        <rFont val="Arial"/>
        <family val="2"/>
      </rPr>
      <t>ATTACHMENT 21: General Partner (G.P.) Experience</t>
    </r>
  </si>
  <si>
    <t>Determination of Minimum State Credit Necessary for Feasibility</t>
  </si>
  <si>
    <t>Complete the highlighted cell for the state tax credit factor.</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</si>
  <si>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</si>
  <si>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</si>
  <si>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</si>
  <si>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</si>
  <si>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</si>
  <si>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</si>
  <si>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</si>
  <si>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</si>
  <si>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</si>
  <si>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</si>
  <si>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</si>
  <si>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</si>
  <si>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</si>
  <si>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2020 APPLICATION CHECKLIST for NON-JOINT APPLICATIONS</t>
  </si>
  <si>
    <t>TAB 7 Acquisition and Rehabilitation Credit Applicants</t>
  </si>
  <si>
    <t xml:space="preserve"> 4% Non-Competitive (TAX-EXEMPT BOND FINANCED PROJECTS)</t>
  </si>
  <si>
    <t>SUBMIT THE APPLICATION WITH ATTACHMENTS TO TCAC</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</si>
  <si>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</si>
  <si>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</si>
  <si>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</si>
  <si>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</si>
  <si>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</si>
  <si>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</si>
  <si>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</si>
  <si>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</si>
  <si>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</si>
  <si>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</si>
  <si>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</si>
  <si>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Appraisals are required for: 
● all rehabilitation applications except as noted in Regulation § 10322(h)(9)(A), and 
● all new construction applications involving a land sale from a related party.
Note: Appraisals shall not include the value of favorable financing.</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</si>
  <si>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</si>
  <si>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</si>
  <si>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</si>
  <si>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CALIFORNIA TAX CREDIT ALLOCATION COMMITTEE</t>
  </si>
  <si>
    <t>2020 NON-COMPETITVE 4% TCAC APPLICATION FOR LOW-INCOME HOUSING TAX CREDITS</t>
  </si>
  <si>
    <t>FEDERAL CREDIT WITH TAX-EXEMPT BONDS, INCLUDING STATE CREDITS ($500M /Farmworker)</t>
  </si>
  <si>
    <t>(ATTACHMENT 40 FOR CDLAC-TCAC JOINT APPLICATION)</t>
  </si>
  <si>
    <t>October 30, 2019 Version</t>
  </si>
  <si>
    <t>II. APPLICATION - SECTION 1: TCAC APPLICANT STATEMENT AND CERTIFICATION</t>
  </si>
  <si>
    <t>TCAC APPLICANT:</t>
  </si>
  <si>
    <t>VCOR LIMITED PARTNERSHIP</t>
  </si>
  <si>
    <t>PROJECT NAME:</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</si>
  <si>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</si>
  <si>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Grand View Village</t>
  </si>
  <si>
    <t>PLEASE INCLUDE APPLICATION FEE WITH APPLICATION SUBMISSION</t>
  </si>
  <si>
    <t xml:space="preserve">Check Only </t>
  </si>
  <si>
    <t xml:space="preserve">The undersigned TCAC Applicant hereby makes application to the California Tax Credit Allocation Committee (“TCAC”) </t>
  </si>
  <si>
    <t>for a reservation of Federal and State Low-Income Housing Tax Credits (“Credits”) in the amount(s) of:</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</si>
  <si>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</si>
  <si>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</si>
  <si>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annual Federal Credits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</si>
  <si>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</si>
  <si>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</si>
  <si>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</si>
  <si>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</si>
  <si>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total State Credits</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</si>
  <si>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</si>
  <si>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 xml:space="preserve">for the purpose of providing low-income rental housing as herein described.  I understand that Credit amount </t>
  </si>
  <si>
    <t xml:space="preserve">preliminarily reserved for this project, if any, may be adjusted over time based upon changing project costs and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</si>
  <si>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</si>
  <si>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financial feasibility analyses which TCAC is required to perform on at least three occasions.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</si>
  <si>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</si>
  <si>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Election to sell ("certificate') state credits: </t>
  </si>
  <si>
    <t>Yes</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</si>
  <si>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</si>
  <si>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</si>
  <si>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</si>
  <si>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</si>
  <si>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</si>
  <si>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</si>
  <si>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</si>
  <si>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TCAC with the original complete application as well as such other information </t>
  </si>
  <si>
    <t>The unit rents in this application must maintain the rent and income targeting levels of the existing regulatory agreement, unless approved by the Executive Director.</t>
  </si>
  <si>
    <t>as TCAC requests as necessary to evaluate my application.  I represent that if a reservation or allocation of Credit</t>
  </si>
  <si>
    <t xml:space="preserve">is made as a result of this application, I will also furnish promptly such other supporting information and documents </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</si>
  <si>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</si>
  <si>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</si>
  <si>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</si>
  <si>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</si>
  <si>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</si>
  <si>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</si>
  <si>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</si>
  <si>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</si>
  <si>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</si>
  <si>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</si>
  <si>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</si>
  <si>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</si>
  <si>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</si>
  <si>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</si>
  <si>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All resyndication projects must complete the ownership transfer questionnaire at</t>
  </si>
  <si>
    <t xml:space="preserve">I represent I have read Section 42 of the Internal Revenue Code (IRC) pertaining to Federal Tax Credits, and if </t>
  </si>
  <si>
    <t xml:space="preserve">http://www.treasurer.ca.gov/ctcac/compliance/covenant/questionnaire.pdf  </t>
  </si>
  <si>
    <t xml:space="preserve">applying for State Tax Credits, I represent I have also read California Health and Safety Code Sections 50199.4 et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</si>
  <si>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</si>
  <si>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t xml:space="preserve">seq. and California Revenue and Taxation Code Sections 12206, 17058, and 23610.5 pertaining to the State Tax </t>
  </si>
  <si>
    <t xml:space="preserve">Credit program.  I understand that the Federal and State Tax Credit programs are complex and involve long-term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</si>
  <si>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</si>
  <si>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maintenance of housing for qualified low-income households.  I acknowledge that TCAC has recommended that</t>
  </si>
  <si>
    <t>I seek advice from my own tax attorney or tax advisor.</t>
  </si>
  <si>
    <t>A. Submit a Qualified Capital Needs Assessment (Qualified CNA). If a third-party lender is providing financing, the Qualified CNA must becommissioned by said third-party lender.</t>
  </si>
  <si>
    <t xml:space="preserve">I certify that I have read and understand the provisions of Sections 10322(a) through (h) related to application filing </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</si>
  <si>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</si>
  <si>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 xml:space="preserve">deadlines, forms, incomplete applications, and application changes. </t>
  </si>
  <si>
    <t xml:space="preserve">I agree to hold TCAC, its members, officers, agents, and employees harmless from any matters arising out of or </t>
  </si>
  <si>
    <t>related to the Credit program.</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</si>
  <si>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</si>
  <si>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</si>
  <si>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https://www.treasurer.ca.gov/ctcac/cuac/index.asp</t>
  </si>
  <si>
    <t>makes no representation regarding the effect of any tax Credit which may be allocated and makes no representation</t>
  </si>
  <si>
    <t>regarding the ability to claim any Credit which may be allocated.</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</si>
  <si>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</si>
  <si>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I acknowledge that all materials and requirements are subject to change by enactment of federal or state legislation </t>
  </si>
  <si>
    <t>Applicant Resources - If the applicant intends to finance part or all of the project from its own resources (other than deferred fees), provide audited certification of available resources. Reg. § 10327(c)(8)</t>
  </si>
  <si>
    <t>or promulgation of regulations.</t>
  </si>
  <si>
    <t>Documentation of any waivers of the requirements of § 10320(b).</t>
  </si>
  <si>
    <t xml:space="preserve">In carrying out the development and operation of the project, I agree to comply with all applicable federal and state </t>
  </si>
  <si>
    <t xml:space="preserve">TAB 9 Current Tenant Information </t>
  </si>
  <si>
    <t xml:space="preserve">laws regarding unlawful discrimination and will abide by all Credit program requirements, rules, and regulations. </t>
  </si>
  <si>
    <t>Current Tenant Information (Part II - Application - Section 5 - B)</t>
  </si>
  <si>
    <t>Reg. §§ 10322(h)(27), 10322(h)(28), and 1022(h)(29)</t>
  </si>
  <si>
    <t>I acknowledge that the Low-Income Housing Tax Credit program is not an entitlement program and that my application</t>
  </si>
  <si>
    <t xml:space="preserve">will be evaluated based on the Credit statutes, regulations, and the Qualified Allocation Plan adopted by TCAC which </t>
  </si>
  <si>
    <t xml:space="preserve">Provide income, rent and family size information for the current tenant population. 
Provide information about current tenant rent subsidies. </t>
  </si>
  <si>
    <t>identify the priorities and other standards which will be employed to evaluate applications.</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</si>
  <si>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</si>
  <si>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</si>
  <si>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</si>
  <si>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</si>
  <si>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</si>
  <si>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</si>
  <si>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 xml:space="preserve">I acknowledge that the information submitted to TCAC in this application or supplemental thereto may be subject to </t>
  </si>
  <si>
    <t>the Public Records Act or other disclosure.  I understand that TCAC may make such information public.</t>
  </si>
  <si>
    <t>Evidence that the relocation plan is consistent with the Uniform Relocation Assistance and Real Property Acquisition Policy Act, if applicable</t>
  </si>
  <si>
    <t>Reg. § 10322(h).and 10325(g)</t>
  </si>
  <si>
    <t xml:space="preserve">I acknowledge that if I obtain an allocation of Federal or State Tax Credits, I will be required to enter into a regulatory </t>
  </si>
  <si>
    <t>Owner-occupied housing application</t>
  </si>
  <si>
    <t xml:space="preserve">contract that will contain, among other things, all the conditions under which the Credits were provided including the  </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</si>
  <si>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</si>
  <si>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TAB 10 Minimum Construction Standards </t>
  </si>
  <si>
    <t>selection criteria delineated in this application.</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</si>
  <si>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</si>
  <si>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</si>
  <si>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 xml:space="preserve">I declare under penalty of perjury that the information contained in the application, exhibits, attachments, and any </t>
  </si>
  <si>
    <t xml:space="preserve">further or supplemental documentation is true and correct to the best of my knowledge and belief.  </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</si>
  <si>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</si>
  <si>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t>I certify and guarantee that each item identified in TCAC’s minimum construction standards will be incorporated into</t>
  </si>
  <si>
    <t>Mixed Housing Type
An applicant proposing a project to include senior housing in combination with non-senior housing shall provide a third party legal opinion stating that the project complies with fair housing law. Reg. § 10322(h)(34).</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</si>
  <si>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</si>
  <si>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</si>
  <si>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</si>
  <si>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</si>
  <si>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</si>
  <si>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</si>
  <si>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</si>
  <si>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</si>
  <si>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</si>
  <si>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</si>
  <si>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</si>
  <si>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</si>
  <si>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</si>
  <si>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California Health and Safety Code Section 50199.22, issuance of fines pursuant to California Health and Safety Code </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</si>
  <si>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</si>
  <si>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</si>
  <si>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</si>
  <si>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If a waiver has been granted under 10325(f)(7), provide TCAC waiver approval and the supporting documentation included in the original waiver request. Approval must be in advance of application deadline.</t>
  </si>
  <si>
    <r>
      <t xml:space="preserve">        </t>
    </r>
    <r>
      <rPr>
        <b/>
        <sz val="10"/>
        <rFont val="Arial"/>
        <family val="2"/>
      </rPr>
      <t>ATTACHMENT 21: General Partner (G.P.) Experience</t>
    </r>
  </si>
  <si>
    <t xml:space="preserve">set forth (which timetable is in conformance with TCAC rules and regulations) and can be operated in the manner </t>
  </si>
  <si>
    <t>proposed within the operating budget set forth.</t>
  </si>
  <si>
    <t>TAB 11 Project Size Limitations</t>
  </si>
  <si>
    <t xml:space="preserve">TAB 12 Site and Project Information </t>
  </si>
  <si>
    <t xml:space="preserve">I agree that TCAC is not responsible for actions taken by the applicant in reliance on a prospective Tax Credit </t>
  </si>
  <si>
    <t>reservation or allocation.</t>
  </si>
  <si>
    <t>Site and Project Information (Part II - Application - Section 5 - D through G)</t>
  </si>
  <si>
    <t>Reg. § 10322(h)(8)</t>
  </si>
  <si>
    <t xml:space="preserve">Dated this      </t>
  </si>
  <si>
    <t>A narrative description of the current use of the subject property</t>
  </si>
  <si>
    <t xml:space="preserve"> day of  </t>
  </si>
  <si>
    <t>, 20___ at</t>
  </si>
  <si>
    <t>A narrative description of all adjacent property land uses, surrounding neighborhood identification and proximity of services, including transportation.</t>
  </si>
  <si>
    <t>Labeled color photographs or color copies of photos of the subject property and all adjacent properties.</t>
  </si>
  <si>
    <t>, California.</t>
  </si>
  <si>
    <t>A layout of the subject property, including the location and dimensions of existing buildings, utilities, and other pertinent features.</t>
  </si>
  <si>
    <t xml:space="preserve">Provide evidence that the property management company meets the minimum scoring standards of Section 10325(c)(1)(B) and include a signed: </t>
  </si>
  <si>
    <t xml:space="preserve">By: </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</si>
  <si>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</si>
  <si>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r>
      <t xml:space="preserve">       </t>
    </r>
    <r>
      <rPr>
        <b/>
        <sz val="10"/>
        <rFont val="Arial"/>
        <family val="2"/>
      </rPr>
      <t>ATTACHMENT 22: Management Company Experience</t>
    </r>
  </si>
  <si>
    <t>(Original Signature)</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</si>
  <si>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</si>
  <si>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If a scattered site, provide a brief description of how the application meets the definition of Scattered Site Project. Reg. § 10302(ll).</t>
  </si>
  <si>
    <t>(Typed or printed name)</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</si>
  <si>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</si>
  <si>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</si>
  <si>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</si>
  <si>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(Title)</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</si>
  <si>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</si>
  <si>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</si>
  <si>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</si>
  <si>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</si>
  <si>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</si>
  <si>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</si>
  <si>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</si>
  <si>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</si>
  <si>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</si>
  <si>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</si>
  <si>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</si>
  <si>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</si>
  <si>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</si>
  <si>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</si>
  <si>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</si>
  <si>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Local Jurisdiction:</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</si>
  <si>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</si>
  <si>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City of Stockton</t>
  </si>
  <si>
    <t>City Manager:</t>
  </si>
  <si>
    <t>Kurt O Wilson</t>
  </si>
  <si>
    <t>TAB 14 Required Approvals</t>
  </si>
  <si>
    <t>Title:</t>
  </si>
  <si>
    <t>City Manager</t>
  </si>
  <si>
    <t>Required Approvals (Part II - Application - Section 6)</t>
  </si>
  <si>
    <t>Reg. § 10326(g)(3)</t>
  </si>
  <si>
    <t xml:space="preserve">Mailing Address: </t>
  </si>
  <si>
    <t>425 N El Dorado Street</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</si>
  <si>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</si>
  <si>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t xml:space="preserve">Evidence of local approvals and zoning 
Provide evidence of eligibility per regulation guidelines and include signed:
      </t>
    </r>
    <r>
      <rPr>
        <b/>
        <sz val="10"/>
        <rFont val="Arial"/>
        <family val="2"/>
      </rPr>
      <t>ATTACHMENT 14: Verification of Zoning</t>
    </r>
  </si>
  <si>
    <t xml:space="preserve">City: </t>
  </si>
  <si>
    <t>Stockton</t>
  </si>
  <si>
    <t>TAB 15 Enforceable Financing Commitments</t>
  </si>
  <si>
    <t>ALAMEDA</t>
  </si>
  <si>
    <t>Alameda</t>
  </si>
  <si>
    <t xml:space="preserve">Zip Code: </t>
  </si>
  <si>
    <t>Tax-Exempt Bond Financing Additional Information  
(Part III - Project Financing - Section 1 - B)</t>
  </si>
  <si>
    <t>ALPINE</t>
  </si>
  <si>
    <t>Alpine</t>
  </si>
  <si>
    <t>Reg. §§ 10317(g)(3) and (4), and 10326(e)</t>
  </si>
  <si>
    <t>Phone Number:</t>
  </si>
  <si>
    <t>209-937-8212</t>
  </si>
  <si>
    <t>Provide determination letter or letter requesting TCAC to determine the tax credits.</t>
  </si>
  <si>
    <t>Ext.</t>
  </si>
  <si>
    <t>Verification provided by the bond issuer of the availability of the bond financing, the actual or estimated bond issuance date.</t>
  </si>
  <si>
    <t>AMADOR</t>
  </si>
  <si>
    <t>Amador</t>
  </si>
  <si>
    <t xml:space="preserve">FAX Number: </t>
  </si>
  <si>
    <t>209-937-7149</t>
  </si>
  <si>
    <t>Third party tax professional's certification/letter of the actual or estimated percentage of aggregate basis (includes land) financed by the proceeds of tax exempt bonds.</t>
  </si>
  <si>
    <t>BUTTE</t>
  </si>
  <si>
    <t>Butte</t>
  </si>
  <si>
    <t xml:space="preserve">E-mail: </t>
  </si>
  <si>
    <t>city.manager@stocktonca.gov</t>
  </si>
  <si>
    <t>Provide the name, phone number and contact person of any entity providing credit enhancement and the type of enhancement provided.</t>
  </si>
  <si>
    <t>No</t>
  </si>
  <si>
    <t>CALAVERAS</t>
  </si>
  <si>
    <t>Calaveras</t>
  </si>
  <si>
    <t>TAB 16 Syndication</t>
  </si>
  <si>
    <t>COLUSA</t>
  </si>
  <si>
    <t>Colusa</t>
  </si>
  <si>
    <t>*</t>
  </si>
  <si>
    <t>For City Manager, please refer to the following the website below:</t>
  </si>
  <si>
    <t>Syndication (Part III - Project Financing - § 2 - A)</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</si>
  <si>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</si>
  <si>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CONTRA COSTA</t>
  </si>
  <si>
    <t>Contra Costa</t>
  </si>
  <si>
    <t>http://www.treasurer.ca.gov/ctcac/2018/lra/contact.pdf</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</si>
  <si>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</si>
  <si>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DEL NORTE</t>
  </si>
  <si>
    <t>Del Norte</t>
  </si>
  <si>
    <t>EL DORADO</t>
  </si>
  <si>
    <t>El Dorado</t>
  </si>
  <si>
    <t>Third party tax credit factor certification, if credits are not to be syndicated.
Reg. § 10322(h)(20)</t>
  </si>
  <si>
    <t>FRESNO</t>
  </si>
  <si>
    <t>Fresno</t>
  </si>
  <si>
    <t>Self-syndication projects:  
● federal tax credit factor must be at least $1.00; 
● state tax credit factor must be at least $0.65 
Reg. § 10327(c)(9)</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</si>
  <si>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</si>
  <si>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GLENN</t>
  </si>
  <si>
    <t>Glenn</t>
  </si>
  <si>
    <t>HUMBOLDT</t>
  </si>
  <si>
    <t>Use of tax benefits, if credits are not to be syndicated. Reg. § 10322(h)(18)</t>
  </si>
  <si>
    <t>Humboldt</t>
  </si>
  <si>
    <t>II. APPLICATION - SECTION 2: GENERAL AND SUMMARY INFORMATION</t>
  </si>
  <si>
    <t xml:space="preserve">TAB 17 Evidence of Subsidies </t>
  </si>
  <si>
    <t>IMPERIAL</t>
  </si>
  <si>
    <t>Imperial</t>
  </si>
  <si>
    <t>Evidence of Subsidies (Part III - Project Financing - Section 4)</t>
  </si>
  <si>
    <t>Reg. § 10322(h)(22)</t>
  </si>
  <si>
    <t>INYO</t>
  </si>
  <si>
    <t>Inyo</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</si>
  <si>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</si>
  <si>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</si>
  <si>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KERN</t>
  </si>
  <si>
    <t>Kern</t>
  </si>
  <si>
    <t>A.</t>
  </si>
  <si>
    <t>KINGS</t>
  </si>
  <si>
    <t>Kings</t>
  </si>
  <si>
    <t>OPTIONAL DOCUMENTATION:  SUBSIDY LAYERING REVIEW</t>
  </si>
  <si>
    <t>Application type: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</si>
  <si>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</si>
  <si>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Preliminary Reservation</t>
  </si>
  <si>
    <t>LAKE</t>
  </si>
  <si>
    <t>Lake</t>
  </si>
  <si>
    <t>Joint Application?</t>
  </si>
  <si>
    <t>CDLAC-TCAC Joint Application (submitting concurrently)</t>
  </si>
  <si>
    <t>http://www.treasurer.ca.gov/ctcac/2018/application.asp</t>
  </si>
  <si>
    <t>LASSEN</t>
  </si>
  <si>
    <t>Lassen</t>
  </si>
  <si>
    <t>Prior application was submitted but not selected?</t>
  </si>
  <si>
    <t>TAB 18 Threshold Basis Limit Increases and Certifications</t>
  </si>
  <si>
    <t>LOS ANGELES</t>
  </si>
  <si>
    <t>Los Angeles</t>
  </si>
  <si>
    <t>If yes, enter application number:</t>
  </si>
  <si>
    <t>TCAC #</t>
  </si>
  <si>
    <t>CA -</t>
  </si>
  <si>
    <t>Threshold Basis Limit Increases and Certifications</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</si>
  <si>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</si>
  <si>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
  </si>
  <si>
    <t>(Part III - Project Financing - Section 5 - A)</t>
  </si>
  <si>
    <t>Reg. § 10327(c)(5)(A) through (F)</t>
  </si>
  <si>
    <t>MADERA</t>
  </si>
  <si>
    <t>Madera</t>
  </si>
  <si>
    <t>Has credit previously been awarded?</t>
  </si>
  <si>
    <t>Evidence from the assessing entity of impact fees to be charged</t>
  </si>
  <si>
    <r>
      <t xml:space="preserve">Provide evidence of eligibility and include </t>
    </r>
    <r>
      <rPr>
        <u/>
        <sz val="10"/>
        <rFont val="Arial"/>
        <family val="2"/>
      </rPr>
      <t>signed</t>
    </r>
    <r>
      <rPr>
        <sz val="10"/>
        <rFont val="Arial"/>
        <family val="2"/>
      </rPr>
      <t>:</t>
    </r>
  </si>
  <si>
    <t>MARIN</t>
  </si>
  <si>
    <t>Marin</t>
  </si>
  <si>
    <r>
      <t xml:space="preserve">ATTACHMENT 18(A): Local Development Impact Fees 
</t>
    </r>
    <r>
      <rPr>
        <sz val="10"/>
        <rFont val="Arial"/>
        <family val="2"/>
      </rPr>
      <t>OR other evidence from the assessing entity, such as current fee schedules.</t>
    </r>
  </si>
  <si>
    <t>If re-applying and returning credit, enter the current application number:</t>
  </si>
  <si>
    <t>If the assessing entity does not complete "Local Development Impact Fees" TCAC form, see above, then the applicant MUST provide a completed copy of this form to go with 'the "other evidence from the assessing entity".</t>
  </si>
  <si>
    <t>MARIPOSA</t>
  </si>
  <si>
    <t>Mariposa</t>
  </si>
  <si>
    <t>MENDOCINO</t>
  </si>
  <si>
    <t>Mendocino</t>
  </si>
  <si>
    <t>Is this project a Re-syndication of a current TCAC project?</t>
  </si>
  <si>
    <t>Architect's certification of threshold basis limit increases/exceptions</t>
  </si>
  <si>
    <r>
      <t xml:space="preserve">Provide evidence of eligibility and include </t>
    </r>
    <r>
      <rPr>
        <u/>
        <sz val="10"/>
        <rFont val="Arial"/>
        <family val="2"/>
      </rPr>
      <t>signed</t>
    </r>
    <r>
      <rPr>
        <sz val="10"/>
        <rFont val="Arial"/>
        <family val="2"/>
      </rPr>
      <t>:</t>
    </r>
  </si>
  <si>
    <t>MERCED</t>
  </si>
  <si>
    <t>Merced</t>
  </si>
  <si>
    <t>ATTACHMENT 18(B): Architect Threshold Basis Limit Certification</t>
  </si>
  <si>
    <r>
      <t xml:space="preserve">If a Resyndication Project, complete the </t>
    </r>
    <r>
      <rPr>
        <b/>
        <sz val="10"/>
        <rFont val="Arial"/>
        <family val="2"/>
      </rPr>
      <t>Resyndication Projects</t>
    </r>
    <r>
      <rPr>
        <sz val="10"/>
        <rFont val="Arial"/>
        <family val="2"/>
      </rPr>
      <t xml:space="preserve"> section below.  </t>
    </r>
  </si>
  <si>
    <t>MODOC</t>
  </si>
  <si>
    <t>Modoc</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</si>
  <si>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</si>
  <si>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MONO</t>
  </si>
  <si>
    <t>Mono</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</si>
  <si>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</si>
  <si>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MONTEREY</t>
  </si>
  <si>
    <t>Monterey</t>
  </si>
  <si>
    <t>*Federal Only:</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</si>
  <si>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</si>
  <si>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NAPA</t>
  </si>
  <si>
    <t>Napa</t>
  </si>
  <si>
    <t>B.</t>
  </si>
  <si>
    <t>Federal and State:</t>
  </si>
  <si>
    <t>NEVADA</t>
  </si>
  <si>
    <t>Nevada</t>
  </si>
  <si>
    <t>Project Name:</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</si>
  <si>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</si>
  <si>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ORANGE</t>
  </si>
  <si>
    <t>Orange</t>
  </si>
  <si>
    <t>Site Address:</t>
  </si>
  <si>
    <t>228, 240, 250 N. Hunter Street and 241 N. San Joaquin Street</t>
  </si>
  <si>
    <t>https://www.treasurer.ca.gov/ctcac/forms/reserve-certification.docx</t>
  </si>
  <si>
    <t>PLACER</t>
  </si>
  <si>
    <t>Placer</t>
  </si>
  <si>
    <t>If address is not established, enter detailed description (i.e. NW corner of 26th and Elm)</t>
  </si>
  <si>
    <t>PLUMAS</t>
  </si>
  <si>
    <t>Plumas</t>
  </si>
  <si>
    <t>If claiming the prevailing wage basis limit increase, certify whether the project is subject to state prevailing wage law. If subject to state prevailing wage law, further certify that contractors and subcontractors will comply with § 1725.5 of the Labor Code.</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</si>
  <si>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</si>
  <si>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RIVERSIDE</t>
  </si>
  <si>
    <t>Riverside</t>
  </si>
  <si>
    <t>If claiming threshold basis limit increase based photovoltaics that offset tenant electricity use, provide a Sustainable Building Method Workbook.</t>
  </si>
  <si>
    <t>Seniors</t>
  </si>
  <si>
    <t>SACRAMENTO</t>
  </si>
  <si>
    <t>Sacramento</t>
  </si>
  <si>
    <t>If claiming threshold basis limit increase based photovoltaics that offset common area electricity use, provide documentation of the load serving the common area and the output calculations of the photovoltaic generation.</t>
  </si>
  <si>
    <t>City:</t>
  </si>
  <si>
    <t>County:</t>
  </si>
  <si>
    <t>San Joaquin</t>
  </si>
  <si>
    <t>Large Family</t>
  </si>
  <si>
    <t>SAN BENITO</t>
  </si>
  <si>
    <t>San Benito</t>
  </si>
  <si>
    <t>If claiming threshold basis limit increase based on new construction project buildings being 15% better than applicable Energy Efficiency Standards, provide a Sustainable Building Method Workbook.</t>
  </si>
  <si>
    <t>Zip Code:</t>
  </si>
  <si>
    <t>Census Tract:</t>
  </si>
  <si>
    <t>0001-00</t>
  </si>
  <si>
    <t>At-Risk</t>
  </si>
  <si>
    <t>SAN BERNARDINO</t>
  </si>
  <si>
    <t>San Bernardino</t>
  </si>
  <si>
    <t>If claiming threshold basis limit increase based on rehabilitation project buildings having an 80% decrease in estimated annual energy use (or improvement in energy efficiency) in the HERS II post rehabilitation, provide a Sustainable Building Method Workbook.</t>
  </si>
  <si>
    <t>Assessor's Parcel Number(s):</t>
  </si>
  <si>
    <t>139-130-020, 139-130-030, 139-130-010, 139-130-040,    139-130-270</t>
  </si>
  <si>
    <t>Special Needs</t>
  </si>
  <si>
    <t>SAN DIEGO</t>
  </si>
  <si>
    <t>San Diego</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</si>
  <si>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</si>
  <si>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Non-Targeted</t>
  </si>
  <si>
    <t>SAN FRANCISCO</t>
  </si>
  <si>
    <t>San Francisco</t>
  </si>
  <si>
    <t>Project is located in a DDA:</t>
  </si>
  <si>
    <t>*Federal Congressional District:</t>
  </si>
  <si>
    <t>SAN JOAQUIN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</si>
  <si>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</si>
  <si>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Project is located in a Qualified Census Tract:</t>
  </si>
  <si>
    <t>*State Assembly District:</t>
  </si>
  <si>
    <t>SAN LUIS OBISPO</t>
  </si>
  <si>
    <t>San Luis Obispo</t>
  </si>
  <si>
    <t>Project is a Scattered Site Project:</t>
  </si>
  <si>
    <t>*State Senate District:</t>
  </si>
  <si>
    <t>http://www.treasurer.ca.gov/ctcac/opportunity.asp</t>
  </si>
  <si>
    <t>City of Los Angeles</t>
  </si>
  <si>
    <t>SAN MATEO</t>
  </si>
  <si>
    <t>San Mateo</t>
  </si>
  <si>
    <t xml:space="preserve">TAB 19 Eligible Basis Certification </t>
  </si>
  <si>
    <t>https://www.treasurer.ca.gov/ctcac/forms/transfer-event-questionnaire.pdf</t>
  </si>
  <si>
    <r>
      <t xml:space="preserve">Project is </t>
    </r>
    <r>
      <rPr>
        <b/>
        <sz val="10"/>
        <rFont val="Arial"/>
        <family val="2"/>
      </rPr>
      <t>Rural</t>
    </r>
    <r>
      <rPr>
        <sz val="10"/>
        <rFont val="Arial"/>
        <family val="2"/>
      </rPr>
      <t xml:space="preserve"> as defined by TCAC Regulation Section 10302(kk):</t>
    </r>
  </si>
  <si>
    <t>Eligible Basis Certification (Part V - Basis and Credits - Section 1 - A)</t>
  </si>
  <si>
    <t>Balance of Los Angeles County</t>
  </si>
  <si>
    <t>Reg. §§ 10322(h)(17) through (20), &amp; (34)</t>
  </si>
  <si>
    <t xml:space="preserve">Include the questionnaire and any documents required within the questions in Tab 8.
Include documentation associated with the any exemption or waiver.  </t>
  </si>
  <si>
    <t>SANTA BARBARA</t>
  </si>
  <si>
    <t>Santa Barbara</t>
  </si>
  <si>
    <t>*Accurate information is essential; the following website is provided for reference:</t>
  </si>
  <si>
    <t>Central Valley Region: Fresno, Kern, Kings, Madera, Merced, San Joaquin, Stanislaus, and Tulare Counties</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</si>
  <si>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</si>
  <si>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SANTA CLARA</t>
  </si>
  <si>
    <t>Santa Clara</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</si>
  <si>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</si>
  <si>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https://www.govtrack.us/congress/members/map</t>
  </si>
  <si>
    <t>http://findyourrep.legislature.ca.gov/</t>
  </si>
  <si>
    <t>San Diego County</t>
  </si>
  <si>
    <t>SANTA CRUZ</t>
  </si>
  <si>
    <t>Santa Cruz</t>
  </si>
  <si>
    <t>A. Submit a Qualified Capital Needs Assessment (Qualified CNA). If a third-party lender is providing financing, the Qualified CNA must be commissioned by said third-party lender.</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</si>
  <si>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</si>
  <si>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Inland Empire Region: San Bernardino, Riverside, and Imperial Counties</t>
  </si>
  <si>
    <t>SHASTA</t>
  </si>
  <si>
    <t>Shasta</t>
  </si>
  <si>
    <t>C.</t>
  </si>
  <si>
    <t>Credit Amount Requested</t>
  </si>
  <si>
    <t>East Bay Region: Alameda and Contra Costa Counties</t>
  </si>
  <si>
    <t>SIERRA</t>
  </si>
  <si>
    <t>Sierra</t>
  </si>
  <si>
    <t>A description of any charges that may be paid by tenants in addition to rent (such as garage or storage space), with an explanation of how such charges affect the cost and basis line items in the Sources and Uses Budget.</t>
  </si>
  <si>
    <t>Federal</t>
  </si>
  <si>
    <t>Orange County</t>
  </si>
  <si>
    <t>If the project involves rehabilitation of existing buildings, the tax professional must determine that project meets the minimum requirement outlined in Reg. § 10325(f)(10).</t>
  </si>
  <si>
    <t>SISKIYOU</t>
  </si>
  <si>
    <t>Siskiyou</t>
  </si>
  <si>
    <t>State</t>
  </si>
  <si>
    <t>State Farmworker Credit?</t>
  </si>
  <si>
    <t>If the applicant requests basis for a community service facility, must submit a third party tax attorney’s opinion stating that the community service facility meets the requirements of IRC § 42(d)(4)(C). Reg. § 10322(h)(34)</t>
  </si>
  <si>
    <t>South and West Bay Region: San Mateo and Santa Clara Counties</t>
  </si>
  <si>
    <t>SOLANO</t>
  </si>
  <si>
    <t>Solano</t>
  </si>
  <si>
    <t xml:space="preserve">TAB 20 State Farmworker Credit Application </t>
  </si>
  <si>
    <t>Capital Region: El Dorado, Placer, Sacramento, Sutter, Yuba, and Yolo Counties</t>
  </si>
  <si>
    <t xml:space="preserve">State Farmworker Credit Application </t>
  </si>
  <si>
    <t>SONOMA</t>
  </si>
  <si>
    <t>Sonoma</t>
  </si>
  <si>
    <t>D.</t>
  </si>
  <si>
    <t>Reg. §§ 10302(p) &amp; 10317(h)</t>
  </si>
  <si>
    <r>
      <t>Federal Minimum Set-Aside Election</t>
    </r>
    <r>
      <rPr>
        <sz val="8"/>
        <rFont val="Arial"/>
        <family val="2"/>
      </rPr>
      <t xml:space="preserve"> (IRC Section 42(g)(1))</t>
    </r>
  </si>
  <si>
    <t>Central Coast Region: Monterey, San Benito, San Luis Obispo, Santa Barbara, Santa Cruz, and Ventura Counties</t>
  </si>
  <si>
    <r>
      <t xml:space="preserve">Provide evidence of eligibility and include </t>
    </r>
    <r>
      <rPr>
        <u/>
        <sz val="10"/>
        <rFont val="Arial"/>
        <family val="2"/>
      </rPr>
      <t>signed</t>
    </r>
    <r>
      <rPr>
        <sz val="10"/>
        <rFont val="Arial"/>
        <family val="2"/>
      </rPr>
      <t xml:space="preserve">: </t>
    </r>
  </si>
  <si>
    <t>STANISLAUS</t>
  </si>
  <si>
    <t>Stanislaus</t>
  </si>
  <si>
    <t>ATTACHMENT 28: Applicant Farmworker Eligibility Certification</t>
  </si>
  <si>
    <t>40%/60% Average Income</t>
  </si>
  <si>
    <t>TAB 21</t>
  </si>
  <si>
    <t>Northern Region: Butte, Marin, Napa, Shasta, Solano, and Sonoma Counties</t>
  </si>
  <si>
    <t>LEAVE BLANK / NOT APPLICABLE - TABS 21 through 28 ARE NOT NEEDED FOR SUBMISSION</t>
  </si>
  <si>
    <t>SUTTER</t>
  </si>
  <si>
    <t>Sutter</t>
  </si>
  <si>
    <t>TAB 22</t>
  </si>
  <si>
    <t>San Francisco County</t>
  </si>
  <si>
    <t>TEHAMA</t>
  </si>
  <si>
    <t>Tehama</t>
  </si>
  <si>
    <t>E.</t>
  </si>
  <si>
    <t>Housing Type Selection</t>
  </si>
  <si>
    <t>TAB 23</t>
  </si>
  <si>
    <t>TRINITY</t>
  </si>
  <si>
    <t>Trinity</t>
  </si>
  <si>
    <t>TAB 24</t>
  </si>
  <si>
    <t>If Special Needs housing, enter number of Special Needs units:</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</si>
  <si>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</si>
  <si>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TULARE</t>
  </si>
  <si>
    <t>Tulare</t>
  </si>
  <si>
    <t>(Note: Housing Type is used to establish operating expense minimums under regulation section 10327(g)(1))</t>
  </si>
  <si>
    <t>TAB 25</t>
  </si>
  <si>
    <t>Corporation</t>
  </si>
  <si>
    <t>TUOLUMNE</t>
  </si>
  <si>
    <t>Tuolumne</t>
  </si>
  <si>
    <t>TAB 26</t>
  </si>
  <si>
    <t>General Partnership</t>
  </si>
  <si>
    <t>VENTURA</t>
  </si>
  <si>
    <t>Ventura</t>
  </si>
  <si>
    <t>F.</t>
  </si>
  <si>
    <r>
      <t xml:space="preserve">Geographic Area </t>
    </r>
    <r>
      <rPr>
        <sz val="8"/>
        <rFont val="Arial"/>
        <family val="2"/>
      </rPr>
      <t>(Reg. Section 10315(i))</t>
    </r>
  </si>
  <si>
    <t>TAB 27</t>
  </si>
  <si>
    <t>Individual</t>
  </si>
  <si>
    <t>YOLO</t>
  </si>
  <si>
    <t>Yolo</t>
  </si>
  <si>
    <t>Please select the project's geographic area:</t>
  </si>
  <si>
    <t>TAB 28</t>
  </si>
  <si>
    <t>Joint Venture</t>
  </si>
  <si>
    <t>YUBA</t>
  </si>
  <si>
    <t>Yuba</t>
  </si>
  <si>
    <t>Limited Partnership</t>
  </si>
  <si>
    <t>Local Government</t>
  </si>
  <si>
    <t>Review all construction requirements and the compliance and verification requirements</t>
  </si>
  <si>
    <t>listed in Attachment 10 and in Reg. §10325(f)(7). Reg. § 10326(g)(6)</t>
  </si>
  <si>
    <t>II. APPLICATION - SECTION 3: APPLICANT INFORMATION</t>
  </si>
  <si>
    <t>Nonprofit Organization</t>
  </si>
  <si>
    <t xml:space="preserve">Applicant statement including certification and guarantee that the minimum construction standards will be incorporated into the project. </t>
  </si>
  <si>
    <t>Other</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</si>
  <si>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</si>
  <si>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Identify TCAC Applicant</t>
  </si>
  <si>
    <t>for/non profit</t>
  </si>
  <si>
    <t>Applicant is the current owner and will retain ownership:</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</si>
  <si>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</si>
  <si>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Applicant will be or is a general partner in the to be formed or formed final ownership entity:</t>
  </si>
  <si>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</si>
  <si>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Applicant is the project developer and will be part of the final ownership entity for the project:</t>
  </si>
  <si>
    <t>Applicant is the project developer and will not be part of the final ownership entity for the project:</t>
  </si>
  <si>
    <t>TCAC Applicant Contact Information</t>
  </si>
  <si>
    <t>Applicant Name:</t>
  </si>
  <si>
    <t>Street Address:</t>
  </si>
  <si>
    <t>315 N. San Joaquin Street</t>
  </si>
  <si>
    <t>State:</t>
  </si>
  <si>
    <t>CA</t>
  </si>
  <si>
    <t>Contact Person:</t>
  </si>
  <si>
    <t>Jennifer Magud</t>
  </si>
  <si>
    <t>both nonprofits</t>
  </si>
  <si>
    <t>Phone:</t>
  </si>
  <si>
    <t>209-461-2104</t>
  </si>
  <si>
    <t>Ext.:</t>
  </si>
  <si>
    <t>Fax:</t>
  </si>
  <si>
    <t xml:space="preserve">Email: </t>
  </si>
  <si>
    <t>dev@visionaryhomebuilders.org</t>
  </si>
  <si>
    <t>Legal Status of Applicant:</t>
  </si>
  <si>
    <t>Parent Company:</t>
  </si>
  <si>
    <t>both for-profit</t>
  </si>
  <si>
    <t>If Other, Specify:</t>
  </si>
  <si>
    <t>General Partner(s) Information (post-closing GPs):</t>
  </si>
  <si>
    <t>D(1)</t>
  </si>
  <si>
    <t>General Partner Name:</t>
  </si>
  <si>
    <t>Visionary Home Builders of California, Inc.</t>
  </si>
  <si>
    <t>Managing GP</t>
  </si>
  <si>
    <t>Nonprofit</t>
  </si>
  <si>
    <t>OWNERSHIP</t>
  </si>
  <si>
    <t>INTEREST (%):</t>
  </si>
  <si>
    <t>For Profit</t>
  </si>
  <si>
    <t>Carol J. Ornelas</t>
  </si>
  <si>
    <t>currently exists</t>
  </si>
  <si>
    <t>209-466-6811</t>
  </si>
  <si>
    <t>209-466-3465</t>
  </si>
  <si>
    <t>to be formed</t>
  </si>
  <si>
    <t>cjornelas@visionaryhomebuilders.org</t>
  </si>
  <si>
    <t>Nonprofit/For Profit:</t>
  </si>
  <si>
    <t>D(2)</t>
  </si>
  <si>
    <t>General Partner Name:*</t>
  </si>
  <si>
    <t>Ten Space, Inc.</t>
  </si>
  <si>
    <t>Administrative GP</t>
  </si>
  <si>
    <t xml:space="preserve">110 N. San Joaquin St., 5th FL. </t>
  </si>
  <si>
    <t>Zachary Aaron Cort</t>
  </si>
  <si>
    <t>209-469-2678</t>
  </si>
  <si>
    <t>zcort@tenspacedev.com</t>
  </si>
  <si>
    <r>
      <t xml:space="preserve">Evidence of local approvals and zoning 
Provide evidence of eligibility per regulation guidelines and include signed:
      </t>
    </r>
    <r>
      <rPr>
        <b/>
        <sz val="10"/>
        <rFont val="Arial"/>
        <family val="2"/>
      </rPr>
      <t>ATTACHMENT 14: Verification of Zoning</t>
    </r>
  </si>
  <si>
    <t>D(3)</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</si>
  <si>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</si>
  <si>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General Partner(s) or Principal Owner(s) Type</t>
  </si>
  <si>
    <t>*If Joint Venture, 2nd GP must be included if</t>
  </si>
  <si>
    <t>applicant is pursuing a property tax exemption</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</si>
  <si>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</si>
  <si>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Reg. Section 10327(g)(2) - "TBD" not sufficient</t>
  </si>
  <si>
    <t>If to be formed, enter date:</t>
  </si>
  <si>
    <t>*(Federal I.D. No. must be obtained prior to submitting carryover allocation package)</t>
  </si>
  <si>
    <t xml:space="preserve">Certification of Subsidies. 
The applicant must certify as to the full extent of all Federal, State, and local subsidies which apply (or for which the taxpayer expects to apply) with respect to the proposed project. 
</t>
  </si>
  <si>
    <t>G.</t>
  </si>
  <si>
    <t>Company Name:</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</si>
  <si>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</si>
  <si>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</si>
  <si>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Justin Llata</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</si>
  <si>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</si>
  <si>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IV. SOURCES AND USES BUDGET - SECTION 1: SOURCES AND USES BUDGET</t>
  </si>
  <si>
    <t>Permanent Sources</t>
  </si>
  <si>
    <t>Participatory Role:</t>
  </si>
  <si>
    <t>Developer and General Partner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</si>
  <si>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</si>
  <si>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(e.g., General Partner, Consultant, etc.)</t>
  </si>
  <si>
    <t>TOTAL PROJECT
COST</t>
  </si>
  <si>
    <t>RES. COST</t>
  </si>
  <si>
    <t>COM'L. COST</t>
  </si>
  <si>
    <t>TAX CREDIT EQUITY</t>
  </si>
  <si>
    <t>II. APPLICATION - SECTION 4: DEVELOPMENT TEAM INFORMATION</t>
  </si>
  <si>
    <t>https://www.treasurer.ca.gov/ctcac/guidance.asp</t>
  </si>
  <si>
    <t>SUBTOTAL</t>
  </si>
  <si>
    <t>30% PVC for New Const/Rehab</t>
  </si>
  <si>
    <t>30% PVC for Acquisition</t>
  </si>
  <si>
    <t>LAND COST/ACQUISITION</t>
  </si>
  <si>
    <t>Indicate and List All Development Team Members</t>
  </si>
  <si>
    <r>
      <t xml:space="preserve">Provide evidence of eligibility and include </t>
    </r>
    <r>
      <rPr>
        <u/>
        <sz val="10"/>
        <rFont val="Arial"/>
        <family val="2"/>
      </rPr>
      <t>signed</t>
    </r>
    <r>
      <rPr>
        <sz val="10"/>
        <rFont val="Arial"/>
        <family val="2"/>
      </rPr>
      <t>:</t>
    </r>
  </si>
  <si>
    <t>Land Cost or Value</t>
  </si>
  <si>
    <t>Developer:</t>
  </si>
  <si>
    <r>
      <t xml:space="preserve">ATTACHMENT 18(A): Local Development Impact Fees 
</t>
    </r>
    <r>
      <rPr>
        <sz val="10"/>
        <rFont val="Arial"/>
        <family val="2"/>
      </rPr>
      <t>OR other evidence from the assessing entity, such as current fee schedules.</t>
    </r>
  </si>
  <si>
    <t>Architect:</t>
  </si>
  <si>
    <t>Lee- Jagoe</t>
  </si>
  <si>
    <t>Address:</t>
  </si>
  <si>
    <t>If the assessing entity does not complete "Local Development Impact Fees" TCAC form, see above, then the applicant MUST provide a completed copy of the Attachment 18(A) form to go with 'the "other evidence from the assessing entity".</t>
  </si>
  <si>
    <t>2291 W. March Lane, Suite B-20</t>
  </si>
  <si>
    <t>City, State, Zip</t>
  </si>
  <si>
    <t>Demolition</t>
  </si>
  <si>
    <t>Stockton, CA 95202</t>
  </si>
  <si>
    <t>City, State, Zip:</t>
  </si>
  <si>
    <t>Stockton, CA 95207</t>
  </si>
  <si>
    <r>
      <t xml:space="preserve">Provide evidence of eligibility and include </t>
    </r>
    <r>
      <rPr>
        <u/>
        <sz val="10"/>
        <rFont val="Arial"/>
        <family val="2"/>
      </rPr>
      <t>signed</t>
    </r>
    <r>
      <rPr>
        <sz val="10"/>
        <rFont val="Arial"/>
        <family val="2"/>
      </rPr>
      <t>:</t>
    </r>
  </si>
  <si>
    <t>Legal</t>
  </si>
  <si>
    <t>Mark B Lee/ Dave Jagoe</t>
  </si>
  <si>
    <t>Land Lease Rent Prepayment</t>
  </si>
  <si>
    <t>209-957-9254</t>
  </si>
  <si>
    <t>209-957-9347</t>
  </si>
  <si>
    <t>Total Land Cost or Value</t>
  </si>
  <si>
    <t>Email:</t>
  </si>
  <si>
    <t>djagoe.ljarch@gmail.com</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</si>
  <si>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</si>
  <si>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</si>
  <si>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Attorney:</t>
  </si>
  <si>
    <t>Existing Improvements Value</t>
  </si>
  <si>
    <t>Gubb and Barshay</t>
  </si>
  <si>
    <t>General Contractor:</t>
  </si>
  <si>
    <t>Sisler and Sisler</t>
  </si>
  <si>
    <t>505 14th Street, Suite 450</t>
  </si>
  <si>
    <t>Off-Site Improvements</t>
  </si>
  <si>
    <t>2930 Ramona Ave, Suite 600</t>
  </si>
  <si>
    <t>Oakland, CA 94612</t>
  </si>
  <si>
    <t>Sacramento, CA 95826</t>
  </si>
  <si>
    <t>Total Acquisition Cost</t>
  </si>
  <si>
    <t>Nicole Kline</t>
  </si>
  <si>
    <t>Ken Sisler</t>
  </si>
  <si>
    <t>415-781-6600</t>
  </si>
  <si>
    <t>916-852-6488</t>
  </si>
  <si>
    <t>Total Land Cost / Acquisition Cost</t>
  </si>
  <si>
    <t>415-781-6967</t>
  </si>
  <si>
    <t>916-852-6038</t>
  </si>
  <si>
    <t>nkline@gubbandbarshay.com</t>
  </si>
  <si>
    <t>Predevelopment Interest/Holding Cost</t>
  </si>
  <si>
    <t>ksisler@sislerand sisler.com</t>
  </si>
  <si>
    <t>Tax Professional:</t>
  </si>
  <si>
    <t>Schwartz Giannini Lantsberger</t>
  </si>
  <si>
    <t>Energy Consultant:</t>
  </si>
  <si>
    <t>Assumed, Accrued Interest on Existing Debt (Rehab/Acq)</t>
  </si>
  <si>
    <t>DuctTesters</t>
  </si>
  <si>
    <t>4578 Feather River Drive, Suite D</t>
  </si>
  <si>
    <t>PO Box 266</t>
  </si>
  <si>
    <t>Excess Purchase Price Over Appraisal</t>
  </si>
  <si>
    <t>Stockton, CA 95219</t>
  </si>
  <si>
    <t>Ripon, CA 95366</t>
  </si>
  <si>
    <t>Phillip Lantsberger, CPA</t>
  </si>
  <si>
    <t>REHABILITATION</t>
  </si>
  <si>
    <t>Jeremiah Ellis</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</si>
  <si>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</si>
  <si>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209-474-1084</t>
  </si>
  <si>
    <t>209-900-4528</t>
  </si>
  <si>
    <t>Site Work</t>
  </si>
  <si>
    <t>209-474-0301</t>
  </si>
  <si>
    <t>209-552-5001</t>
  </si>
  <si>
    <t>Structures</t>
  </si>
  <si>
    <t>phil@sglacpas.com</t>
  </si>
  <si>
    <t>jeremiah@ducttesters.com</t>
  </si>
  <si>
    <t>General Requirements</t>
  </si>
  <si>
    <t>Contractor Overhead</t>
  </si>
  <si>
    <t>CPA:</t>
  </si>
  <si>
    <t>Investor:</t>
  </si>
  <si>
    <t>TBD</t>
  </si>
  <si>
    <t>Contractor Profit</t>
  </si>
  <si>
    <t>Prevailing Wages</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</si>
  <si>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</si>
  <si>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General Liability Insurance</t>
  </si>
  <si>
    <t>Other: (Specify)</t>
  </si>
  <si>
    <t xml:space="preserve">A description of any charges that may be paid by tenants in addition to rent (such as garage or storage space), with an explanation of how such charges affect the cost and basis line items in the Sources and Uses Budget.10322(i)(11) </t>
  </si>
  <si>
    <t>Total Rehabilitation Costs</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</si>
  <si>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</si>
  <si>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</si>
  <si>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Total Relocation Expenses</t>
  </si>
  <si>
    <t>Consultant:</t>
  </si>
  <si>
    <t>California Housing Partnership</t>
  </si>
  <si>
    <t>Market Analyst:</t>
  </si>
  <si>
    <t xml:space="preserve">Raney Planning and Management </t>
  </si>
  <si>
    <t>TAB 20 State Credit Application</t>
  </si>
  <si>
    <t xml:space="preserve">126 E. Haley Street, Suite A17 </t>
  </si>
  <si>
    <t>NEW CONSTRUCTION</t>
  </si>
  <si>
    <t>1501 Sports Drive, Suite A</t>
  </si>
  <si>
    <t>STATE CREDIT APPLICATION</t>
  </si>
  <si>
    <t xml:space="preserve">Reg. §§§ 10302(p), 10317(h), and 10317(j) </t>
  </si>
  <si>
    <t>Santa Barbara, CA 93101</t>
  </si>
  <si>
    <t>Sacramento, CA 95834</t>
  </si>
  <si>
    <t>Farmworker State Credits</t>
  </si>
  <si>
    <t>Nicole Norori</t>
  </si>
  <si>
    <t>Stefanie Williams, Project Mgr</t>
  </si>
  <si>
    <r>
      <t xml:space="preserve">Provide evidence of eligibility and include </t>
    </r>
    <r>
      <rPr>
        <u/>
        <sz val="10"/>
        <rFont val="Arial"/>
        <family val="2"/>
      </rPr>
      <t>signed</t>
    </r>
    <r>
      <rPr>
        <sz val="10"/>
        <rFont val="Arial"/>
        <family val="2"/>
      </rPr>
      <t xml:space="preserve">: </t>
    </r>
  </si>
  <si>
    <t>805-914-5401</t>
  </si>
  <si>
    <t>916-372-6100</t>
  </si>
  <si>
    <t>$500 Million ($500M) State Credits - Readiness to Proceed</t>
  </si>
  <si>
    <t>916-419-6108</t>
  </si>
  <si>
    <t>Enforceable financing commitments for all construction financing</t>
  </si>
  <si>
    <t>Reg. Section 10325(c)(7)(A)</t>
  </si>
  <si>
    <t>nnorori@chpc.net</t>
  </si>
  <si>
    <t>swilliams@laurinassociates.com</t>
  </si>
  <si>
    <t>Land use entitlements, environmental review clearance</t>
  </si>
  <si>
    <t>Provide evidence of eligibility and include signed:</t>
  </si>
  <si>
    <t xml:space="preserve">    </t>
  </si>
  <si>
    <t>ATTACHMENT 26: Approvals Necessary to Begin Construction</t>
  </si>
  <si>
    <t>Appraiser:</t>
  </si>
  <si>
    <t>Reg. Section 10325(c)(7)(B)</t>
  </si>
  <si>
    <t>CNA Consultant:</t>
  </si>
  <si>
    <t>Utility Hookup/PV Solar:</t>
  </si>
  <si>
    <t>Total New Construction Costs</t>
  </si>
  <si>
    <t>ARCHITECTURAL FEES</t>
  </si>
  <si>
    <t>Design</t>
  </si>
  <si>
    <t>Supervision</t>
  </si>
  <si>
    <t>Total Architectural Costs</t>
  </si>
  <si>
    <t>Bond Issuer:</t>
  </si>
  <si>
    <t>Total Survey &amp; Engineering</t>
  </si>
  <si>
    <t>California Municipal Finance Authority</t>
  </si>
  <si>
    <t>Prop. Mgmt. Co.:</t>
  </si>
  <si>
    <t xml:space="preserve">Visionary Property Management </t>
  </si>
  <si>
    <t>CONSTRUCTION INTEREST &amp; FEES</t>
  </si>
  <si>
    <t>2111 Palomar Airport Rd, Ste 320</t>
  </si>
  <si>
    <t>Construction Loan Interest</t>
  </si>
  <si>
    <t>Carlsbad, CA 95011</t>
  </si>
  <si>
    <t>Benjamin M. Baker</t>
  </si>
  <si>
    <t>Origination Fee</t>
  </si>
  <si>
    <t>Nancy Mendoza</t>
  </si>
  <si>
    <t>760-930-1266</t>
  </si>
  <si>
    <t>Credit Enhancement/Application Fee</t>
  </si>
  <si>
    <t>Bond Premium</t>
  </si>
  <si>
    <t>760-683-3390</t>
  </si>
  <si>
    <t>Cost of Issuance</t>
  </si>
  <si>
    <t>bbarker@cmfa-ca.com</t>
  </si>
  <si>
    <t>nmendoza@visionarypropertymanagement.org</t>
  </si>
  <si>
    <t>Title &amp; Recording</t>
  </si>
  <si>
    <t>Taxes</t>
  </si>
  <si>
    <t>2nd Prop. Mgmt. Co.:</t>
  </si>
  <si>
    <t>Insurance</t>
  </si>
  <si>
    <t>Construction Closing Lender Legal:</t>
  </si>
  <si>
    <r>
      <t>Other: (</t>
    </r>
    <r>
      <rPr>
        <sz val="9"/>
        <rFont val="Arial"/>
        <family val="2"/>
      </rPr>
      <t>Lender Expenses Due Diligence/Inspections</t>
    </r>
    <r>
      <rPr>
        <sz val="9"/>
        <rFont val="Arial"/>
        <family val="2"/>
      </rPr>
      <t>)</t>
    </r>
  </si>
  <si>
    <t>Total Construction Interest &amp; Fees</t>
  </si>
  <si>
    <t>PERMANENT FINANCING</t>
  </si>
  <si>
    <t>II. APPLICATION - SECTION 5: PROJECT INFORMATION</t>
  </si>
  <si>
    <t>Loan Origination Fee</t>
  </si>
  <si>
    <t>Type of Credit Requested</t>
  </si>
  <si>
    <t xml:space="preserve">New Construction </t>
  </si>
  <si>
    <t>If yes, will demolition of an existing structure be involved?</t>
  </si>
  <si>
    <t>(may include Adaptive Reuse)</t>
  </si>
  <si>
    <t>If yes, will relocation of existing tenants be involved?</t>
  </si>
  <si>
    <t>Rehabilitation-Only</t>
  </si>
  <si>
    <t>Is this an Adaptive Reuse project?</t>
  </si>
  <si>
    <t>Acquisition &amp; Rehabilitation</t>
  </si>
  <si>
    <t xml:space="preserve">If yes, please consult TCAC staff to determine the applicable </t>
  </si>
  <si>
    <t>Lender Perm Legal</t>
  </si>
  <si>
    <t>regulatory requirements (new construction or rehabilitation).</t>
  </si>
  <si>
    <t>Permanent Closing Sponsor Legal:</t>
  </si>
  <si>
    <t>Total Permanent Financing Costs</t>
  </si>
  <si>
    <t>Acquisition and Rehabilitation/Rehabilitation-only Projects</t>
  </si>
  <si>
    <t xml:space="preserve">If requesting Acquisition Credit, will the acquisition meet the 10-year placed in service rule as required </t>
  </si>
  <si>
    <t>Subtotals Forward</t>
  </si>
  <si>
    <t>by IRC Sec. 42(d)(2)(B)(ii)?</t>
  </si>
  <si>
    <t>If no, will it meet the waiver conditions of IRC Sec. 42(d)(6)?</t>
  </si>
  <si>
    <t>Acquisition basis is established using:</t>
  </si>
  <si>
    <t xml:space="preserve">Will the rehabilitation and/or the income and rent restrictions of Sec. 42 cause relocation of </t>
  </si>
  <si>
    <t>LEGAL FEES</t>
  </si>
  <si>
    <t>existing tenants?</t>
  </si>
  <si>
    <t>Lender Legal Paid by Applicant</t>
  </si>
  <si>
    <t xml:space="preserve">If yes, applicants must submit an explanation of relocation requirements, a detailed relocation plan including a budget with an identified funding source (see Checklist). </t>
  </si>
  <si>
    <t>Sponsor Legal</t>
  </si>
  <si>
    <t xml:space="preserve">Age of Existing Structures  </t>
  </si>
  <si>
    <t>100 yrs</t>
  </si>
  <si>
    <t xml:space="preserve">No. of Existing Buildings  </t>
  </si>
  <si>
    <t>Total Attorney Costs</t>
  </si>
  <si>
    <t xml:space="preserve">No. of Occupied Buildings  </t>
  </si>
  <si>
    <t xml:space="preserve">No. of Existing Units  </t>
  </si>
  <si>
    <t>RESERVES</t>
  </si>
  <si>
    <t xml:space="preserve">No. of Stories  </t>
  </si>
  <si>
    <t xml:space="preserve">Current Use:  </t>
  </si>
  <si>
    <t>The subject properties include a SRO hotel building and vacant commercial spaces.</t>
  </si>
  <si>
    <t>Rent Reserves</t>
  </si>
  <si>
    <t>Capitalized Rent Reserves</t>
  </si>
  <si>
    <t>Required Capitalized Replacement Reserve</t>
  </si>
  <si>
    <t>Resyndication Projects</t>
  </si>
  <si>
    <t>Current/original TCAC ID:</t>
  </si>
  <si>
    <t>3-Month Operating Reserve</t>
  </si>
  <si>
    <t>First year of credit:</t>
  </si>
  <si>
    <t>Transition Reserve:</t>
  </si>
  <si>
    <t>Are Transfer Event provisions applicable?  See questionnaire on TCAC website.</t>
  </si>
  <si>
    <t>Total Reserve Costs</t>
  </si>
  <si>
    <t>Is the project currently under a Capital Needs Agreement with TCAC?</t>
  </si>
  <si>
    <t>CONTINGENCY COSTS</t>
  </si>
  <si>
    <t>If so, has the Short Term Work been completed?</t>
  </si>
  <si>
    <t xml:space="preserve">Construction Hard Cost Contingency </t>
  </si>
  <si>
    <t>See Checklist, Tab 8 for documentation requirements.</t>
  </si>
  <si>
    <t>Is the project subject to hold harmless rent limits?</t>
  </si>
  <si>
    <t>If yes, see page 18 and Checklist, Tab 8.</t>
  </si>
  <si>
    <t>Soft Cost Contingency</t>
  </si>
  <si>
    <t>Total Contingency Costs</t>
  </si>
  <si>
    <t>C. Purchase Information</t>
  </si>
  <si>
    <t xml:space="preserve">Name of Seller: </t>
  </si>
  <si>
    <t>Signatory of Seller:</t>
  </si>
  <si>
    <t>OTHER PROJECT COSTS</t>
  </si>
  <si>
    <t>Seller Principal:</t>
  </si>
  <si>
    <t>TCAC App/Allocation/Monitoring Fees</t>
  </si>
  <si>
    <t>Environmental Audit</t>
  </si>
  <si>
    <t>Seller Address:</t>
  </si>
  <si>
    <t xml:space="preserve">Date of Purchase Contract or Option:  </t>
  </si>
  <si>
    <t>Local Development Impact Fees</t>
  </si>
  <si>
    <t>Purchased from Affiliate:</t>
  </si>
  <si>
    <t>Permit Processing Fees</t>
  </si>
  <si>
    <t xml:space="preserve">Expiration Date of Option:  </t>
  </si>
  <si>
    <t>If yes, broker fee amount to affiliate?</t>
  </si>
  <si>
    <t>Capital Fees</t>
  </si>
  <si>
    <t xml:space="preserve">Purchase Price:  </t>
  </si>
  <si>
    <t>Expected escrow closing date:</t>
  </si>
  <si>
    <t>Marketing</t>
  </si>
  <si>
    <t>Historical Property/Site:</t>
  </si>
  <si>
    <t>Furnishings</t>
  </si>
  <si>
    <t>Holding Costs per Month:</t>
  </si>
  <si>
    <t>Total Projected Holding Costs:</t>
  </si>
  <si>
    <t xml:space="preserve">Real Estate Tax Rate:  </t>
  </si>
  <si>
    <t>Market Study</t>
  </si>
  <si>
    <t>Purchase price over appraisal</t>
  </si>
  <si>
    <t>Accounting/Reimbursables</t>
  </si>
  <si>
    <t>Amount of SOFT perm financing covering the excess purchase price over appraised value</t>
  </si>
  <si>
    <t>Appraisal Costs</t>
  </si>
  <si>
    <t>Relocation</t>
  </si>
  <si>
    <t xml:space="preserve">Security During Construction: </t>
  </si>
  <si>
    <t>Project Type:</t>
  </si>
  <si>
    <t>Inner City Infill Site</t>
  </si>
  <si>
    <t>Resident Transit Passes</t>
  </si>
  <si>
    <t>Two or More Story With an Elevator:</t>
  </si>
  <si>
    <t xml:space="preserve"> if yes, enter number of stories:</t>
  </si>
  <si>
    <t>Utility Consultants</t>
  </si>
  <si>
    <t>Two or More Story Without an Elevator:</t>
  </si>
  <si>
    <t>One or More Levels of Subterranean Parking:</t>
  </si>
  <si>
    <t>Fire Sprinkler Design</t>
  </si>
  <si>
    <t>(specify here)</t>
  </si>
  <si>
    <t>Total Other Costs</t>
  </si>
  <si>
    <t>SUBTOTAL PROJECT COST</t>
  </si>
  <si>
    <t>DEVELOPER COSTS</t>
  </si>
  <si>
    <t>Developer Overhead/Profit</t>
  </si>
  <si>
    <t>Density:</t>
  </si>
  <si>
    <t>Consultant/Processing Agent</t>
  </si>
  <si>
    <t>x</t>
  </si>
  <si>
    <t>Feet</t>
  </si>
  <si>
    <t>Project Administration</t>
  </si>
  <si>
    <t>Acres</t>
  </si>
  <si>
    <t>Broker Fees Paid  to a Related Party</t>
  </si>
  <si>
    <t>Square Feet</t>
  </si>
  <si>
    <t xml:space="preserve">IV. SOURCES AND USES BUDGET - SECTION 2: SOURCES AND BASIS BREAKDOWN BY DDA/QCT AND NON-DDA/NON-QCT </t>
  </si>
  <si>
    <t>Construction Oversight by Developer</t>
  </si>
  <si>
    <t>If irregular, specify measurements in feet, acres, and square feet:</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</si>
  <si>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</si>
  <si>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</si>
  <si>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</si>
  <si>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</si>
  <si>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</si>
  <si>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</si>
  <si>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</si>
  <si>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</si>
  <si>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</si>
  <si>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Total Developer Costs</t>
  </si>
  <si>
    <t>TOTAL PROJECT COSTS</t>
  </si>
  <si>
    <t>Total Number of Buildings:</t>
  </si>
  <si>
    <t>Note:  Syndication Costs shall NOT be included as a project cost.</t>
  </si>
  <si>
    <t>Residential Buildings:</t>
  </si>
  <si>
    <t xml:space="preserve">                      </t>
  </si>
  <si>
    <t>Bridge Loan Expense During Construction:</t>
  </si>
  <si>
    <t>Community Buildings:</t>
  </si>
  <si>
    <t>Calculate Maximum Developer Fee using the eligible basis subtotals.</t>
  </si>
  <si>
    <t xml:space="preserve">                        </t>
  </si>
  <si>
    <t>Commercial/ Retail Space:</t>
  </si>
  <si>
    <t xml:space="preserve"> Total Eligible Basis:</t>
  </si>
  <si>
    <t>DOUBLE CHECK AGAINST PERMANENT FINANCING TOTALS:</t>
  </si>
  <si>
    <r>
      <t xml:space="preserve">If Commercial/ Retail Space, explain: </t>
    </r>
    <r>
      <rPr>
        <i/>
        <sz val="8"/>
        <rFont val="Arial"/>
        <family val="2"/>
      </rPr>
      <t>(include use, size, location, and purpose)</t>
    </r>
  </si>
  <si>
    <t>10,150 SF First Floor to serve community needs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</si>
  <si>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</si>
  <si>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</si>
  <si>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Are Buildings on a Contiguous Site?</t>
  </si>
  <si>
    <t xml:space="preserve">Required:  evidence of land value (see Tab 1).   Land value must be included in Total Project Cost and Sources and Uses Budget (includes donated or leased land).  </t>
  </si>
  <si>
    <t>If not Contiguous, do buildings meet the requirements of IRC Sec. 42(g)(7)?</t>
  </si>
  <si>
    <t xml:space="preserve">Except for non-competitive projects with donated land, TCAC will not accept a budget with a nominal land value.  Please refer to the 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</si>
  <si>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</si>
  <si>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</si>
  <si>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</si>
  <si>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Do any buildings have 4 or fewer units? </t>
  </si>
  <si>
    <t xml:space="preserve">Applicants are advised to conduct their own due diligence and not rely upon the conditional formatting in this workbook. </t>
  </si>
  <si>
    <t xml:space="preserve">If yes, are any of the units to be occupied by the owner or </t>
  </si>
  <si>
    <t>FOR PLACED IN SERVICE APPLICATION SUBMISSIONS:</t>
  </si>
  <si>
    <t>SYNDICATION (Investor &amp; General Partner)</t>
  </si>
  <si>
    <t>CERTIFICATION BY OWNER:</t>
  </si>
  <si>
    <t>a person related to the owner (IRC Sec. 42(i)(3)(c))?</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</si>
  <si>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</si>
  <si>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</si>
  <si>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</si>
  <si>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</si>
  <si>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</si>
  <si>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</si>
  <si>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</si>
  <si>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Total number of units:</t>
  </si>
  <si>
    <t>Signature of Owner/General Partner</t>
  </si>
  <si>
    <t>Date</t>
  </si>
  <si>
    <t>Total Syndication Costs</t>
  </si>
  <si>
    <r>
      <t>Total number of non-Tax Credit Units</t>
    </r>
    <r>
      <rPr>
        <sz val="9"/>
        <rFont val="Arial"/>
        <family val="2"/>
      </rPr>
      <t xml:space="preserve"> (i.e. market rate units) (excluding managers' units)</t>
    </r>
    <r>
      <rPr>
        <sz val="10"/>
        <rFont val="Arial"/>
        <family val="2"/>
      </rPr>
      <t>:</t>
    </r>
  </si>
  <si>
    <t>Printed Name of Signatory</t>
  </si>
  <si>
    <t>Title of Signatory</t>
  </si>
  <si>
    <r>
      <t xml:space="preserve">Total number of units </t>
    </r>
    <r>
      <rPr>
        <sz val="9"/>
        <rFont val="Arial"/>
        <family val="2"/>
      </rPr>
      <t>(excluding managers’ units):</t>
    </r>
  </si>
  <si>
    <t>CERTIFICATION OF CPA/TAX PROFESSIONAL:</t>
  </si>
  <si>
    <t>As the tax professional for the above-referenced low-income housing project, I certify under penalty of perjury, that the percentage of aggregate basis financed by tax-exempt bonds is:</t>
  </si>
  <si>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</si>
  <si>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</si>
  <si>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</si>
  <si>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Signature of Project CPA/Tax Professional</t>
  </si>
  <si>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</si>
  <si>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</si>
  <si>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</si>
  <si>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</si>
  <si>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</si>
  <si>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</si>
  <si>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</si>
  <si>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</si>
  <si>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</si>
  <si>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</si>
  <si>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</si>
  <si>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</si>
  <si>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</si>
  <si>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</si>
  <si>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</si>
  <si>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</si>
  <si>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</si>
  <si>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</si>
  <si>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</si>
  <si>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</si>
  <si>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</si>
  <si>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</si>
  <si>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</si>
  <si>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</si>
  <si>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</si>
  <si>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with tenants qualifying as two or more of the above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</si>
  <si>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</si>
  <si>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</si>
  <si>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</si>
  <si>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</si>
  <si>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</si>
  <si>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</si>
  <si>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</si>
  <si>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</si>
  <si>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NEPA</t>
  </si>
  <si>
    <t>Toxic Report</t>
  </si>
  <si>
    <t>SUBTOTAL RESIDENTIAL COST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</si>
  <si>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</si>
  <si>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</si>
  <si>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</si>
  <si>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</si>
  <si>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</si>
  <si>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</si>
  <si>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</si>
  <si>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TOTAL RESIDENTIAL COST</t>
  </si>
  <si>
    <t>Project and Site Information</t>
  </si>
  <si>
    <t>Total Eligible Basis:</t>
  </si>
  <si>
    <t>Current Land Use Designation</t>
  </si>
  <si>
    <t>V. BASIS AND CREDITS : 4% FEDERAL AND STATE CREDIT</t>
  </si>
  <si>
    <t>Multi-use/ Commercial</t>
  </si>
  <si>
    <t>Current Zoning and Maximum Density</t>
  </si>
  <si>
    <t>Commercial, Downtown - 109 units per acre</t>
  </si>
  <si>
    <t>Projects w/ building(s) located in DDA/QCT areas &amp; Non-DDA/Non-QCT areas, bifurcate accordingly.</t>
  </si>
  <si>
    <t>Proposed Zoning and Maximum Density</t>
  </si>
  <si>
    <t>Occupancy restrictions that run with the land due to CUP’s or density bonuses?</t>
  </si>
  <si>
    <t>(if yes, explain here)</t>
  </si>
  <si>
    <t>Building Height Requirements</t>
  </si>
  <si>
    <t>None</t>
  </si>
  <si>
    <t>Ineligible Amounts</t>
  </si>
  <si>
    <t>Required Parking Ratio</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</si>
  <si>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</si>
  <si>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</si>
  <si>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</si>
  <si>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</si>
  <si>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</si>
  <si>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Actual or Scheduled</t>
  </si>
  <si>
    <t>Subtract (specify other ineligible amounts):</t>
  </si>
  <si>
    <t>Month</t>
  </si>
  <si>
    <t>/</t>
  </si>
  <si>
    <t>Year</t>
  </si>
  <si>
    <t>Total Ineligible Amounts:</t>
  </si>
  <si>
    <t>SITE</t>
  </si>
  <si>
    <t>Environmental Review Completed</t>
  </si>
  <si>
    <t>*Total Eligible Basis Amount Voluntarily Excluded:</t>
  </si>
  <si>
    <t>Total Basis Reduction:</t>
  </si>
  <si>
    <t>Site Acquired</t>
  </si>
  <si>
    <t>LOCAL PERMITS</t>
  </si>
  <si>
    <t>Total Requested Unadjusted Eligible Basis:</t>
  </si>
  <si>
    <t>Conditional Use Permit</t>
  </si>
  <si>
    <t>Total Adjusted Threshold Basis Limit:</t>
  </si>
  <si>
    <t>Variance</t>
  </si>
  <si>
    <t>**QCT or DDA Adjustment:</t>
  </si>
  <si>
    <t>Site Plan Review</t>
  </si>
  <si>
    <t>Total Adjusted Eligible Basis:</t>
  </si>
  <si>
    <t>Grading Permit</t>
  </si>
  <si>
    <t>Applicable Fraction:</t>
  </si>
  <si>
    <t>Building Permit</t>
  </si>
  <si>
    <t>CONSTRUCTION FINANCING</t>
  </si>
  <si>
    <t>Loan Application</t>
  </si>
  <si>
    <t>Qualified Basis:</t>
  </si>
  <si>
    <t>Enforceable Commitment</t>
  </si>
  <si>
    <t>Total Qualified Basis:</t>
  </si>
  <si>
    <t>Closing and Disbursement</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</si>
  <si>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</si>
  <si>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</si>
  <si>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</si>
  <si>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Residual</t>
  </si>
  <si>
    <t>Deferred</t>
  </si>
  <si>
    <t>New Const/
Rehab</t>
  </si>
  <si>
    <t>Acquisition</t>
  </si>
  <si>
    <t>OTHER LOANS AND GRANTS</t>
  </si>
  <si>
    <t>Type and Source:</t>
  </si>
  <si>
    <t xml:space="preserve">City of Stockton </t>
  </si>
  <si>
    <t>***Applicable Percentage:</t>
  </si>
  <si>
    <t>Subtotal Annual Federal Credit:</t>
  </si>
  <si>
    <t>Closing or Award</t>
  </si>
  <si>
    <t>Total Combined Annual Federal Credit:</t>
  </si>
  <si>
    <t xml:space="preserve">Type and Source: </t>
  </si>
  <si>
    <t xml:space="preserve">AHSC Loan </t>
  </si>
  <si>
    <t>***Applicants are required to use these percentages in calculating credit at the application stage.</t>
  </si>
  <si>
    <t>Federal Credit</t>
  </si>
  <si>
    <t>AHSC Grant</t>
  </si>
  <si>
    <t>Total Project Cost</t>
  </si>
  <si>
    <t>Funding Gap</t>
  </si>
  <si>
    <t xml:space="preserve">Federal Tax Credit Factor </t>
  </si>
  <si>
    <t xml:space="preserve">Federal tax credit factor must be at least $1.00 for self-syndication projects or at least $0.85 for all other projects.  </t>
  </si>
  <si>
    <t>Total Credits Necessary for Feasibility</t>
  </si>
  <si>
    <t>Annual Federal Credit Necessary for Feasibility</t>
  </si>
  <si>
    <t>Maximum Annual Federal Credits</t>
  </si>
  <si>
    <t>Equity Raised From Federal Credit</t>
  </si>
  <si>
    <t>Remaining Funding Gap</t>
  </si>
  <si>
    <t>10% of Costs Incurred</t>
  </si>
  <si>
    <t>Construction Start</t>
  </si>
  <si>
    <t xml:space="preserve">Determination of State Credit </t>
  </si>
  <si>
    <t>NC/Rehab</t>
  </si>
  <si>
    <t>Construction Completion</t>
  </si>
  <si>
    <t>State Credit Basis</t>
  </si>
  <si>
    <t>Placed In Service</t>
  </si>
  <si>
    <t>New construction or rehabilitation basis only;
No acquisition basis except for At-Risk projects eligible for State Credit</t>
  </si>
  <si>
    <t>Factor Amount</t>
  </si>
  <si>
    <t>Occupancy of All Low-Income Units</t>
  </si>
  <si>
    <t>Maximum Total State Credit</t>
  </si>
  <si>
    <t>III. PROJECT FINANCING - SECTION 1: CONSTRUCTION FINANCING</t>
  </si>
  <si>
    <t>State Tax Credit Factor</t>
  </si>
  <si>
    <t xml:space="preserve">State tax credit factor must be at least $0.80 for "certified" state credits; at least $0.79 for self-syndication projects; or at least $0.70 for all other projects.   </t>
  </si>
  <si>
    <t>State Credit Necessary for Feasibility</t>
  </si>
  <si>
    <t>List Below All Projected Sources Required To Complete Construction</t>
  </si>
  <si>
    <t>Maximum State Credit</t>
  </si>
  <si>
    <t>Equity Raised from State Credit</t>
  </si>
  <si>
    <t>Name of Lender/Source</t>
  </si>
  <si>
    <r>
      <t xml:space="preserve">Term </t>
    </r>
    <r>
      <rPr>
        <sz val="8"/>
        <rFont val="Arial"/>
        <family val="2"/>
      </rPr>
      <t>(months)</t>
    </r>
  </si>
  <si>
    <t>Interest Rate</t>
  </si>
  <si>
    <t>Fixed/Variable</t>
  </si>
  <si>
    <t>Amount of Funds</t>
  </si>
  <si>
    <t>Banner Bank</t>
  </si>
  <si>
    <t>Variable</t>
  </si>
  <si>
    <r>
      <t xml:space="preserve">15 YEAR PROJECT CASH FLOW PROJECTIONS - </t>
    </r>
    <r>
      <rPr>
        <sz val="12"/>
        <rFont val="Arial"/>
        <family val="2"/>
      </rPr>
      <t xml:space="preserve">Refer to TCAC Regulation Sections 10322(h)(22), 10325(f)(5), 10326(g)(4), 10327(f) and (g). </t>
    </r>
  </si>
  <si>
    <t>Ranking - $500M State Credit Applications</t>
  </si>
  <si>
    <t>REVENUE</t>
  </si>
  <si>
    <t>MULTIPLIER</t>
  </si>
  <si>
    <t>YEAR 1</t>
  </si>
  <si>
    <t>Banner Bank Taxable Construction Loan</t>
  </si>
  <si>
    <t>YEAR 2</t>
  </si>
  <si>
    <t>YEAR 3</t>
  </si>
  <si>
    <t>YEAR 4</t>
  </si>
  <si>
    <t>YEAR 5</t>
  </si>
  <si>
    <t>YEAR 6</t>
  </si>
  <si>
    <t>YEAR 7</t>
  </si>
  <si>
    <t>YEAR 8</t>
  </si>
  <si>
    <t>YEAR 9</t>
  </si>
  <si>
    <t>YEAR 10</t>
  </si>
  <si>
    <t>YEAR 11</t>
  </si>
  <si>
    <t>YEAR 12</t>
  </si>
  <si>
    <t>YEAR 13</t>
  </si>
  <si>
    <t>YEAR 14</t>
  </si>
  <si>
    <t>YEAR 15</t>
  </si>
  <si>
    <t>Gross Rent</t>
  </si>
  <si>
    <t>State Tax Credit per Tax Credit Unit</t>
  </si>
  <si>
    <t>City of Stockton RDA/ CDBG</t>
  </si>
  <si>
    <t>Fixed</t>
  </si>
  <si>
    <t>Tax Credit Unit per State Tax Credit</t>
  </si>
  <si>
    <t>Less Vacancy</t>
  </si>
  <si>
    <t>Accrued/ Deferred Interest</t>
  </si>
  <si>
    <t>(select)</t>
  </si>
  <si>
    <t>HCD- AHSC HRI</t>
  </si>
  <si>
    <t>Rental Subsidy</t>
  </si>
  <si>
    <t>6)</t>
  </si>
  <si>
    <t xml:space="preserve">Costs Deferred Until Conversion </t>
  </si>
  <si>
    <t>7)</t>
  </si>
  <si>
    <t>Deferred Developer Fee</t>
  </si>
  <si>
    <t>8)</t>
  </si>
  <si>
    <t>Capital Contribution- GP</t>
  </si>
  <si>
    <t>9)</t>
  </si>
  <si>
    <t>Capital Contribution- LP</t>
  </si>
  <si>
    <t>10)</t>
  </si>
  <si>
    <t>Total Revenue</t>
  </si>
  <si>
    <t>11)</t>
  </si>
  <si>
    <t>EXPENSES</t>
  </si>
  <si>
    <t>12)</t>
  </si>
  <si>
    <t>Operating Expenses:</t>
  </si>
  <si>
    <t>Administrative</t>
  </si>
  <si>
    <t>Total Funds For Construction:</t>
  </si>
  <si>
    <t>Management</t>
  </si>
  <si>
    <t>Payroll &amp; Payroll Taxes</t>
  </si>
  <si>
    <t>Lender/Source:</t>
  </si>
  <si>
    <t>701 B Street, Ste 100</t>
  </si>
  <si>
    <t>Other Operating Expenses (specify):</t>
  </si>
  <si>
    <t>San Diego CA 92121</t>
  </si>
  <si>
    <t>Total Operating Expenses</t>
  </si>
  <si>
    <t>Contact Name:</t>
  </si>
  <si>
    <t>Waheed Karim</t>
  </si>
  <si>
    <t>916.518.2610</t>
  </si>
  <si>
    <t>Transit Pass/Tenant Internet Expense*</t>
  </si>
  <si>
    <t>Type of Financing:</t>
  </si>
  <si>
    <t>Loan</t>
  </si>
  <si>
    <t>Service Amenities</t>
  </si>
  <si>
    <t>Variable Rate Index (if applicable):</t>
  </si>
  <si>
    <t>Is the Lender/Source Committed?</t>
  </si>
  <si>
    <t>Replacement Reserve</t>
  </si>
  <si>
    <t>Real Estate Taxes</t>
  </si>
  <si>
    <t>400 East Main Street</t>
  </si>
  <si>
    <t>315 N San Joaquin St</t>
  </si>
  <si>
    <t>Stockton CA 95202</t>
  </si>
  <si>
    <t>Janice Miller</t>
  </si>
  <si>
    <t>209.937.8862</t>
  </si>
  <si>
    <t>Total Expenses</t>
  </si>
  <si>
    <t>Cash Flow Prior to Debt Service</t>
  </si>
  <si>
    <t>2020 W El Camino Ave Ste 400</t>
  </si>
  <si>
    <t>MUST PAY DEBT SERVICE</t>
  </si>
  <si>
    <t>Sacramento CA</t>
  </si>
  <si>
    <t>Craig Shields</t>
  </si>
  <si>
    <t>HCD AHSC AHD Loan</t>
  </si>
  <si>
    <t>916.263.1017</t>
  </si>
  <si>
    <t>Total Debt Service</t>
  </si>
  <si>
    <t>Cash Flow After Debt Service</t>
  </si>
  <si>
    <t>Percent of Gross Revenue</t>
  </si>
  <si>
    <t>25% Debt Service Test</t>
  </si>
  <si>
    <t>low income</t>
  </si>
  <si>
    <t>Debt Coverage Ratio</t>
  </si>
  <si>
    <t>lowest income</t>
  </si>
  <si>
    <t>SRO/Studio</t>
  </si>
  <si>
    <t>50-36</t>
  </si>
  <si>
    <t>&lt;=35</t>
  </si>
  <si>
    <t>SRO/STUDIO</t>
  </si>
  <si>
    <t>1 Bedroom</t>
  </si>
  <si>
    <t>2 Bedrooms</t>
  </si>
  <si>
    <t>3 Bedrooms</t>
  </si>
  <si>
    <t>4+ Bedrooms</t>
  </si>
  <si>
    <t>5 Bedrooms</t>
  </si>
  <si>
    <t>OTHER FEES**</t>
  </si>
  <si>
    <t>GP Partnership Management Fee</t>
  </si>
  <si>
    <t>LP Asset Management Fee</t>
  </si>
  <si>
    <t>Incentive Management Fee</t>
  </si>
  <si>
    <t>Total Other Fees</t>
  </si>
  <si>
    <t>Remaining Cash Flow</t>
  </si>
  <si>
    <t>Deferred Developer Fee**</t>
  </si>
  <si>
    <t>Residual or Soft Debt Payments**</t>
  </si>
  <si>
    <t xml:space="preserve">*9% and 4% + state credit 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</si>
  <si>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</si>
  <si>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4 Bedrooms</t>
  </si>
  <si>
    <t>III. PROJECT FINANCING - SECTION 2:  PERMANENT FINANCING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</si>
  <si>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</si>
  <si>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</si>
  <si>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</si>
  <si>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</si>
  <si>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</si>
  <si>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</si>
  <si>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</si>
  <si>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</si>
  <si>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r>
      <t xml:space="preserve">Term </t>
    </r>
    <r>
      <rPr>
        <sz val="8"/>
        <rFont val="Arial"/>
        <family val="2"/>
      </rPr>
      <t>(months)</t>
    </r>
  </si>
  <si>
    <t>Residual Receipts / Deferred Pymt.</t>
  </si>
  <si>
    <t>Annual Debt Service</t>
  </si>
  <si>
    <t>ANNUAL TOTAL RENT</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</si>
  <si>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</si>
  <si>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manager(s)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</si>
  <si>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</si>
  <si>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</si>
  <si>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</si>
  <si>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</si>
  <si>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</si>
  <si>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*This spreadsheet assumes a subsidy contract with a utility allowance.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</si>
  <si>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</si>
  <si>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</si>
  <si>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If the project's subsidy contract is gross, please adjust the column headings and cells accordingly.</t>
  </si>
  <si>
    <t>**The number of units are linked to the Lowest Income Units table in the Application tab, but it may be adjusted manually.</t>
  </si>
  <si>
    <t>Banner Tax Exempt Bond- Permanent</t>
  </si>
  <si>
    <t>Review Post-award Instructions sheet before completing.</t>
  </si>
  <si>
    <t>SOURCES AND USES BUDGET COMPARISON</t>
  </si>
  <si>
    <t>ORIGINAL APPLICATION TOTAL PROJECT
COST - RESIDENTIAL</t>
  </si>
  <si>
    <t>PLACED IN SERVICE TOTAL PROJECT
COST - RESIDENTIAL</t>
  </si>
  <si>
    <t>COST VARIANCE</t>
  </si>
  <si>
    <t>NOTES</t>
  </si>
  <si>
    <t>HCD- AHSC Loan</t>
  </si>
  <si>
    <t>market rate</t>
  </si>
  <si>
    <t>Deferred Developer Fee/ GP Equity</t>
  </si>
  <si>
    <t>Capital Contributions GP</t>
  </si>
  <si>
    <t>Total Permanent Financing:</t>
  </si>
  <si>
    <t>Total Tax Credit Equity:</t>
  </si>
  <si>
    <t>Total Sources of Project Funds:</t>
  </si>
  <si>
    <t>total sum for threshold basis limit</t>
  </si>
  <si>
    <t>701 B. Street, Ste. 100</t>
  </si>
  <si>
    <t>2020 W. El Camino Ave Ste 400</t>
  </si>
  <si>
    <t>San Diego, 92101</t>
  </si>
  <si>
    <t>Sacramento, CA 95821</t>
  </si>
  <si>
    <t xml:space="preserve">Waheed Karim </t>
  </si>
  <si>
    <t>619-518-2610</t>
  </si>
  <si>
    <t>916-263-1017</t>
  </si>
  <si>
    <t>400 East Main St</t>
  </si>
  <si>
    <t>Carol J Ornelas</t>
  </si>
  <si>
    <t>2019 100% RENTS</t>
  </si>
  <si>
    <t>209-937-8862</t>
  </si>
  <si>
    <t>Project 100% Rents:</t>
  </si>
  <si>
    <r>
      <t xml:space="preserve">AVERAGE AFFORDABILITY BY AMI </t>
    </r>
    <r>
      <rPr>
        <b/>
        <u/>
        <sz val="10"/>
        <rFont val="Arial"/>
        <family val="2"/>
      </rPr>
      <t>TARGETING</t>
    </r>
  </si>
  <si>
    <t>County</t>
  </si>
  <si>
    <t>Const. Oversight by Developer</t>
  </si>
  <si>
    <t>UNITS</t>
  </si>
  <si>
    <t>UNIT % OF TOTAL</t>
  </si>
  <si>
    <t xml:space="preserve">  Note:  Syndication Costs may not be included as a project cost.</t>
  </si>
  <si>
    <t>PRO RATA TARGET %</t>
  </si>
  <si>
    <t>315 N San Joaquin</t>
  </si>
  <si>
    <t>TOTAL</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</si>
  <si>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</si>
  <si>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</si>
  <si>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</si>
  <si>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</si>
  <si>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</si>
  <si>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n/a</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</si>
  <si>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</si>
  <si>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</si>
  <si>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</si>
  <si>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</si>
  <si>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</si>
  <si>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</si>
  <si>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</si>
  <si>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</si>
  <si>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</si>
  <si>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</si>
  <si>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</si>
  <si>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</si>
  <si>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</si>
  <si>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</si>
  <si>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</si>
  <si>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</si>
  <si>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 # Units:</t>
  </si>
  <si>
    <t>Total:</t>
  </si>
  <si>
    <t>Average:</t>
  </si>
  <si>
    <t>Is this a resyndication project using hold harmless rent limits in the above table?</t>
  </si>
  <si>
    <t>These rents cannot exceed the federal set-aside current tax credit rent limits.</t>
  </si>
  <si>
    <t>See TCAC Regulation Section 10327(g)(8).</t>
  </si>
  <si>
    <t>Manager Units</t>
  </si>
  <si>
    <t xml:space="preserve">State law requires an onsite manager's unit for projects with 16 or more residential units.  </t>
  </si>
  <si>
    <t xml:space="preserve">TCAC Regulation Section 10326(g)(6) requires projects with at least 161 units to provide a second </t>
  </si>
  <si>
    <t>on-site manager's unit, with one additional for each 80 units beyond, up to 4 on-site manager units.</t>
  </si>
  <si>
    <t xml:space="preserve">Scattered site projects of 16 or more units must have at least one manager unit at each site </t>
  </si>
  <si>
    <t>consisting of 16 or more residential units.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</si>
  <si>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</si>
  <si>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</si>
  <si>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</si>
  <si>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r>
      <t>(c)
Proposed Monthly Rent</t>
    </r>
    <r>
      <rPr>
        <sz val="8"/>
        <rFont val="Arial"/>
        <family val="2"/>
      </rPr>
      <t xml:space="preserve"> (Less Utilities)</t>
    </r>
  </si>
  <si>
    <t>Project with desk or security staff in lieu of on-site manager unit(s)</t>
  </si>
  <si>
    <t>See TCAC Regulation Section 10325(f)(7)(J) for complete requirements.</t>
  </si>
  <si>
    <r>
      <t>(c)
Proposed Monthly Rent</t>
    </r>
    <r>
      <rPr>
        <sz val="8"/>
        <rFont val="Arial"/>
        <family val="2"/>
      </rPr>
      <t xml:space="preserve"> (Less Utilities)</t>
    </r>
  </si>
  <si>
    <t xml:space="preserve">Application type: </t>
  </si>
  <si>
    <t>4%</t>
  </si>
  <si>
    <t xml:space="preserve">Please select your county: </t>
  </si>
  <si>
    <t>Aggregate Monthly Rents For All Units:</t>
  </si>
  <si>
    <t>Aggregate Annual Rents For All Units:</t>
  </si>
  <si>
    <t>9%</t>
  </si>
  <si>
    <t>4% 2019 TBLs</t>
  </si>
  <si>
    <t>9% 2019 TBLs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</si>
  <si>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</si>
  <si>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</si>
  <si>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</si>
  <si>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</si>
  <si>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</si>
  <si>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</si>
  <si>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</si>
  <si>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</si>
  <si>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</si>
  <si>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</si>
  <si>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</si>
  <si>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</si>
  <si>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</si>
  <si>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</si>
  <si>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</si>
  <si>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</si>
  <si>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</si>
  <si>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</si>
  <si>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</si>
  <si>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</si>
  <si>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</si>
  <si>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</si>
  <si>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</si>
  <si>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</si>
  <si>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</si>
  <si>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</si>
  <si>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</si>
  <si>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</si>
  <si>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</si>
  <si>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TCAC CUAC calculator for New Construction/ Adaptive Re-Use by DuctTesters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</si>
  <si>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</si>
  <si>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</si>
  <si>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</si>
  <si>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</si>
  <si>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</si>
  <si>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</si>
  <si>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</si>
  <si>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</si>
  <si>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Total Management:</t>
  </si>
  <si>
    <t>Fuel:</t>
  </si>
  <si>
    <t>Gas:</t>
  </si>
  <si>
    <t>Water/Sewer:</t>
  </si>
  <si>
    <t>Total Utilities:</t>
  </si>
  <si>
    <t xml:space="preserve">Payroll / </t>
  </si>
  <si>
    <t>On-site Manager:</t>
  </si>
  <si>
    <t>Payroll Taxes</t>
  </si>
  <si>
    <t>Maintenance Personnel:</t>
  </si>
  <si>
    <t>Payroll Taxes/ Benefits</t>
  </si>
  <si>
    <t>Total Payroll / Payroll Taxes:</t>
  </si>
  <si>
    <t>Total Insurance:</t>
  </si>
  <si>
    <t>Painting:</t>
  </si>
  <si>
    <t>Repairs:</t>
  </si>
  <si>
    <t>Trash Removal:</t>
  </si>
  <si>
    <t>Exterminating:</t>
  </si>
  <si>
    <t>Grounds:</t>
  </si>
  <si>
    <t>Elevator:</t>
  </si>
  <si>
    <t>Janitorial, Misc. Contracts, HVAC</t>
  </si>
  <si>
    <t>Total Maintenance:</t>
  </si>
  <si>
    <t>Other Operating</t>
  </si>
  <si>
    <t>Expenses</t>
  </si>
  <si>
    <t>Total Other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</si>
  <si>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</si>
  <si>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</si>
  <si>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</si>
  <si>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</si>
  <si>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</si>
  <si>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</si>
  <si>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</si>
  <si>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Real Estate Taxes:</t>
  </si>
  <si>
    <t>Commercial Income*</t>
  </si>
  <si>
    <t>Total Annual Commercial/Non-Residential Revenue:</t>
  </si>
  <si>
    <t>Total Annual Commercial/Non-Residential Expenses:</t>
  </si>
  <si>
    <t>Total Annual Commercial/Non-Residential Debt Service:</t>
  </si>
  <si>
    <t>Total Annual Commercial/Non-Residential Net Income:</t>
  </si>
  <si>
    <t>a</t>
  </si>
  <si>
    <t>*The Sources and Uses Budget must separately detail apportioned amounts for residential and commercial</t>
  </si>
  <si>
    <t>b</t>
  </si>
  <si>
    <t>space.  Separate cash flow projections shall be provided for residential and commercial space.  Income from</t>
  </si>
  <si>
    <t>c</t>
  </si>
  <si>
    <t>the residential portion of a project shall not be used to support any negative cash flow of a commercial portion,</t>
  </si>
  <si>
    <t>d</t>
  </si>
  <si>
    <t>and commercial income should not support the residential portion (Sections 10322(h)(15), (23); 10327(g)(7)).</t>
  </si>
  <si>
    <t>e</t>
  </si>
  <si>
    <t>f</t>
  </si>
  <si>
    <t>g</t>
  </si>
  <si>
    <t>III. PROJECT FINANCING - SECTION 4:  LOAN AND GRANT SUBSIDIES</t>
  </si>
  <si>
    <t>h</t>
  </si>
  <si>
    <t>sum</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</si>
  <si>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</si>
  <si>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</si>
  <si>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</si>
  <si>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</si>
  <si>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</si>
  <si>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</si>
  <si>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</si>
  <si>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</si>
  <si>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</si>
  <si>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</si>
  <si>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</si>
  <si>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</si>
  <si>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</si>
  <si>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</si>
  <si>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</si>
  <si>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</si>
  <si>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</si>
  <si>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</si>
  <si>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</si>
  <si>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</si>
  <si>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</si>
  <si>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r>
      <t>(</t>
    </r>
    <r>
      <rPr>
        <sz val="8"/>
        <rFont val="Arial"/>
        <family val="2"/>
      </rPr>
      <t>City of Stockton RDA</t>
    </r>
    <r>
      <rPr>
        <sz val="8"/>
        <rFont val="Arial"/>
        <family val="2"/>
      </rPr>
      <t>)</t>
    </r>
  </si>
  <si>
    <r>
      <t>(</t>
    </r>
    <r>
      <rPr>
        <sz val="8"/>
        <rFont val="Arial"/>
        <family val="2"/>
      </rPr>
      <t>City Funds</t>
    </r>
    <r>
      <rPr>
        <sz val="8"/>
        <rFont val="Arial"/>
        <family val="2"/>
      </rPr>
      <t>)</t>
    </r>
  </si>
  <si>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</si>
  <si>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</si>
  <si>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</si>
  <si>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</si>
  <si>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</si>
  <si>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</si>
  <si>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</si>
  <si>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</si>
  <si>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</si>
  <si>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</si>
  <si>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</si>
  <si>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</si>
  <si>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</si>
  <si>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</si>
  <si>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</si>
  <si>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</si>
  <si>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</si>
  <si>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</si>
  <si>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</si>
  <si>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</si>
  <si>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</si>
  <si>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</si>
  <si>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</si>
  <si>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</si>
  <si>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</si>
  <si>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</si>
  <si>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</si>
  <si>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</si>
  <si>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</si>
  <si>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</si>
  <si>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</si>
  <si>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</si>
  <si>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</si>
  <si>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</si>
  <si>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</si>
  <si>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</si>
  <si>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</si>
  <si>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</si>
  <si>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</si>
  <si>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7%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</si>
  <si>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</si>
  <si>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</si>
  <si>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</si>
  <si>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</si>
  <si>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</si>
  <si>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</si>
  <si>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</si>
  <si>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</si>
  <si>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</si>
  <si>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</si>
  <si>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</si>
  <si>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</si>
  <si>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</si>
  <si>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</si>
  <si>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</si>
  <si>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</si>
  <si>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</si>
  <si>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</si>
  <si>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</si>
  <si>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</si>
  <si>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</si>
  <si>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</si>
  <si>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(j)</t>
  </si>
  <si>
    <t>Plus (+) 1% basis adjustment - 50%AMI to 36%AMI Units</t>
  </si>
  <si>
    <t>For each 1% of project's Low-Income and Market Rate Units restricted between 36% and 50% of AMI.</t>
  </si>
  <si>
    <t>Rental Units:</t>
  </si>
  <si>
    <t>Total Rental Units @ 50% to 36% of AMI:</t>
  </si>
  <si>
    <t>(k)</t>
  </si>
  <si>
    <t>Plus (+) 2% basis adjustment  - At or below 35%AMI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</si>
  <si>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</si>
  <si>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</si>
  <si>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</si>
  <si>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</si>
  <si>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</si>
  <si>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</si>
  <si>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</si>
  <si>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</si>
  <si>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</si>
  <si>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</si>
  <si>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</si>
  <si>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</si>
  <si>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</si>
  <si>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</si>
  <si>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</si>
  <si>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Trustee Fee and Issuer Fee:</t>
  </si>
  <si>
    <t>TCAC moved HCD Fee from Debt Svc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</si>
</sst>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5" formatCode="&quot;$&quot;#,##0_);\(&quot;$&quot;#,##0\)"/>
    <numFmt numFmtId="6" formatCode="&quot;$&quot;#,##0_);[Red]\(&quot;$&quot;#,##0\)"/>
    <numFmt numFmtId="164" formatCode="&quot;$&quot;#,##0"/>
    <numFmt numFmtId="165" formatCode="00000"/>
    <numFmt numFmtId="166" formatCode="[&lt;=9999999]###\-####;\(###\)\ ###\-####"/>
    <numFmt numFmtId="167" formatCode="000"/>
    <numFmt numFmtId="168" formatCode="0000.00"/>
    <numFmt numFmtId="169" formatCode="0.000"/>
    <numFmt numFmtId="170" formatCode="mm/dd/yy"/>
    <numFmt numFmtId="171" formatCode="[$-409]mmmm\ d\,\ yyyy"/>
    <numFmt numFmtId="172" formatCode="&quot;$&quot;#,##0.00000"/>
    <numFmt numFmtId="173" formatCode="&quot;$&quot;#,##0.00"/>
    <numFmt numFmtId="174" formatCode="0.000%"/>
    <numFmt numFmtId="175" formatCode="#,##0.0000000000"/>
    <numFmt numFmtId="176" formatCode="0.0%"/>
    <numFmt numFmtId="177" formatCode="0.0000%"/>
    <numFmt numFmtId="178" formatCode="0.0000"/>
  </numFmts>
  <fonts count="82">
    <font>
      <sz val="10"/>
      <color rgb="FF000000"/>
      <name val="Arial"/>
    </font>
    <font>
      <b/>
      <sz val="10"/>
      <color rgb="FFFFFFFF"/>
      <name val="Arial"/>
      <family val="2"/>
    </font>
    <font>
      <sz val="10"/>
      <color theme="1"/>
      <name val="Arial"/>
      <family val="2"/>
    </font>
    <font>
      <sz val="10"/>
      <name val="Arial"/>
      <family val="2"/>
    </font>
    <font>
      <b/>
      <u/>
      <sz val="10"/>
      <color theme="1"/>
      <name val="Arial"/>
      <family val="2"/>
    </font>
    <font>
      <b/>
      <sz val="12"/>
      <color rgb="FFC00000"/>
      <name val="Arial"/>
      <family val="2"/>
    </font>
    <font>
      <b/>
      <sz val="12"/>
      <color theme="1"/>
      <name val="Arial"/>
      <family val="2"/>
    </font>
    <font>
      <sz val="12"/>
      <color theme="1"/>
      <name val="Arial"/>
      <family val="2"/>
    </font>
    <font>
      <b/>
      <sz val="10"/>
      <color theme="1"/>
      <name val="Arial"/>
      <family val="2"/>
    </font>
    <font>
      <b/>
      <u/>
      <sz val="10"/>
      <color theme="1"/>
      <name val="Arial"/>
      <family val="2"/>
    </font>
    <font>
      <b/>
      <u/>
      <sz val="10"/>
      <color theme="1"/>
      <name val="Arial"/>
      <family val="2"/>
    </font>
    <font>
      <b/>
      <u/>
      <sz val="10"/>
      <color theme="1"/>
      <name val="Arial"/>
      <family val="2"/>
    </font>
    <font>
      <u/>
      <sz val="10"/>
      <color rgb="FF0000FF"/>
      <name val="Arial"/>
      <family val="2"/>
    </font>
    <font>
      <b/>
      <sz val="10"/>
      <color theme="1"/>
      <name val="Arimo"/>
    </font>
    <font>
      <b/>
      <sz val="10"/>
      <color rgb="FFFF0000"/>
      <name val="Arial"/>
      <family val="2"/>
    </font>
    <font>
      <u/>
      <sz val="10"/>
      <color rgb="FF0000FF"/>
      <name val="Arial"/>
      <family val="2"/>
    </font>
    <font>
      <sz val="10"/>
      <color rgb="FFFF0000"/>
      <name val="Arial"/>
      <family val="2"/>
    </font>
    <font>
      <sz val="10"/>
      <color theme="1"/>
      <name val="Calibri"/>
      <family val="2"/>
    </font>
    <font>
      <b/>
      <i/>
      <sz val="10"/>
      <color theme="1"/>
      <name val="Arial"/>
      <family val="2"/>
    </font>
    <font>
      <i/>
      <sz val="10"/>
      <color theme="1"/>
      <name val="Arial"/>
      <family val="2"/>
    </font>
    <font>
      <u/>
      <sz val="10"/>
      <color theme="1"/>
      <name val="Arial"/>
      <family val="2"/>
    </font>
    <font>
      <u/>
      <sz val="10"/>
      <color rgb="FF0000FF"/>
      <name val="Arial"/>
      <family val="2"/>
    </font>
    <font>
      <b/>
      <u/>
      <sz val="10"/>
      <color theme="1"/>
      <name val="Arial"/>
      <family val="2"/>
    </font>
    <font>
      <b/>
      <u/>
      <sz val="10"/>
      <color rgb="FFFF0000"/>
      <name val="Arial"/>
      <family val="2"/>
    </font>
    <font>
      <b/>
      <u/>
      <sz val="10"/>
      <color rgb="FFC00000"/>
      <name val="Arial"/>
      <family val="2"/>
    </font>
    <font>
      <u/>
      <sz val="10"/>
      <color rgb="FF0000FF"/>
      <name val="Arial"/>
      <family val="2"/>
    </font>
    <font>
      <b/>
      <i/>
      <sz val="14"/>
      <color theme="1"/>
      <name val="Arial"/>
      <family val="2"/>
    </font>
    <font>
      <sz val="8"/>
      <color theme="1"/>
      <name val="Arial"/>
      <family val="2"/>
    </font>
    <font>
      <b/>
      <u/>
      <sz val="10"/>
      <color theme="1"/>
      <name val="Arial"/>
      <family val="2"/>
    </font>
    <font>
      <u/>
      <sz val="10"/>
      <color theme="1"/>
      <name val="Arial"/>
      <family val="2"/>
    </font>
    <font>
      <b/>
      <u/>
      <sz val="10"/>
      <color theme="1"/>
      <name val="Arial"/>
      <family val="2"/>
    </font>
    <font>
      <sz val="10"/>
      <color rgb="FFFFFFFF"/>
      <name val="Arial"/>
      <family val="2"/>
    </font>
    <font>
      <u/>
      <sz val="10"/>
      <color rgb="FF0000FF"/>
      <name val="Arial"/>
      <family val="2"/>
    </font>
    <font>
      <u/>
      <sz val="10"/>
      <color rgb="FF0000FF"/>
      <name val="Arial"/>
      <family val="2"/>
    </font>
    <font>
      <sz val="7"/>
      <color theme="1"/>
      <name val="Arial"/>
      <family val="2"/>
    </font>
    <font>
      <b/>
      <u/>
      <sz val="10"/>
      <color theme="1"/>
      <name val="Arial"/>
      <family val="2"/>
    </font>
    <font>
      <u/>
      <sz val="10"/>
      <color theme="1"/>
      <name val="Arial"/>
      <family val="2"/>
    </font>
    <font>
      <i/>
      <sz val="8"/>
      <color theme="1"/>
      <name val="Arial"/>
      <family val="2"/>
    </font>
    <font>
      <sz val="1"/>
      <color rgb="FFFFFFFF"/>
      <name val="Arial"/>
      <family val="2"/>
    </font>
    <font>
      <sz val="10"/>
      <color theme="1"/>
      <name val="Times New Roman"/>
      <family val="1"/>
    </font>
    <font>
      <b/>
      <i/>
      <sz val="10"/>
      <color theme="1"/>
      <name val="Times New Roman"/>
      <family val="1"/>
    </font>
    <font>
      <b/>
      <sz val="9"/>
      <color theme="1"/>
      <name val="Arial"/>
      <family val="2"/>
    </font>
    <font>
      <i/>
      <sz val="9"/>
      <color theme="1"/>
      <name val="Arial"/>
      <family val="2"/>
    </font>
    <font>
      <sz val="9"/>
      <color theme="1"/>
      <name val="Arial"/>
      <family val="2"/>
    </font>
    <font>
      <b/>
      <i/>
      <sz val="9"/>
      <color theme="1"/>
      <name val="Arial"/>
      <family val="2"/>
    </font>
    <font>
      <b/>
      <sz val="9"/>
      <color rgb="FFC00000"/>
      <name val="Arial"/>
      <family val="2"/>
    </font>
    <font>
      <b/>
      <sz val="9"/>
      <color rgb="FFFF0000"/>
      <name val="Arial"/>
      <family val="2"/>
    </font>
    <font>
      <sz val="9"/>
      <color theme="1"/>
      <name val="Times New Roman"/>
      <family val="1"/>
    </font>
    <font>
      <u/>
      <sz val="10"/>
      <color rgb="FF0000FF"/>
      <name val="Arial"/>
      <family val="2"/>
    </font>
    <font>
      <b/>
      <vertAlign val="superscript"/>
      <sz val="10"/>
      <color theme="1"/>
      <name val="Arial"/>
      <family val="2"/>
    </font>
    <font>
      <u/>
      <sz val="9"/>
      <color theme="1"/>
      <name val="Arial"/>
      <family val="2"/>
    </font>
    <font>
      <b/>
      <u/>
      <sz val="8"/>
      <color theme="1"/>
      <name val="Arial"/>
      <family val="2"/>
    </font>
    <font>
      <b/>
      <u/>
      <sz val="10"/>
      <color theme="1"/>
      <name val="Arial"/>
      <family val="2"/>
    </font>
    <font>
      <u/>
      <sz val="9"/>
      <color theme="1"/>
      <name val="Arial"/>
      <family val="2"/>
    </font>
    <font>
      <u/>
      <sz val="9"/>
      <color theme="1"/>
      <name val="Arial"/>
      <family val="2"/>
    </font>
    <font>
      <b/>
      <sz val="8"/>
      <color theme="1"/>
      <name val="Arial"/>
      <family val="2"/>
    </font>
    <font>
      <b/>
      <i/>
      <sz val="10"/>
      <color rgb="FFFF0000"/>
      <name val="Arial"/>
      <family val="2"/>
    </font>
    <font>
      <b/>
      <u/>
      <sz val="8"/>
      <color theme="1"/>
      <name val="Arial"/>
      <family val="2"/>
    </font>
    <font>
      <b/>
      <sz val="14"/>
      <color theme="1"/>
      <name val="Arial"/>
      <family val="2"/>
    </font>
    <font>
      <sz val="11"/>
      <color theme="1"/>
      <name val="Arial"/>
      <family val="2"/>
    </font>
    <font>
      <sz val="11"/>
      <color rgb="FFFF0000"/>
      <name val="Arial"/>
      <family val="2"/>
    </font>
    <font>
      <b/>
      <sz val="11"/>
      <color theme="1"/>
      <name val="Arial"/>
      <family val="2"/>
    </font>
    <font>
      <sz val="12"/>
      <color theme="1"/>
      <name val="Times New Roman"/>
      <family val="1"/>
    </font>
    <font>
      <b/>
      <sz val="14"/>
      <color rgb="FFFF0000"/>
      <name val="Times New Roman"/>
      <family val="1"/>
    </font>
    <font>
      <sz val="10"/>
      <color rgb="FF0000FF"/>
      <name val="Arial"/>
      <family val="2"/>
    </font>
    <font>
      <sz val="10"/>
      <color theme="1"/>
      <name val="Courier"/>
    </font>
    <font>
      <sz val="11"/>
      <color theme="1"/>
      <name val="Arial ce"/>
    </font>
    <font>
      <b/>
      <u/>
      <sz val="10"/>
      <color theme="1"/>
      <name val="Arial"/>
      <family val="2"/>
    </font>
    <font>
      <sz val="6"/>
      <color rgb="FFFF0000"/>
      <name val="Arial"/>
      <family val="2"/>
    </font>
    <font>
      <sz val="6"/>
      <color theme="1"/>
      <name val="Arial"/>
      <family val="2"/>
    </font>
    <font>
      <b/>
      <u/>
      <sz val="10"/>
      <color theme="1"/>
      <name val="Arial"/>
      <family val="2"/>
    </font>
    <font>
      <b/>
      <sz val="10"/>
      <name val="Arial"/>
      <family val="2"/>
    </font>
    <font>
      <u/>
      <sz val="10"/>
      <name val="Arial"/>
      <family val="2"/>
    </font>
    <font>
      <sz val="10"/>
      <name val="Calibri"/>
      <family val="2"/>
    </font>
    <font>
      <sz val="8"/>
      <name val="Arial"/>
      <family val="2"/>
    </font>
    <font>
      <sz val="9"/>
      <name val="Arial"/>
      <family val="2"/>
    </font>
    <font>
      <i/>
      <sz val="8"/>
      <name val="Arial"/>
      <family val="2"/>
    </font>
    <font>
      <sz val="12"/>
      <name val="Arial"/>
      <family val="2"/>
    </font>
    <font>
      <b/>
      <u/>
      <sz val="10"/>
      <name val="Arial"/>
      <family val="2"/>
    </font>
    <font>
      <b/>
      <sz val="11"/>
      <name val="Arial"/>
      <family val="2"/>
    </font>
    <font>
      <sz val="10"/>
      <color rgb="FF000000"/>
      <name val="Arial"/>
      <family val="2"/>
    </font>
    <font>
      <b/>
      <sz val="9"/>
      <color indexed="81"/>
      <name val="Tahoma"/>
      <family val="2"/>
    </font>
  </fonts>
  <fills count="12">
    <fill>
      <patternFill patternType="none"/>
    </fill>
    <fill>
      <patternFill patternType="gray125"/>
    </fill>
    <fill>
      <patternFill patternType="solid">
        <fgColor rgb="FF000000"/>
        <bgColor rgb="FF000000"/>
      </patternFill>
    </fill>
    <fill>
      <patternFill patternType="solid">
        <fgColor rgb="FFFFFF99"/>
        <bgColor rgb="FFFFFF99"/>
      </patternFill>
    </fill>
    <fill>
      <patternFill patternType="solid">
        <fgColor rgb="FFFFFF00"/>
        <bgColor rgb="FFFFFF00"/>
      </patternFill>
    </fill>
    <fill>
      <patternFill patternType="solid">
        <fgColor rgb="FFC0C0C0"/>
        <bgColor rgb="FFC0C0C0"/>
      </patternFill>
    </fill>
    <fill>
      <patternFill patternType="solid">
        <fgColor rgb="FF808080"/>
        <bgColor rgb="FF808080"/>
      </patternFill>
    </fill>
    <fill>
      <patternFill patternType="solid">
        <fgColor theme="0"/>
        <bgColor theme="0"/>
      </patternFill>
    </fill>
    <fill>
      <patternFill patternType="solid">
        <fgColor rgb="FF00B0F0"/>
        <bgColor rgb="FF00B0F0"/>
      </patternFill>
    </fill>
    <fill>
      <patternFill patternType="solid">
        <fgColor rgb="FFCCCCFF"/>
        <bgColor rgb="FFCCCCFF"/>
      </patternFill>
    </fill>
    <fill>
      <patternFill patternType="solid">
        <fgColor rgb="FFFFFFFF"/>
        <bgColor rgb="FFFFFFFF"/>
      </patternFill>
    </fill>
    <fill>
      <patternFill patternType="solid">
        <fgColor rgb="FFBFBFBF"/>
        <bgColor rgb="FFBFBFBF"/>
      </patternFill>
    </fill>
  </fills>
  <borders count="69">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double">
        <color rgb="FF000000"/>
      </bottom>
      <diagonal/>
    </border>
    <border>
      <left/>
      <right/>
      <top style="double">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double">
        <color rgb="FF000000"/>
      </bottom>
      <diagonal/>
    </border>
    <border>
      <left/>
      <right/>
      <top/>
      <bottom style="double">
        <color rgb="FF000000"/>
      </bottom>
      <diagonal/>
    </border>
    <border>
      <left/>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medium">
        <color rgb="FF000000"/>
      </top>
      <bottom/>
      <diagonal/>
    </border>
    <border>
      <left/>
      <right/>
      <top style="medium">
        <color rgb="FF000000"/>
      </top>
      <bottom/>
      <diagonal/>
    </border>
    <border>
      <left style="thin">
        <color rgb="FF000000"/>
      </left>
      <right style="thin">
        <color rgb="FF000000"/>
      </right>
      <top style="medium">
        <color rgb="FF000000"/>
      </top>
      <bottom/>
      <diagonal/>
    </border>
    <border>
      <left/>
      <right style="medium">
        <color rgb="FF000000"/>
      </right>
      <top style="medium">
        <color rgb="FF000000"/>
      </top>
      <bottom/>
      <diagonal/>
    </border>
    <border>
      <left style="thin">
        <color rgb="FF000000"/>
      </left>
      <right style="thin">
        <color rgb="FF000000"/>
      </right>
      <top style="thin">
        <color rgb="FF000000"/>
      </top>
      <bottom/>
      <diagonal/>
    </border>
    <border>
      <left/>
      <right/>
      <top/>
      <bottom style="thin">
        <color rgb="FFC0C0C0"/>
      </bottom>
      <diagonal/>
    </border>
    <border>
      <left style="thin">
        <color rgb="FF000000"/>
      </left>
      <right style="thin">
        <color rgb="FF000000"/>
      </right>
      <top/>
      <bottom style="thin">
        <color rgb="FFC0C0C0"/>
      </bottom>
      <diagonal/>
    </border>
    <border>
      <left/>
      <right style="medium">
        <color rgb="FF000000"/>
      </right>
      <top/>
      <bottom style="thin">
        <color rgb="FFC0C0C0"/>
      </bottom>
      <diagonal/>
    </border>
    <border>
      <left/>
      <right/>
      <top style="thin">
        <color rgb="FFC0C0C0"/>
      </top>
      <bottom style="thin">
        <color rgb="FFC0C0C0"/>
      </bottom>
      <diagonal/>
    </border>
    <border>
      <left style="thin">
        <color rgb="FF000000"/>
      </left>
      <right style="thin">
        <color rgb="FF000000"/>
      </right>
      <top style="thin">
        <color rgb="FFC0C0C0"/>
      </top>
      <bottom style="thin">
        <color rgb="FFC0C0C0"/>
      </bottom>
      <diagonal/>
    </border>
    <border>
      <left/>
      <right style="medium">
        <color rgb="FF000000"/>
      </right>
      <top style="thin">
        <color rgb="FFC0C0C0"/>
      </top>
      <bottom style="thin">
        <color rgb="FFC0C0C0"/>
      </bottom>
      <diagonal/>
    </border>
    <border>
      <left/>
      <right/>
      <top style="thin">
        <color rgb="FFC0C0C0"/>
      </top>
      <bottom/>
      <diagonal/>
    </border>
    <border>
      <left style="thin">
        <color rgb="FF000000"/>
      </left>
      <right style="thin">
        <color rgb="FF000000"/>
      </right>
      <top style="thin">
        <color rgb="FFC0C0C0"/>
      </top>
      <bottom/>
      <diagonal/>
    </border>
    <border>
      <left/>
      <right style="medium">
        <color rgb="FF000000"/>
      </right>
      <top style="thin">
        <color rgb="FFC0C0C0"/>
      </top>
      <bottom/>
      <diagonal/>
    </border>
    <border>
      <left/>
      <right style="medium">
        <color rgb="FF000000"/>
      </right>
      <top/>
      <bottom/>
      <diagonal/>
    </border>
    <border>
      <left/>
      <right/>
      <top/>
      <bottom style="medium">
        <color rgb="FF000000"/>
      </bottom>
      <diagonal/>
    </border>
    <border>
      <left style="thin">
        <color rgb="FF000000"/>
      </left>
      <right style="thin">
        <color rgb="FF000000"/>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s>
  <cellStyleXfs count="1">
    <xf numFmtId="0" fontId="0" fillId="0" borderId="0"/>
  </cellStyleXfs>
  <cellXfs count="638">
    <xf numFmtId="0" fontId="0" fillId="0" borderId="0" xfId="0" applyFont="1" applyAlignment="1"/>
    <xf numFmtId="0" fontId="2" fillId="0" borderId="0" xfId="0" applyFont="1" applyAlignment="1">
      <alignment horizontal="center"/>
    </xf>
    <xf numFmtId="0" fontId="2" fillId="0" borderId="0" xfId="0" applyFont="1"/>
    <xf numFmtId="0" fontId="4" fillId="0" borderId="0" xfId="0" applyFont="1" applyAlignment="1">
      <alignment horizontal="center"/>
    </xf>
    <xf numFmtId="0" fontId="6" fillId="0" borderId="0" xfId="0" applyFont="1" applyAlignment="1">
      <alignment horizontal="center"/>
    </xf>
    <xf numFmtId="0" fontId="2" fillId="0" borderId="7" xfId="0" applyFont="1" applyBorder="1"/>
    <xf numFmtId="0" fontId="8" fillId="0" borderId="7" xfId="0" applyFont="1" applyBorder="1"/>
    <xf numFmtId="0" fontId="9" fillId="0" borderId="0" xfId="0" applyFont="1"/>
    <xf numFmtId="0" fontId="8" fillId="0" borderId="0" xfId="0" applyFont="1"/>
    <xf numFmtId="0" fontId="2" fillId="0" borderId="0" xfId="0" applyFont="1" applyAlignment="1">
      <alignment wrapText="1"/>
    </xf>
    <xf numFmtId="0" fontId="8" fillId="0" borderId="0" xfId="0" applyFont="1" applyAlignment="1">
      <alignment horizontal="center"/>
    </xf>
    <xf numFmtId="0" fontId="2" fillId="0" borderId="0" xfId="0" applyFont="1" applyAlignment="1">
      <alignment horizontal="left" vertical="top" wrapText="1"/>
    </xf>
    <xf numFmtId="0" fontId="2" fillId="0" borderId="0" xfId="0" applyFont="1" applyAlignment="1">
      <alignment vertical="top" wrapText="1"/>
    </xf>
    <xf numFmtId="0" fontId="10" fillId="0" borderId="0" xfId="0" applyFont="1" applyAlignment="1">
      <alignment horizontal="left"/>
    </xf>
    <xf numFmtId="49" fontId="8" fillId="0" borderId="0" xfId="0" applyNumberFormat="1" applyFont="1" applyAlignment="1">
      <alignment horizontal="center"/>
    </xf>
    <xf numFmtId="0" fontId="2" fillId="0" borderId="0" xfId="0" applyFont="1" applyAlignment="1">
      <alignment horizontal="left"/>
    </xf>
    <xf numFmtId="0" fontId="13" fillId="0" borderId="0" xfId="0" applyFont="1" applyAlignment="1">
      <alignment horizontal="center"/>
    </xf>
    <xf numFmtId="0" fontId="14" fillId="0" borderId="0" xfId="0" applyFont="1" applyAlignment="1">
      <alignment horizontal="left" vertical="top" wrapText="1"/>
    </xf>
    <xf numFmtId="0" fontId="14" fillId="0" borderId="0" xfId="0" applyFont="1"/>
    <xf numFmtId="0" fontId="2" fillId="3" borderId="8" xfId="0" applyFont="1" applyFill="1" applyBorder="1"/>
    <xf numFmtId="0" fontId="15" fillId="0" borderId="0" xfId="0" applyFont="1" applyAlignment="1">
      <alignment horizontal="left"/>
    </xf>
    <xf numFmtId="0" fontId="2" fillId="0" borderId="0" xfId="0" applyFont="1" applyAlignment="1">
      <alignment horizontal="left" vertical="top"/>
    </xf>
    <xf numFmtId="0" fontId="16" fillId="0" borderId="0" xfId="0" applyFont="1"/>
    <xf numFmtId="0" fontId="14" fillId="0" borderId="0" xfId="0" applyFont="1" applyAlignment="1">
      <alignment horizontal="left" vertical="top"/>
    </xf>
    <xf numFmtId="0" fontId="14" fillId="0" borderId="0" xfId="0" applyFont="1" applyAlignment="1">
      <alignment vertical="top" wrapText="1"/>
    </xf>
    <xf numFmtId="0" fontId="14" fillId="0" borderId="0" xfId="0" applyFont="1" applyAlignment="1">
      <alignment vertical="top"/>
    </xf>
    <xf numFmtId="0" fontId="2" fillId="0" borderId="0" xfId="0" applyFont="1" applyAlignment="1">
      <alignment horizontal="right"/>
    </xf>
    <xf numFmtId="0" fontId="17" fillId="0" borderId="0" xfId="0" applyFont="1"/>
    <xf numFmtId="0" fontId="18" fillId="0" borderId="0" xfId="0" applyFont="1"/>
    <xf numFmtId="0" fontId="8" fillId="0" borderId="0" xfId="0" applyFont="1" applyAlignment="1">
      <alignment horizontal="left" vertical="top" wrapText="1"/>
    </xf>
    <xf numFmtId="0" fontId="19" fillId="0" borderId="0" xfId="0" applyFont="1"/>
    <xf numFmtId="0" fontId="20" fillId="0" borderId="0" xfId="0" applyFont="1"/>
    <xf numFmtId="0" fontId="21" fillId="0" borderId="0" xfId="0" applyFont="1" applyAlignment="1">
      <alignment horizontal="center"/>
    </xf>
    <xf numFmtId="0" fontId="2" fillId="0" borderId="0" xfId="0" applyFont="1" applyAlignment="1">
      <alignment vertical="top"/>
    </xf>
    <xf numFmtId="49" fontId="2" fillId="0" borderId="0" xfId="0" applyNumberFormat="1" applyFont="1" applyAlignment="1">
      <alignment horizontal="center"/>
    </xf>
    <xf numFmtId="49" fontId="2" fillId="0" borderId="0" xfId="0" applyNumberFormat="1" applyFont="1"/>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vertical="center"/>
    </xf>
    <xf numFmtId="4" fontId="2" fillId="0" borderId="0" xfId="0" applyNumberFormat="1" applyFont="1" applyAlignment="1">
      <alignment horizontal="left" vertical="top" wrapText="1"/>
    </xf>
    <xf numFmtId="0" fontId="8" fillId="0" borderId="0" xfId="0" applyFont="1" applyAlignment="1">
      <alignment horizontal="left"/>
    </xf>
    <xf numFmtId="0" fontId="25" fillId="0" borderId="0" xfId="0" applyFont="1"/>
    <xf numFmtId="0" fontId="8" fillId="0" borderId="0" xfId="0" applyFont="1" applyAlignment="1">
      <alignment vertical="top"/>
    </xf>
    <xf numFmtId="0" fontId="27" fillId="0" borderId="0" xfId="0" applyFont="1" applyAlignment="1">
      <alignment horizontal="center"/>
    </xf>
    <xf numFmtId="0" fontId="7" fillId="0" borderId="0" xfId="0" applyFont="1"/>
    <xf numFmtId="0" fontId="27" fillId="0" borderId="0" xfId="0" applyFont="1" applyAlignment="1">
      <alignment vertical="top" wrapText="1"/>
    </xf>
    <xf numFmtId="0" fontId="27" fillId="0" borderId="0" xfId="0" applyFont="1" applyAlignment="1">
      <alignment horizontal="left" vertical="top"/>
    </xf>
    <xf numFmtId="49" fontId="2" fillId="0" borderId="0" xfId="0" applyNumberFormat="1" applyFont="1" applyAlignment="1">
      <alignment vertical="top" wrapText="1"/>
    </xf>
    <xf numFmtId="0" fontId="27" fillId="0" borderId="0" xfId="0" applyFont="1" applyAlignment="1">
      <alignment horizontal="left"/>
    </xf>
    <xf numFmtId="0" fontId="27" fillId="0" borderId="0" xfId="0" applyFont="1" applyAlignment="1">
      <alignment vertical="top"/>
    </xf>
    <xf numFmtId="0" fontId="27" fillId="0" borderId="0" xfId="0" applyFont="1"/>
    <xf numFmtId="4" fontId="2" fillId="0" borderId="0" xfId="0" applyNumberFormat="1" applyFont="1" applyAlignment="1">
      <alignment horizontal="left"/>
    </xf>
    <xf numFmtId="0" fontId="2" fillId="0" borderId="7" xfId="0" applyFont="1" applyBorder="1" applyAlignment="1">
      <alignment horizontal="left"/>
    </xf>
    <xf numFmtId="165" fontId="2" fillId="0" borderId="0" xfId="0" applyNumberFormat="1" applyFont="1" applyAlignment="1">
      <alignment horizontal="left"/>
    </xf>
    <xf numFmtId="166" fontId="2" fillId="0" borderId="0" xfId="0" applyNumberFormat="1" applyFont="1" applyAlignment="1">
      <alignment horizontal="right"/>
    </xf>
    <xf numFmtId="166" fontId="2" fillId="0" borderId="0" xfId="0" applyNumberFormat="1" applyFont="1" applyAlignment="1">
      <alignment horizontal="left"/>
    </xf>
    <xf numFmtId="0" fontId="29" fillId="0" borderId="0" xfId="0" applyFont="1" applyAlignment="1">
      <alignment horizontal="left"/>
    </xf>
    <xf numFmtId="1" fontId="27" fillId="0" borderId="0" xfId="0" applyNumberFormat="1" applyFont="1" applyAlignment="1">
      <alignment horizontal="left"/>
    </xf>
    <xf numFmtId="0" fontId="31" fillId="0" borderId="0" xfId="0" applyFont="1"/>
    <xf numFmtId="1" fontId="27" fillId="0" borderId="0" xfId="0" applyNumberFormat="1" applyFont="1" applyAlignment="1">
      <alignment horizontal="right"/>
    </xf>
    <xf numFmtId="0" fontId="19" fillId="0" borderId="0" xfId="0" applyFont="1" applyAlignment="1">
      <alignment horizontal="left"/>
    </xf>
    <xf numFmtId="0" fontId="2" fillId="3" borderId="8" xfId="0" applyFont="1" applyFill="1" applyBorder="1" applyAlignment="1">
      <alignment horizontal="left"/>
    </xf>
    <xf numFmtId="169" fontId="2" fillId="0" borderId="0" xfId="0" applyNumberFormat="1" applyFont="1"/>
    <xf numFmtId="9" fontId="2" fillId="0" borderId="0" xfId="0" applyNumberFormat="1" applyFont="1" applyAlignment="1">
      <alignment horizontal="left"/>
    </xf>
    <xf numFmtId="164" fontId="2" fillId="0" borderId="0" xfId="0" applyNumberFormat="1" applyFont="1"/>
    <xf numFmtId="4" fontId="13" fillId="0" borderId="0" xfId="0" applyNumberFormat="1" applyFont="1" applyAlignment="1">
      <alignment horizontal="center"/>
    </xf>
    <xf numFmtId="4" fontId="2" fillId="0" borderId="0" xfId="0" applyNumberFormat="1" applyFont="1" applyAlignment="1">
      <alignment horizontal="center"/>
    </xf>
    <xf numFmtId="4" fontId="2" fillId="0" borderId="0" xfId="0" applyNumberFormat="1" applyFont="1"/>
    <xf numFmtId="0" fontId="34" fillId="0" borderId="0" xfId="0" applyFont="1"/>
    <xf numFmtId="49" fontId="8" fillId="0" borderId="0" xfId="0" applyNumberFormat="1" applyFont="1" applyAlignment="1">
      <alignment horizontal="left"/>
    </xf>
    <xf numFmtId="49" fontId="36" fillId="0" borderId="0" xfId="0" applyNumberFormat="1" applyFont="1" applyAlignment="1">
      <alignment horizontal="center"/>
    </xf>
    <xf numFmtId="0" fontId="8" fillId="0" borderId="0" xfId="0" applyFont="1" applyAlignment="1">
      <alignment horizontal="left" vertical="top"/>
    </xf>
    <xf numFmtId="4" fontId="2" fillId="0" borderId="0" xfId="0" applyNumberFormat="1" applyFont="1" applyAlignment="1">
      <alignment vertical="top" wrapText="1"/>
    </xf>
    <xf numFmtId="0" fontId="2" fillId="0" borderId="12" xfId="0" applyFont="1" applyBorder="1"/>
    <xf numFmtId="0" fontId="8" fillId="0" borderId="0" xfId="0" applyFont="1" applyAlignment="1">
      <alignment horizontal="right"/>
    </xf>
    <xf numFmtId="0" fontId="2" fillId="4" borderId="8" xfId="0" applyFont="1" applyFill="1" applyBorder="1"/>
    <xf numFmtId="0" fontId="37" fillId="0" borderId="27" xfId="0" applyFont="1" applyBorder="1"/>
    <xf numFmtId="0" fontId="2" fillId="0" borderId="18" xfId="0" applyFont="1" applyBorder="1" applyAlignment="1">
      <alignment horizontal="left"/>
    </xf>
    <xf numFmtId="0" fontId="2" fillId="0" borderId="18" xfId="0" applyFont="1" applyBorder="1"/>
    <xf numFmtId="0" fontId="2" fillId="0" borderId="28" xfId="0" applyFont="1" applyBorder="1"/>
    <xf numFmtId="0" fontId="37" fillId="0" borderId="29" xfId="0" applyFont="1" applyBorder="1"/>
    <xf numFmtId="0" fontId="2" fillId="0" borderId="30" xfId="0" applyFont="1" applyBorder="1"/>
    <xf numFmtId="0" fontId="37" fillId="0" borderId="31" xfId="0" applyFont="1" applyBorder="1"/>
    <xf numFmtId="0" fontId="2" fillId="0" borderId="32" xfId="0" applyFont="1" applyBorder="1"/>
    <xf numFmtId="0" fontId="38" fillId="0" borderId="0" xfId="0" applyFont="1"/>
    <xf numFmtId="0" fontId="37" fillId="0" borderId="0" xfId="0" applyFont="1"/>
    <xf numFmtId="0" fontId="1" fillId="2" borderId="33" xfId="0" applyFont="1" applyFill="1" applyBorder="1" applyAlignment="1">
      <alignment vertical="top"/>
    </xf>
    <xf numFmtId="0" fontId="39" fillId="2" borderId="34" xfId="0" applyFont="1" applyFill="1" applyBorder="1" applyAlignment="1">
      <alignment vertical="top" wrapText="1"/>
    </xf>
    <xf numFmtId="0" fontId="39" fillId="2" borderId="35" xfId="0" applyFont="1" applyFill="1" applyBorder="1" applyAlignment="1">
      <alignment vertical="top" wrapText="1"/>
    </xf>
    <xf numFmtId="0" fontId="39" fillId="0" borderId="7" xfId="0" applyFont="1" applyBorder="1" applyAlignment="1">
      <alignment vertical="top" wrapText="1"/>
    </xf>
    <xf numFmtId="0" fontId="39" fillId="0" borderId="37" xfId="0" applyFont="1" applyBorder="1" applyAlignment="1">
      <alignment vertical="top" wrapText="1"/>
    </xf>
    <xf numFmtId="0" fontId="39" fillId="5" borderId="8" xfId="0" applyFont="1" applyFill="1" applyBorder="1" applyAlignment="1">
      <alignment vertical="top" wrapText="1"/>
    </xf>
    <xf numFmtId="0" fontId="39" fillId="0" borderId="12" xfId="0" applyFont="1" applyBorder="1" applyAlignment="1">
      <alignment vertical="top" wrapText="1"/>
    </xf>
    <xf numFmtId="0" fontId="41" fillId="0" borderId="36" xfId="0" applyFont="1" applyBorder="1" applyAlignment="1">
      <alignment horizontal="left" vertical="top"/>
    </xf>
    <xf numFmtId="0" fontId="41" fillId="0" borderId="38" xfId="0" applyFont="1" applyBorder="1" applyAlignment="1">
      <alignment horizontal="center" wrapText="1"/>
    </xf>
    <xf numFmtId="0" fontId="41" fillId="0" borderId="38" xfId="0" applyFont="1" applyBorder="1" applyAlignment="1">
      <alignment horizontal="center" vertical="top" wrapText="1"/>
    </xf>
    <xf numFmtId="0" fontId="41" fillId="5" borderId="39" xfId="0" applyFont="1" applyFill="1" applyBorder="1" applyAlignment="1">
      <alignment horizontal="center" wrapText="1"/>
    </xf>
    <xf numFmtId="0" fontId="42" fillId="5" borderId="33" xfId="0" applyFont="1" applyFill="1" applyBorder="1" applyAlignment="1">
      <alignment horizontal="left" vertical="top" wrapText="1"/>
    </xf>
    <xf numFmtId="0" fontId="43" fillId="6" borderId="33" xfId="0" applyFont="1" applyFill="1" applyBorder="1" applyAlignment="1">
      <alignment vertical="top" wrapText="1"/>
    </xf>
    <xf numFmtId="0" fontId="43" fillId="5" borderId="33" xfId="0" applyFont="1" applyFill="1" applyBorder="1" applyAlignment="1">
      <alignment vertical="top" wrapText="1"/>
    </xf>
    <xf numFmtId="0" fontId="43" fillId="0" borderId="33" xfId="0" applyFont="1" applyBorder="1" applyAlignment="1">
      <alignment vertical="top" wrapText="1"/>
    </xf>
    <xf numFmtId="0" fontId="43" fillId="0" borderId="33" xfId="0" applyFont="1" applyBorder="1" applyAlignment="1">
      <alignment horizontal="right" vertical="top" wrapText="1"/>
    </xf>
    <xf numFmtId="164" fontId="43" fillId="0" borderId="33" xfId="0" applyNumberFormat="1" applyFont="1" applyBorder="1" applyAlignment="1">
      <alignment vertical="top" wrapText="1"/>
    </xf>
    <xf numFmtId="164" fontId="43" fillId="3" borderId="33" xfId="0" applyNumberFormat="1" applyFont="1" applyFill="1" applyBorder="1" applyAlignment="1">
      <alignment vertical="top" wrapText="1"/>
    </xf>
    <xf numFmtId="164" fontId="43" fillId="6" borderId="33" xfId="0" applyNumberFormat="1" applyFont="1" applyFill="1" applyBorder="1" applyAlignment="1">
      <alignment horizontal="center" vertical="top" wrapText="1"/>
    </xf>
    <xf numFmtId="0" fontId="41" fillId="0" borderId="33" xfId="0" applyFont="1" applyBorder="1" applyAlignment="1">
      <alignment horizontal="right" vertical="top" wrapText="1"/>
    </xf>
    <xf numFmtId="164" fontId="41" fillId="0" borderId="33" xfId="0" applyNumberFormat="1" applyFont="1" applyBorder="1" applyAlignment="1">
      <alignment vertical="top" wrapText="1"/>
    </xf>
    <xf numFmtId="0" fontId="43" fillId="0" borderId="33" xfId="0" applyFont="1" applyBorder="1" applyAlignment="1">
      <alignment horizontal="right" vertical="top"/>
    </xf>
    <xf numFmtId="164" fontId="43" fillId="6" borderId="33" xfId="0" applyNumberFormat="1" applyFont="1" applyFill="1" applyBorder="1" applyAlignment="1">
      <alignment vertical="top" wrapText="1"/>
    </xf>
    <xf numFmtId="0" fontId="43" fillId="3" borderId="33" xfId="0" applyFont="1" applyFill="1" applyBorder="1" applyAlignment="1">
      <alignment horizontal="right" vertical="top" wrapText="1"/>
    </xf>
    <xf numFmtId="166" fontId="2" fillId="0" borderId="0" xfId="0" applyNumberFormat="1" applyFont="1"/>
    <xf numFmtId="0" fontId="41" fillId="5" borderId="33" xfId="0" applyFont="1" applyFill="1" applyBorder="1" applyAlignment="1">
      <alignment vertical="top" wrapText="1"/>
    </xf>
    <xf numFmtId="0" fontId="41" fillId="0" borderId="33" xfId="0" applyFont="1" applyBorder="1" applyAlignment="1">
      <alignment vertical="top" wrapText="1"/>
    </xf>
    <xf numFmtId="164" fontId="43" fillId="0" borderId="33" xfId="0" applyNumberFormat="1" applyFont="1" applyBorder="1" applyAlignment="1">
      <alignment vertical="top"/>
    </xf>
    <xf numFmtId="164" fontId="43" fillId="3" borderId="33" xfId="0" applyNumberFormat="1" applyFont="1" applyFill="1" applyBorder="1" applyAlignment="1">
      <alignment vertical="top"/>
    </xf>
    <xf numFmtId="164" fontId="43" fillId="6" borderId="33" xfId="0" applyNumberFormat="1" applyFont="1" applyFill="1" applyBorder="1" applyAlignment="1">
      <alignment horizontal="center" vertical="top"/>
    </xf>
    <xf numFmtId="0" fontId="43" fillId="5" borderId="33" xfId="0" applyFont="1" applyFill="1" applyBorder="1" applyAlignment="1">
      <alignment vertical="top"/>
    </xf>
    <xf numFmtId="0" fontId="43" fillId="0" borderId="33" xfId="0" applyFont="1" applyBorder="1" applyAlignment="1">
      <alignment vertical="top"/>
    </xf>
    <xf numFmtId="0" fontId="44" fillId="0" borderId="33" xfId="0" applyFont="1" applyBorder="1" applyAlignment="1">
      <alignment horizontal="right" vertical="top" wrapText="1"/>
    </xf>
    <xf numFmtId="0" fontId="43" fillId="0" borderId="33" xfId="0" applyFont="1" applyBorder="1" applyAlignment="1">
      <alignment horizontal="right" vertical="center"/>
    </xf>
    <xf numFmtId="0" fontId="43" fillId="0" borderId="0" xfId="0" applyFont="1"/>
    <xf numFmtId="164" fontId="43" fillId="7" borderId="33" xfId="0" applyNumberFormat="1" applyFont="1" applyFill="1" applyBorder="1" applyAlignment="1">
      <alignment vertical="top" wrapText="1"/>
    </xf>
    <xf numFmtId="164" fontId="2" fillId="0" borderId="0" xfId="0" applyNumberFormat="1" applyFont="1" applyAlignment="1">
      <alignment horizontal="right"/>
    </xf>
    <xf numFmtId="0" fontId="39" fillId="0" borderId="29" xfId="0" applyFont="1" applyBorder="1" applyAlignment="1">
      <alignment vertical="top" wrapText="1"/>
    </xf>
    <xf numFmtId="0" fontId="39" fillId="0" borderId="0" xfId="0" applyFont="1" applyAlignment="1">
      <alignment vertical="top" wrapText="1"/>
    </xf>
    <xf numFmtId="0" fontId="41" fillId="0" borderId="36" xfId="0" applyFont="1" applyBorder="1" applyAlignment="1">
      <alignment horizontal="left"/>
    </xf>
    <xf numFmtId="0" fontId="41" fillId="0" borderId="29" xfId="0" applyFont="1" applyBorder="1" applyAlignment="1">
      <alignment horizontal="center" wrapText="1"/>
    </xf>
    <xf numFmtId="0" fontId="41" fillId="0" borderId="0" xfId="0" applyFont="1" applyAlignment="1">
      <alignment horizontal="center" wrapText="1"/>
    </xf>
    <xf numFmtId="6" fontId="43" fillId="6" borderId="33" xfId="0" applyNumberFormat="1" applyFont="1" applyFill="1" applyBorder="1" applyAlignment="1">
      <alignment vertical="top" wrapText="1"/>
    </xf>
    <xf numFmtId="0" fontId="43" fillId="0" borderId="29" xfId="0" applyFont="1" applyBorder="1" applyAlignment="1">
      <alignment vertical="top" wrapText="1"/>
    </xf>
    <xf numFmtId="0" fontId="43" fillId="0" borderId="0" xfId="0" applyFont="1" applyAlignment="1">
      <alignment vertical="top" wrapText="1"/>
    </xf>
    <xf numFmtId="6" fontId="43" fillId="0" borderId="33" xfId="0" applyNumberFormat="1" applyFont="1" applyBorder="1" applyAlignment="1">
      <alignment vertical="top" wrapText="1"/>
    </xf>
    <xf numFmtId="6" fontId="43" fillId="3" borderId="33" xfId="0" applyNumberFormat="1" applyFont="1" applyFill="1" applyBorder="1" applyAlignment="1">
      <alignment vertical="top" wrapText="1"/>
    </xf>
    <xf numFmtId="6" fontId="43" fillId="6" borderId="33" xfId="0" applyNumberFormat="1" applyFont="1" applyFill="1" applyBorder="1" applyAlignment="1">
      <alignment horizontal="center" vertical="top" wrapText="1"/>
    </xf>
    <xf numFmtId="0" fontId="45" fillId="0" borderId="0" xfId="0" applyFont="1" applyAlignment="1">
      <alignment horizontal="left" vertical="top"/>
    </xf>
    <xf numFmtId="0" fontId="43" fillId="0" borderId="0" xfId="0" applyFont="1" applyAlignment="1">
      <alignment horizontal="left" vertical="top"/>
    </xf>
    <xf numFmtId="0" fontId="43" fillId="0" borderId="0" xfId="0" applyFont="1" applyAlignment="1">
      <alignment vertical="top"/>
    </xf>
    <xf numFmtId="0" fontId="41" fillId="0" borderId="0" xfId="0" applyFont="1" applyAlignment="1">
      <alignment horizontal="right" vertical="top"/>
    </xf>
    <xf numFmtId="0" fontId="43" fillId="5" borderId="40" xfId="0" applyFont="1" applyFill="1" applyBorder="1" applyAlignment="1">
      <alignment vertical="top" wrapText="1"/>
    </xf>
    <xf numFmtId="0" fontId="41" fillId="0" borderId="0" xfId="0" applyFont="1" applyAlignment="1">
      <alignment vertical="top"/>
    </xf>
    <xf numFmtId="3" fontId="43" fillId="0" borderId="33" xfId="0" applyNumberFormat="1" applyFont="1" applyBorder="1" applyAlignment="1">
      <alignment vertical="top" wrapText="1"/>
    </xf>
    <xf numFmtId="0" fontId="43" fillId="5" borderId="41" xfId="0" applyFont="1" applyFill="1" applyBorder="1" applyAlignment="1">
      <alignment vertical="top" wrapText="1"/>
    </xf>
    <xf numFmtId="0" fontId="43" fillId="0" borderId="42" xfId="0" applyFont="1" applyBorder="1" applyAlignment="1">
      <alignment vertical="top" wrapText="1"/>
    </xf>
    <xf numFmtId="0" fontId="41" fillId="0" borderId="0" xfId="0" applyFont="1" applyAlignment="1">
      <alignment horizontal="left" vertical="top"/>
    </xf>
    <xf numFmtId="0" fontId="46" fillId="0" borderId="0" xfId="0" applyFont="1" applyAlignment="1">
      <alignment horizontal="left" vertical="top"/>
    </xf>
    <xf numFmtId="0" fontId="6" fillId="0" borderId="0" xfId="0" applyFont="1" applyAlignment="1">
      <alignment horizontal="left" vertical="center"/>
    </xf>
    <xf numFmtId="164" fontId="43" fillId="3" borderId="8" xfId="0" applyNumberFormat="1" applyFont="1" applyFill="1" applyBorder="1" applyAlignment="1">
      <alignment horizontal="right" vertical="top" wrapText="1"/>
    </xf>
    <xf numFmtId="0" fontId="41" fillId="0" borderId="0" xfId="0" applyFont="1" applyAlignment="1">
      <alignment vertical="top" wrapText="1"/>
    </xf>
    <xf numFmtId="0" fontId="2" fillId="0" borderId="36" xfId="0" applyFont="1" applyBorder="1" applyAlignment="1">
      <alignment horizontal="left"/>
    </xf>
    <xf numFmtId="0" fontId="43" fillId="0" borderId="0" xfId="0" applyFont="1" applyAlignment="1">
      <alignment horizontal="right" vertical="top" wrapText="1"/>
    </xf>
    <xf numFmtId="164" fontId="43" fillId="0" borderId="12" xfId="0" applyNumberFormat="1" applyFont="1" applyBorder="1" applyAlignment="1">
      <alignment horizontal="right" vertical="top" wrapText="1"/>
    </xf>
    <xf numFmtId="0" fontId="2" fillId="0" borderId="0" xfId="0" applyFont="1" applyAlignment="1">
      <alignment horizontal="right" vertical="top" wrapText="1"/>
    </xf>
    <xf numFmtId="10" fontId="2" fillId="3" borderId="8" xfId="0" applyNumberFormat="1" applyFont="1" applyFill="1" applyBorder="1" applyAlignment="1">
      <alignment horizontal="center" vertical="top" wrapText="1"/>
    </xf>
    <xf numFmtId="6" fontId="41" fillId="0" borderId="33" xfId="0" applyNumberFormat="1" applyFont="1" applyBorder="1" applyAlignment="1">
      <alignment vertical="top" wrapText="1"/>
    </xf>
    <xf numFmtId="0" fontId="47" fillId="0" borderId="0" xfId="0" applyFont="1" applyAlignment="1">
      <alignment vertical="top" wrapText="1"/>
    </xf>
    <xf numFmtId="0" fontId="47" fillId="5" borderId="40" xfId="0" applyFont="1" applyFill="1" applyBorder="1" applyAlignment="1">
      <alignment vertical="top" wrapText="1"/>
    </xf>
    <xf numFmtId="0" fontId="47" fillId="0" borderId="38" xfId="0" applyFont="1" applyBorder="1" applyAlignment="1">
      <alignment vertical="top" wrapText="1"/>
    </xf>
    <xf numFmtId="0" fontId="47" fillId="5" borderId="39" xfId="0" applyFont="1" applyFill="1" applyBorder="1" applyAlignment="1">
      <alignment vertical="top" wrapText="1"/>
    </xf>
    <xf numFmtId="164" fontId="27" fillId="0" borderId="0" xfId="0" applyNumberFormat="1" applyFont="1" applyAlignment="1">
      <alignment horizontal="left" vertical="top" wrapText="1"/>
    </xf>
    <xf numFmtId="3" fontId="2" fillId="0" borderId="0" xfId="0" applyNumberFormat="1" applyFont="1" applyAlignment="1">
      <alignment horizontal="center"/>
    </xf>
    <xf numFmtId="164" fontId="2" fillId="0" borderId="0" xfId="0" applyNumberFormat="1" applyFont="1" applyAlignment="1">
      <alignment horizontal="left" vertical="top"/>
    </xf>
    <xf numFmtId="164" fontId="8" fillId="0" borderId="0" xfId="0" applyNumberFormat="1" applyFont="1" applyAlignment="1">
      <alignment horizontal="left" vertical="top"/>
    </xf>
    <xf numFmtId="0" fontId="41" fillId="0" borderId="29" xfId="0" applyFont="1" applyBorder="1" applyAlignment="1">
      <alignment vertical="top" wrapText="1"/>
    </xf>
    <xf numFmtId="164" fontId="2" fillId="0" borderId="36" xfId="0" applyNumberFormat="1" applyFont="1" applyBorder="1" applyAlignment="1">
      <alignment vertical="top"/>
    </xf>
    <xf numFmtId="164" fontId="2" fillId="0" borderId="7" xfId="0" applyNumberFormat="1" applyFont="1" applyBorder="1" applyAlignment="1">
      <alignment vertical="top"/>
    </xf>
    <xf numFmtId="164" fontId="2" fillId="0" borderId="37" xfId="0" applyNumberFormat="1" applyFont="1" applyBorder="1" applyAlignment="1">
      <alignment vertical="top"/>
    </xf>
    <xf numFmtId="164" fontId="2" fillId="0" borderId="29" xfId="0" applyNumberFormat="1" applyFont="1" applyBorder="1" applyAlignment="1">
      <alignment vertical="top"/>
    </xf>
    <xf numFmtId="164" fontId="2" fillId="0" borderId="0" xfId="0" applyNumberFormat="1" applyFont="1" applyAlignment="1">
      <alignment vertical="top"/>
    </xf>
    <xf numFmtId="0" fontId="2" fillId="0" borderId="0" xfId="0" applyFont="1" applyAlignment="1">
      <alignment horizontal="right" vertical="top"/>
    </xf>
    <xf numFmtId="0" fontId="2" fillId="0" borderId="30" xfId="0" applyFont="1" applyBorder="1" applyAlignment="1">
      <alignment horizontal="right" vertical="top"/>
    </xf>
    <xf numFmtId="0" fontId="2" fillId="3" borderId="43" xfId="0" applyFont="1" applyFill="1" applyBorder="1" applyAlignment="1">
      <alignment horizontal="left"/>
    </xf>
    <xf numFmtId="0" fontId="2" fillId="3" borderId="34" xfId="0" applyFont="1" applyFill="1" applyBorder="1" applyAlignment="1">
      <alignment horizontal="left"/>
    </xf>
    <xf numFmtId="0" fontId="2" fillId="3" borderId="34" xfId="0" applyFont="1" applyFill="1" applyBorder="1" applyAlignment="1">
      <alignment horizontal="left" vertical="top"/>
    </xf>
    <xf numFmtId="0" fontId="2" fillId="3" borderId="35" xfId="0" applyFont="1" applyFill="1" applyBorder="1" applyAlignment="1">
      <alignment horizontal="left" vertical="top"/>
    </xf>
    <xf numFmtId="0" fontId="2" fillId="0" borderId="27" xfId="0" applyFont="1" applyBorder="1"/>
    <xf numFmtId="0" fontId="2" fillId="0" borderId="29" xfId="0" applyFont="1" applyBorder="1"/>
    <xf numFmtId="0" fontId="2" fillId="8" borderId="40" xfId="0" applyFont="1" applyFill="1" applyBorder="1"/>
    <xf numFmtId="0" fontId="2" fillId="0" borderId="31" xfId="0" applyFont="1" applyBorder="1"/>
    <xf numFmtId="0" fontId="2" fillId="0" borderId="36" xfId="0" applyFont="1" applyBorder="1"/>
    <xf numFmtId="0" fontId="2" fillId="0" borderId="37" xfId="0" applyFont="1" applyBorder="1"/>
    <xf numFmtId="6" fontId="43" fillId="0" borderId="0" xfId="0" applyNumberFormat="1" applyFont="1" applyAlignment="1">
      <alignment horizontal="left" vertical="top"/>
    </xf>
    <xf numFmtId="6" fontId="43" fillId="0" borderId="0" xfId="0" applyNumberFormat="1" applyFont="1" applyAlignment="1">
      <alignment vertical="top" wrapText="1"/>
    </xf>
    <xf numFmtId="6" fontId="41" fillId="0" borderId="0" xfId="0" applyNumberFormat="1" applyFont="1" applyAlignment="1">
      <alignment horizontal="right" vertical="top"/>
    </xf>
    <xf numFmtId="0" fontId="43" fillId="0" borderId="30" xfId="0" applyFont="1" applyBorder="1" applyAlignment="1">
      <alignment vertical="top" wrapText="1"/>
    </xf>
    <xf numFmtId="0" fontId="48" fillId="0" borderId="0" xfId="0" applyFont="1" applyAlignment="1">
      <alignment horizontal="center" vertical="center"/>
    </xf>
    <xf numFmtId="0" fontId="1" fillId="0" borderId="0" xfId="0" applyFont="1" applyAlignment="1">
      <alignment horizontal="center" vertical="center"/>
    </xf>
    <xf numFmtId="0" fontId="49" fillId="0" borderId="0" xfId="0" applyFont="1" applyAlignment="1">
      <alignment horizontal="left" vertical="top"/>
    </xf>
    <xf numFmtId="0" fontId="8" fillId="0" borderId="27" xfId="0" applyFont="1" applyBorder="1" applyAlignment="1">
      <alignment horizontal="center" wrapText="1"/>
    </xf>
    <xf numFmtId="0" fontId="2" fillId="5" borderId="40" xfId="0" applyFont="1" applyFill="1" applyBorder="1"/>
    <xf numFmtId="0" fontId="2" fillId="5" borderId="44" xfId="0" applyFont="1" applyFill="1" applyBorder="1"/>
    <xf numFmtId="0" fontId="2" fillId="5" borderId="45" xfId="0" applyFont="1" applyFill="1" applyBorder="1"/>
    <xf numFmtId="0" fontId="7" fillId="0" borderId="0" xfId="0" applyFont="1" applyAlignment="1">
      <alignment vertical="top" wrapText="1"/>
    </xf>
    <xf numFmtId="0" fontId="7" fillId="0" borderId="30" xfId="0" applyFont="1" applyBorder="1" applyAlignment="1">
      <alignment vertical="top" wrapText="1"/>
    </xf>
    <xf numFmtId="0" fontId="7" fillId="0" borderId="29" xfId="0" applyFont="1" applyBorder="1" applyAlignment="1">
      <alignment vertical="top" wrapText="1"/>
    </xf>
    <xf numFmtId="164" fontId="43" fillId="0" borderId="0" xfId="0" applyNumberFormat="1" applyFont="1" applyAlignment="1">
      <alignment horizontal="right" vertical="top" wrapText="1"/>
    </xf>
    <xf numFmtId="0" fontId="47" fillId="0" borderId="30" xfId="0" applyFont="1" applyBorder="1" applyAlignment="1">
      <alignment vertical="top" wrapText="1"/>
    </xf>
    <xf numFmtId="0" fontId="47" fillId="0" borderId="29" xfId="0" applyFont="1" applyBorder="1" applyAlignment="1">
      <alignment vertical="top" wrapText="1"/>
    </xf>
    <xf numFmtId="0" fontId="39" fillId="0" borderId="0" xfId="0" applyFont="1" applyAlignment="1">
      <alignment horizontal="right" vertical="top" wrapText="1"/>
    </xf>
    <xf numFmtId="0" fontId="47" fillId="0" borderId="0" xfId="0" applyFont="1" applyAlignment="1">
      <alignment horizontal="right" vertical="top" wrapText="1"/>
    </xf>
    <xf numFmtId="0" fontId="8" fillId="0" borderId="18" xfId="0" applyFont="1" applyBorder="1"/>
    <xf numFmtId="0" fontId="2" fillId="3" borderId="43" xfId="0" applyFont="1" applyFill="1" applyBorder="1"/>
    <xf numFmtId="0" fontId="8" fillId="0" borderId="7" xfId="0" applyFont="1" applyBorder="1" applyAlignment="1">
      <alignment horizontal="center"/>
    </xf>
    <xf numFmtId="0" fontId="8" fillId="0" borderId="12" xfId="0" applyFont="1" applyBorder="1" applyAlignment="1">
      <alignment horizontal="center"/>
    </xf>
    <xf numFmtId="0" fontId="43" fillId="0" borderId="0" xfId="0" applyFont="1" applyAlignment="1">
      <alignment horizontal="left"/>
    </xf>
    <xf numFmtId="0" fontId="8" fillId="0" borderId="18" xfId="0" applyFont="1" applyBorder="1" applyAlignment="1">
      <alignment horizontal="center"/>
    </xf>
    <xf numFmtId="0" fontId="51" fillId="0" borderId="0" xfId="0" applyFont="1" applyAlignment="1">
      <alignment vertical="center" wrapText="1"/>
    </xf>
    <xf numFmtId="0" fontId="52" fillId="0" borderId="0" xfId="0" applyFont="1" applyAlignment="1">
      <alignment vertical="top" wrapText="1"/>
    </xf>
    <xf numFmtId="0" fontId="8" fillId="0" borderId="0" xfId="0" applyFont="1" applyAlignment="1">
      <alignment vertical="top" wrapText="1"/>
    </xf>
    <xf numFmtId="0" fontId="27" fillId="0" borderId="0" xfId="0" applyFont="1" applyAlignment="1">
      <alignment horizontal="left" vertical="top" wrapText="1"/>
    </xf>
    <xf numFmtId="0" fontId="8" fillId="0" borderId="0" xfId="0" applyFont="1" applyAlignment="1">
      <alignment horizontal="center" vertical="center" wrapText="1"/>
    </xf>
    <xf numFmtId="173" fontId="2" fillId="0" borderId="0" xfId="0" applyNumberFormat="1" applyFont="1" applyAlignment="1">
      <alignment horizontal="right"/>
    </xf>
    <xf numFmtId="0" fontId="53" fillId="0" borderId="0" xfId="0" applyFont="1" applyAlignment="1">
      <alignment horizontal="left" vertical="top" wrapText="1"/>
    </xf>
    <xf numFmtId="0" fontId="54" fillId="0" borderId="0" xfId="0" applyFont="1" applyAlignment="1">
      <alignment vertical="top" wrapText="1"/>
    </xf>
    <xf numFmtId="164" fontId="2" fillId="0" borderId="0" xfId="0" applyNumberFormat="1" applyFont="1" applyAlignment="1">
      <alignment wrapText="1"/>
    </xf>
    <xf numFmtId="0" fontId="55" fillId="0" borderId="36" xfId="0" applyFont="1" applyBorder="1" applyAlignment="1">
      <alignment horizontal="left"/>
    </xf>
    <xf numFmtId="0" fontId="56" fillId="0" borderId="0" xfId="0" applyFont="1"/>
    <xf numFmtId="0" fontId="57" fillId="0" borderId="0" xfId="0" applyFont="1"/>
    <xf numFmtId="0" fontId="58" fillId="0" borderId="0" xfId="0" applyFont="1"/>
    <xf numFmtId="10" fontId="2" fillId="0" borderId="0" xfId="0" applyNumberFormat="1" applyFont="1" applyAlignment="1">
      <alignment horizontal="center"/>
    </xf>
    <xf numFmtId="0" fontId="6" fillId="0" borderId="0" xfId="0" applyFont="1"/>
    <xf numFmtId="10" fontId="8" fillId="0" borderId="0" xfId="0" applyNumberFormat="1" applyFont="1" applyAlignment="1">
      <alignment horizontal="center"/>
    </xf>
    <xf numFmtId="0" fontId="55" fillId="0" borderId="31" xfId="0" applyFont="1" applyBorder="1" applyAlignment="1">
      <alignment horizontal="left"/>
    </xf>
    <xf numFmtId="0" fontId="6" fillId="0" borderId="12" xfId="0" applyFont="1" applyBorder="1" applyAlignment="1">
      <alignment horizontal="center"/>
    </xf>
    <xf numFmtId="164" fontId="59" fillId="0" borderId="0" xfId="0" applyNumberFormat="1" applyFont="1"/>
    <xf numFmtId="169" fontId="2" fillId="0" borderId="0" xfId="0" applyNumberFormat="1" applyFont="1" applyAlignment="1">
      <alignment horizontal="center"/>
    </xf>
    <xf numFmtId="0" fontId="59" fillId="0" borderId="0" xfId="0" applyFont="1"/>
    <xf numFmtId="10" fontId="16" fillId="0" borderId="0" xfId="0" applyNumberFormat="1" applyFont="1" applyAlignment="1">
      <alignment horizontal="center"/>
    </xf>
    <xf numFmtId="0" fontId="8" fillId="0" borderId="13" xfId="0" applyFont="1" applyBorder="1"/>
    <xf numFmtId="3" fontId="60" fillId="0" borderId="0" xfId="0" applyNumberFormat="1" applyFont="1"/>
    <xf numFmtId="3" fontId="59" fillId="0" borderId="0" xfId="0" applyNumberFormat="1" applyFont="1"/>
    <xf numFmtId="3" fontId="60" fillId="0" borderId="12" xfId="0" applyNumberFormat="1" applyFont="1" applyBorder="1"/>
    <xf numFmtId="164" fontId="61" fillId="0" borderId="0" xfId="0" applyNumberFormat="1" applyFont="1"/>
    <xf numFmtId="164" fontId="8" fillId="0" borderId="0" xfId="0" applyNumberFormat="1" applyFont="1" applyAlignment="1">
      <alignment horizontal="center"/>
    </xf>
    <xf numFmtId="3" fontId="2" fillId="0" borderId="0" xfId="0" applyNumberFormat="1" applyFont="1"/>
    <xf numFmtId="164" fontId="2" fillId="0" borderId="0" xfId="0" applyNumberFormat="1" applyFont="1" applyAlignment="1">
      <alignment horizontal="center"/>
    </xf>
    <xf numFmtId="0" fontId="55" fillId="0" borderId="0" xfId="0" applyFont="1" applyAlignment="1">
      <alignment horizontal="left"/>
    </xf>
    <xf numFmtId="0" fontId="59" fillId="3" borderId="40" xfId="0" applyFont="1" applyFill="1" applyBorder="1"/>
    <xf numFmtId="3" fontId="59" fillId="0" borderId="12" xfId="0" applyNumberFormat="1" applyFont="1" applyBorder="1"/>
    <xf numFmtId="169" fontId="2" fillId="3" borderId="40" xfId="0" applyNumberFormat="1" applyFont="1" applyFill="1" applyBorder="1" applyAlignment="1">
      <alignment horizontal="center"/>
    </xf>
    <xf numFmtId="10" fontId="59" fillId="0" borderId="0" xfId="0" applyNumberFormat="1" applyFont="1" applyAlignment="1">
      <alignment horizontal="center"/>
    </xf>
    <xf numFmtId="164" fontId="61" fillId="0" borderId="0" xfId="0" applyNumberFormat="1" applyFont="1" applyAlignment="1">
      <alignment horizontal="center"/>
    </xf>
    <xf numFmtId="0" fontId="61" fillId="0" borderId="0" xfId="0" applyFont="1"/>
    <xf numFmtId="0" fontId="59" fillId="3" borderId="40" xfId="0" applyFont="1" applyFill="1" applyBorder="1" applyAlignment="1">
      <alignment horizontal="left"/>
    </xf>
    <xf numFmtId="10" fontId="59" fillId="0" borderId="0" xfId="0" applyNumberFormat="1" applyFont="1"/>
    <xf numFmtId="0" fontId="0" fillId="3" borderId="40" xfId="0" applyFont="1" applyFill="1" applyBorder="1" applyAlignment="1">
      <alignment horizontal="left"/>
    </xf>
    <xf numFmtId="169" fontId="59" fillId="0" borderId="0" xfId="0" applyNumberFormat="1" applyFont="1"/>
    <xf numFmtId="169" fontId="59" fillId="0" borderId="0" xfId="0" applyNumberFormat="1" applyFont="1" applyAlignment="1">
      <alignment horizontal="center"/>
    </xf>
    <xf numFmtId="0" fontId="59" fillId="0" borderId="12" xfId="0" applyFont="1" applyBorder="1"/>
    <xf numFmtId="10" fontId="59" fillId="0" borderId="12" xfId="0" applyNumberFormat="1" applyFont="1" applyBorder="1" applyAlignment="1">
      <alignment horizontal="center"/>
    </xf>
    <xf numFmtId="2" fontId="2" fillId="0" borderId="0" xfId="0" applyNumberFormat="1" applyFont="1" applyAlignment="1">
      <alignment horizontal="center"/>
    </xf>
    <xf numFmtId="164" fontId="2" fillId="3" borderId="40" xfId="0" applyNumberFormat="1" applyFont="1" applyFill="1" applyBorder="1"/>
    <xf numFmtId="3" fontId="2" fillId="3" borderId="40" xfId="0" applyNumberFormat="1" applyFont="1" applyFill="1" applyBorder="1"/>
    <xf numFmtId="0" fontId="2" fillId="3" borderId="40" xfId="0" applyFont="1" applyFill="1" applyBorder="1"/>
    <xf numFmtId="3" fontId="2" fillId="3" borderId="8" xfId="0" applyNumberFormat="1" applyFont="1" applyFill="1" applyBorder="1"/>
    <xf numFmtId="3" fontId="2" fillId="0" borderId="0" xfId="0" applyNumberFormat="1" applyFont="1" applyAlignment="1">
      <alignment vertical="top"/>
    </xf>
    <xf numFmtId="0" fontId="59" fillId="0" borderId="33" xfId="0" applyFont="1" applyBorder="1" applyAlignment="1">
      <alignment horizontal="center" wrapText="1"/>
    </xf>
    <xf numFmtId="0" fontId="59" fillId="0" borderId="0" xfId="0" applyFont="1" applyAlignment="1">
      <alignment horizontal="center" wrapText="1"/>
    </xf>
    <xf numFmtId="3" fontId="59" fillId="0" borderId="33" xfId="0" applyNumberFormat="1" applyFont="1" applyBorder="1"/>
    <xf numFmtId="3" fontId="59" fillId="9" borderId="33" xfId="0" applyNumberFormat="1" applyFont="1" applyFill="1" applyBorder="1" applyAlignment="1">
      <alignment horizontal="center"/>
    </xf>
    <xf numFmtId="3" fontId="59" fillId="9" borderId="33" xfId="0" applyNumberFormat="1" applyFont="1" applyFill="1" applyBorder="1"/>
    <xf numFmtId="0" fontId="61" fillId="0" borderId="0" xfId="0" applyFont="1" applyAlignment="1">
      <alignment horizontal="left"/>
    </xf>
    <xf numFmtId="0" fontId="61" fillId="0" borderId="0" xfId="0" applyFont="1" applyAlignment="1">
      <alignment horizontal="right"/>
    </xf>
    <xf numFmtId="164" fontId="59" fillId="0" borderId="33" xfId="0" applyNumberFormat="1" applyFont="1" applyBorder="1"/>
    <xf numFmtId="0" fontId="62" fillId="0" borderId="0" xfId="0" applyFont="1" applyAlignment="1">
      <alignment vertical="center" wrapText="1"/>
    </xf>
    <xf numFmtId="0" fontId="62" fillId="0" borderId="0" xfId="0" applyFont="1" applyAlignment="1">
      <alignment vertical="center"/>
    </xf>
    <xf numFmtId="0" fontId="62" fillId="0" borderId="0" xfId="0" applyFont="1" applyAlignment="1">
      <alignment horizontal="left" vertical="center"/>
    </xf>
    <xf numFmtId="0" fontId="62" fillId="0" borderId="0" xfId="0" applyFont="1"/>
    <xf numFmtId="0" fontId="63" fillId="0" borderId="0" xfId="0" applyFont="1" applyAlignment="1">
      <alignment horizontal="left" vertical="top"/>
    </xf>
    <xf numFmtId="0" fontId="8" fillId="0" borderId="36" xfId="0" applyFont="1" applyBorder="1" applyAlignment="1">
      <alignment horizontal="left" vertical="top"/>
    </xf>
    <xf numFmtId="0" fontId="8" fillId="0" borderId="38" xfId="0" applyFont="1" applyBorder="1" applyAlignment="1">
      <alignment horizontal="center" wrapText="1"/>
    </xf>
    <xf numFmtId="0" fontId="8" fillId="0" borderId="31" xfId="0" applyFont="1" applyBorder="1" applyAlignment="1">
      <alignment horizontal="center" wrapText="1"/>
    </xf>
    <xf numFmtId="0" fontId="8" fillId="0" borderId="29" xfId="0" applyFont="1" applyBorder="1" applyAlignment="1">
      <alignment horizontal="center" wrapText="1"/>
    </xf>
    <xf numFmtId="0" fontId="8" fillId="0" borderId="0" xfId="0" applyFont="1" applyAlignment="1">
      <alignment horizontal="center" wrapText="1"/>
    </xf>
    <xf numFmtId="0" fontId="19" fillId="5" borderId="33" xfId="0" applyFont="1" applyFill="1" applyBorder="1" applyAlignment="1">
      <alignment horizontal="left" vertical="top" wrapText="1"/>
    </xf>
    <xf numFmtId="0" fontId="2" fillId="0" borderId="29" xfId="0" applyFont="1" applyBorder="1" applyAlignment="1">
      <alignment vertical="top" wrapText="1"/>
    </xf>
    <xf numFmtId="0" fontId="2" fillId="0" borderId="33" xfId="0" applyFont="1" applyBorder="1" applyAlignment="1">
      <alignment horizontal="right" vertical="top" wrapText="1"/>
    </xf>
    <xf numFmtId="164" fontId="2" fillId="3" borderId="33" xfId="0" applyNumberFormat="1" applyFont="1" applyFill="1" applyBorder="1" applyAlignment="1">
      <alignment vertical="top" wrapText="1"/>
    </xf>
    <xf numFmtId="164" fontId="2" fillId="0" borderId="33" xfId="0" applyNumberFormat="1" applyFont="1" applyBorder="1" applyAlignment="1">
      <alignment vertical="top" wrapText="1"/>
    </xf>
    <xf numFmtId="0" fontId="2" fillId="3" borderId="33" xfId="0" applyFont="1" applyFill="1" applyBorder="1" applyAlignment="1">
      <alignment vertical="top" wrapText="1"/>
    </xf>
    <xf numFmtId="0" fontId="2" fillId="3" borderId="43" xfId="0" applyFont="1" applyFill="1" applyBorder="1" applyAlignment="1">
      <alignment vertical="top" wrapText="1"/>
    </xf>
    <xf numFmtId="0" fontId="8" fillId="0" borderId="33" xfId="0" applyFont="1" applyBorder="1" applyAlignment="1">
      <alignment horizontal="right" vertical="top" wrapText="1"/>
    </xf>
    <xf numFmtId="0" fontId="2" fillId="7" borderId="33" xfId="0" applyFont="1" applyFill="1" applyBorder="1" applyAlignment="1">
      <alignment horizontal="right" vertical="top" wrapText="1"/>
    </xf>
    <xf numFmtId="0" fontId="2" fillId="3" borderId="33" xfId="0" applyFont="1" applyFill="1" applyBorder="1" applyAlignment="1">
      <alignment horizontal="right" vertical="top" wrapText="1"/>
    </xf>
    <xf numFmtId="164" fontId="8" fillId="0" borderId="33" xfId="0" applyNumberFormat="1" applyFont="1" applyBorder="1" applyAlignment="1">
      <alignment vertical="top" wrapText="1"/>
    </xf>
    <xf numFmtId="0" fontId="8" fillId="0" borderId="29" xfId="0" applyFont="1" applyBorder="1" applyAlignment="1">
      <alignment vertical="top" wrapText="1"/>
    </xf>
    <xf numFmtId="0" fontId="18" fillId="0" borderId="33" xfId="0" applyFont="1" applyBorder="1" applyAlignment="1">
      <alignment horizontal="right" vertical="top" wrapText="1"/>
    </xf>
    <xf numFmtId="0" fontId="18" fillId="10" borderId="40" xfId="0" applyFont="1" applyFill="1" applyBorder="1"/>
    <xf numFmtId="0" fontId="2" fillId="10" borderId="40" xfId="0" applyFont="1" applyFill="1" applyBorder="1" applyAlignment="1">
      <alignment horizontal="left"/>
    </xf>
    <xf numFmtId="0" fontId="8" fillId="10" borderId="40" xfId="0" applyFont="1" applyFill="1" applyBorder="1" applyAlignment="1">
      <alignment horizontal="center"/>
    </xf>
    <xf numFmtId="0" fontId="2" fillId="10" borderId="40" xfId="0" applyFont="1" applyFill="1" applyBorder="1"/>
    <xf numFmtId="0" fontId="8" fillId="10" borderId="33" xfId="0" applyFont="1" applyFill="1" applyBorder="1" applyAlignment="1">
      <alignment horizontal="left"/>
    </xf>
    <xf numFmtId="0" fontId="8" fillId="10" borderId="33" xfId="0" applyFont="1" applyFill="1" applyBorder="1" applyAlignment="1">
      <alignment horizontal="center"/>
    </xf>
    <xf numFmtId="164" fontId="2" fillId="0" borderId="0" xfId="0" applyNumberFormat="1" applyFont="1" applyAlignment="1">
      <alignment horizontal="left"/>
    </xf>
    <xf numFmtId="0" fontId="27" fillId="0" borderId="12" xfId="0" applyFont="1" applyBorder="1" applyAlignment="1">
      <alignment horizontal="right"/>
    </xf>
    <xf numFmtId="0" fontId="2" fillId="0" borderId="7" xfId="0" applyFont="1" applyBorder="1" applyAlignment="1">
      <alignment horizontal="left" vertical="top"/>
    </xf>
    <xf numFmtId="0" fontId="27" fillId="0" borderId="12" xfId="0" applyFont="1" applyBorder="1" applyAlignment="1">
      <alignment horizontal="left"/>
    </xf>
    <xf numFmtId="0" fontId="2" fillId="0" borderId="7" xfId="0" applyFont="1" applyBorder="1" applyAlignment="1">
      <alignment vertical="top" wrapText="1"/>
    </xf>
    <xf numFmtId="0" fontId="64" fillId="10" borderId="33" xfId="0" applyFont="1" applyFill="1" applyBorder="1" applyAlignment="1">
      <alignment horizontal="left"/>
    </xf>
    <xf numFmtId="0" fontId="2" fillId="0" borderId="33" xfId="0" applyFont="1" applyBorder="1" applyAlignment="1">
      <alignment vertical="top" wrapText="1"/>
    </xf>
    <xf numFmtId="164" fontId="2" fillId="0" borderId="48" xfId="0" applyNumberFormat="1" applyFont="1" applyBorder="1" applyAlignment="1">
      <alignment horizontal="center"/>
    </xf>
    <xf numFmtId="0" fontId="2" fillId="0" borderId="37" xfId="0" applyFont="1" applyBorder="1" applyAlignment="1">
      <alignment vertical="top" wrapText="1"/>
    </xf>
    <xf numFmtId="164" fontId="2" fillId="0" borderId="49" xfId="0" applyNumberFormat="1" applyFont="1" applyBorder="1" applyAlignment="1">
      <alignment horizontal="center"/>
    </xf>
    <xf numFmtId="164" fontId="2" fillId="0" borderId="50" xfId="0" applyNumberFormat="1" applyFont="1" applyBorder="1" applyAlignment="1">
      <alignment horizontal="center"/>
    </xf>
    <xf numFmtId="164" fontId="2" fillId="0" borderId="51" xfId="0" applyNumberFormat="1" applyFont="1" applyBorder="1" applyAlignment="1">
      <alignment horizontal="center"/>
    </xf>
    <xf numFmtId="1" fontId="2" fillId="0" borderId="52" xfId="0" applyNumberFormat="1" applyFont="1" applyBorder="1"/>
    <xf numFmtId="176" fontId="2" fillId="0" borderId="0" xfId="0" applyNumberFormat="1" applyFont="1"/>
    <xf numFmtId="177" fontId="2" fillId="0" borderId="42" xfId="0" applyNumberFormat="1" applyFont="1" applyBorder="1"/>
    <xf numFmtId="0" fontId="64" fillId="0" borderId="33" xfId="0" applyFont="1" applyBorder="1" applyAlignment="1">
      <alignment horizontal="left"/>
    </xf>
    <xf numFmtId="164" fontId="2" fillId="0" borderId="53" xfId="0" applyNumberFormat="1" applyFont="1" applyBorder="1" applyAlignment="1">
      <alignment horizontal="center"/>
    </xf>
    <xf numFmtId="164" fontId="2" fillId="0" borderId="54" xfId="0" applyNumberFormat="1" applyFont="1" applyBorder="1" applyAlignment="1">
      <alignment horizontal="center"/>
    </xf>
    <xf numFmtId="164" fontId="2" fillId="0" borderId="55" xfId="0" applyNumberFormat="1" applyFont="1" applyBorder="1" applyAlignment="1">
      <alignment horizontal="center"/>
    </xf>
    <xf numFmtId="1" fontId="2" fillId="0" borderId="42" xfId="0" applyNumberFormat="1" applyFont="1" applyBorder="1"/>
    <xf numFmtId="164" fontId="2" fillId="0" borderId="56" xfId="0" applyNumberFormat="1" applyFont="1" applyBorder="1" applyAlignment="1">
      <alignment horizontal="center"/>
    </xf>
    <xf numFmtId="164" fontId="2" fillId="0" borderId="57" xfId="0" applyNumberFormat="1" applyFont="1" applyBorder="1" applyAlignment="1">
      <alignment horizontal="center"/>
    </xf>
    <xf numFmtId="164" fontId="2" fillId="0" borderId="58" xfId="0" applyNumberFormat="1" applyFont="1" applyBorder="1" applyAlignment="1">
      <alignment horizontal="center"/>
    </xf>
    <xf numFmtId="1" fontId="8" fillId="0" borderId="33" xfId="0" applyNumberFormat="1" applyFont="1" applyBorder="1"/>
    <xf numFmtId="176" fontId="8" fillId="0" borderId="33" xfId="0" applyNumberFormat="1" applyFont="1" applyBorder="1"/>
    <xf numFmtId="0" fontId="8" fillId="0" borderId="0" xfId="0" applyFont="1" applyAlignment="1">
      <alignment horizontal="center" vertical="center"/>
    </xf>
    <xf numFmtId="0" fontId="43" fillId="0" borderId="0" xfId="0" applyFont="1" applyAlignment="1">
      <alignment horizontal="left" vertical="center"/>
    </xf>
    <xf numFmtId="164" fontId="2" fillId="0" borderId="59" xfId="0" applyNumberFormat="1" applyFont="1" applyBorder="1" applyAlignment="1">
      <alignment horizontal="center"/>
    </xf>
    <xf numFmtId="164" fontId="2" fillId="0" borderId="60" xfId="0" applyNumberFormat="1" applyFont="1" applyBorder="1" applyAlignment="1">
      <alignment horizontal="center"/>
    </xf>
    <xf numFmtId="164" fontId="2" fillId="0" borderId="61" xfId="0" applyNumberFormat="1" applyFont="1" applyBorder="1" applyAlignment="1">
      <alignment horizontal="center"/>
    </xf>
    <xf numFmtId="164" fontId="2" fillId="0" borderId="42" xfId="0" applyNumberFormat="1" applyFont="1" applyBorder="1" applyAlignment="1">
      <alignment horizontal="center"/>
    </xf>
    <xf numFmtId="164" fontId="2" fillId="0" borderId="62" xfId="0" applyNumberFormat="1" applyFont="1" applyBorder="1" applyAlignment="1">
      <alignment horizontal="center"/>
    </xf>
    <xf numFmtId="164" fontId="2" fillId="0" borderId="63" xfId="0" applyNumberFormat="1" applyFont="1" applyBorder="1" applyAlignment="1">
      <alignment horizontal="center"/>
    </xf>
    <xf numFmtId="164" fontId="2" fillId="0" borderId="64" xfId="0" applyNumberFormat="1" applyFont="1" applyBorder="1" applyAlignment="1">
      <alignment horizontal="center"/>
    </xf>
    <xf numFmtId="164" fontId="2" fillId="0" borderId="65" xfId="0" applyNumberFormat="1" applyFont="1" applyBorder="1" applyAlignment="1">
      <alignment horizontal="center"/>
    </xf>
    <xf numFmtId="0" fontId="65" fillId="0" borderId="0" xfId="0" applyFont="1"/>
    <xf numFmtId="5" fontId="2" fillId="0" borderId="0" xfId="0" applyNumberFormat="1" applyFont="1"/>
    <xf numFmtId="1" fontId="2" fillId="0" borderId="0" xfId="0" applyNumberFormat="1" applyFont="1" applyAlignment="1">
      <alignment horizontal="center"/>
    </xf>
    <xf numFmtId="176" fontId="8" fillId="0" borderId="0" xfId="0" applyNumberFormat="1" applyFont="1" applyAlignment="1">
      <alignment horizontal="center"/>
    </xf>
    <xf numFmtId="0" fontId="8" fillId="0" borderId="37" xfId="0" applyFont="1" applyBorder="1" applyAlignment="1">
      <alignment horizontal="right"/>
    </xf>
    <xf numFmtId="0" fontId="8" fillId="0" borderId="12" xfId="0" applyFont="1" applyBorder="1" applyAlignment="1">
      <alignment horizontal="right"/>
    </xf>
    <xf numFmtId="164" fontId="8" fillId="0" borderId="12" xfId="0" applyNumberFormat="1" applyFont="1" applyBorder="1" applyAlignment="1">
      <alignment horizontal="left"/>
    </xf>
    <xf numFmtId="164" fontId="8" fillId="0" borderId="12" xfId="0" applyNumberFormat="1" applyFont="1" applyBorder="1" applyAlignment="1">
      <alignment horizontal="center"/>
    </xf>
    <xf numFmtId="0" fontId="8" fillId="0" borderId="7" xfId="0" applyFont="1" applyBorder="1" applyAlignment="1">
      <alignment horizontal="right"/>
    </xf>
    <xf numFmtId="5" fontId="66" fillId="5" borderId="33" xfId="0" applyNumberFormat="1" applyFont="1" applyFill="1" applyBorder="1" applyAlignment="1">
      <alignment horizontal="center"/>
    </xf>
    <xf numFmtId="5" fontId="66" fillId="0" borderId="33" xfId="0" applyNumberFormat="1" applyFont="1" applyBorder="1" applyAlignment="1">
      <alignment horizontal="center"/>
    </xf>
    <xf numFmtId="0" fontId="2" fillId="0" borderId="37" xfId="0" applyFont="1" applyBorder="1" applyAlignment="1">
      <alignment horizontal="left"/>
    </xf>
    <xf numFmtId="5" fontId="66" fillId="11" borderId="33" xfId="0" applyNumberFormat="1" applyFont="1" applyFill="1" applyBorder="1" applyAlignment="1">
      <alignment horizontal="center"/>
    </xf>
    <xf numFmtId="0" fontId="2" fillId="0" borderId="33" xfId="0" applyFont="1" applyBorder="1" applyAlignment="1">
      <alignment horizontal="left"/>
    </xf>
    <xf numFmtId="0" fontId="8" fillId="0" borderId="31" xfId="0" applyFont="1" applyBorder="1"/>
    <xf numFmtId="173" fontId="2" fillId="0" borderId="0" xfId="0" applyNumberFormat="1" applyFont="1" applyAlignment="1">
      <alignment horizontal="center"/>
    </xf>
    <xf numFmtId="0" fontId="8" fillId="0" borderId="32" xfId="0" applyFont="1" applyBorder="1" applyAlignment="1">
      <alignment horizontal="right"/>
    </xf>
    <xf numFmtId="0" fontId="41" fillId="0" borderId="7" xfId="0" applyFont="1" applyBorder="1" applyAlignment="1">
      <alignment horizontal="right"/>
    </xf>
    <xf numFmtId="1" fontId="2" fillId="0" borderId="0" xfId="0" applyNumberFormat="1" applyFont="1"/>
    <xf numFmtId="0" fontId="0" fillId="0" borderId="0" xfId="0" applyFont="1"/>
    <xf numFmtId="9" fontId="27" fillId="0" borderId="29" xfId="0" applyNumberFormat="1" applyFont="1" applyBorder="1" applyAlignment="1">
      <alignment horizontal="center"/>
    </xf>
    <xf numFmtId="2" fontId="2" fillId="0" borderId="33" xfId="0" applyNumberFormat="1" applyFont="1" applyBorder="1"/>
    <xf numFmtId="0" fontId="43" fillId="0" borderId="36" xfId="0" applyFont="1" applyBorder="1"/>
    <xf numFmtId="0" fontId="2" fillId="0" borderId="52" xfId="0" applyFont="1" applyBorder="1"/>
    <xf numFmtId="0" fontId="2" fillId="0" borderId="33" xfId="0" applyFont="1" applyBorder="1"/>
    <xf numFmtId="0" fontId="2" fillId="0" borderId="12" xfId="0" applyFont="1" applyBorder="1" applyAlignment="1">
      <alignment horizontal="right"/>
    </xf>
    <xf numFmtId="0" fontId="2" fillId="5" borderId="43" xfId="0" applyFont="1" applyFill="1" applyBorder="1"/>
    <xf numFmtId="0" fontId="2" fillId="5" borderId="34" xfId="0" applyFont="1" applyFill="1" applyBorder="1"/>
    <xf numFmtId="0" fontId="2" fillId="5" borderId="35" xfId="0" applyFont="1" applyFill="1" applyBorder="1"/>
    <xf numFmtId="0" fontId="8" fillId="0" borderId="28" xfId="0" applyFont="1" applyBorder="1" applyAlignment="1">
      <alignment horizontal="center" vertical="top"/>
    </xf>
    <xf numFmtId="0" fontId="27" fillId="0" borderId="29" xfId="0" applyFont="1" applyBorder="1" applyAlignment="1">
      <alignment horizontal="left" vertical="top" wrapText="1"/>
    </xf>
    <xf numFmtId="0" fontId="27" fillId="0" borderId="30" xfId="0" applyFont="1" applyBorder="1" applyAlignment="1">
      <alignment horizontal="center" vertical="top" wrapText="1"/>
    </xf>
    <xf numFmtId="0" fontId="27" fillId="0" borderId="27" xfId="0" applyFont="1" applyBorder="1" applyAlignment="1">
      <alignment horizontal="left" vertical="top" wrapText="1"/>
    </xf>
    <xf numFmtId="0" fontId="27" fillId="0" borderId="18" xfId="0" applyFont="1" applyBorder="1" applyAlignment="1">
      <alignment horizontal="center" vertical="top" wrapText="1"/>
    </xf>
    <xf numFmtId="0" fontId="27" fillId="0" borderId="0" xfId="0" applyFont="1" applyAlignment="1">
      <alignment horizontal="center" vertical="top" wrapText="1"/>
    </xf>
    <xf numFmtId="0" fontId="27" fillId="0" borderId="31" xfId="0" applyFont="1" applyBorder="1" applyAlignment="1">
      <alignment horizontal="left" vertical="top" wrapText="1"/>
    </xf>
    <xf numFmtId="0" fontId="27" fillId="0" borderId="12" xfId="0" applyFont="1" applyBorder="1" applyAlignment="1">
      <alignment horizontal="center" vertical="top" wrapText="1"/>
    </xf>
    <xf numFmtId="0" fontId="55" fillId="0" borderId="31" xfId="0" applyFont="1" applyBorder="1" applyAlignment="1">
      <alignment horizontal="left" vertical="top" wrapText="1"/>
    </xf>
    <xf numFmtId="0" fontId="55" fillId="0" borderId="29" xfId="0" applyFont="1" applyBorder="1" applyAlignment="1">
      <alignment horizontal="left" vertical="top" wrapText="1"/>
    </xf>
    <xf numFmtId="0" fontId="55" fillId="0" borderId="0" xfId="0" applyFont="1" applyAlignment="1">
      <alignment horizontal="center" vertical="top" wrapText="1"/>
    </xf>
    <xf numFmtId="0" fontId="42" fillId="0" borderId="31" xfId="0" applyFont="1" applyBorder="1" applyAlignment="1">
      <alignment vertical="top"/>
    </xf>
    <xf numFmtId="0" fontId="27" fillId="0" borderId="12" xfId="0" applyFont="1" applyBorder="1" applyAlignment="1">
      <alignment vertical="top" wrapText="1"/>
    </xf>
    <xf numFmtId="164" fontId="27" fillId="0" borderId="12" xfId="0" applyNumberFormat="1" applyFont="1" applyBorder="1"/>
    <xf numFmtId="164" fontId="2" fillId="0" borderId="29" xfId="0" applyNumberFormat="1" applyFont="1" applyBorder="1" applyAlignment="1">
      <alignment horizontal="center" vertical="center"/>
    </xf>
    <xf numFmtId="164" fontId="2" fillId="0" borderId="0" xfId="0" applyNumberFormat="1" applyFont="1" applyAlignment="1">
      <alignment horizontal="center" vertical="center"/>
    </xf>
    <xf numFmtId="164" fontId="2" fillId="0" borderId="30" xfId="0" applyNumberFormat="1" applyFont="1" applyBorder="1" applyAlignment="1">
      <alignment horizontal="center" vertical="center"/>
    </xf>
    <xf numFmtId="0" fontId="8" fillId="0" borderId="28" xfId="0" applyFont="1" applyBorder="1" applyAlignment="1">
      <alignment horizontal="right"/>
    </xf>
    <xf numFmtId="0" fontId="8" fillId="0" borderId="30" xfId="0" applyFont="1" applyBorder="1" applyAlignment="1">
      <alignment horizontal="right"/>
    </xf>
    <xf numFmtId="0" fontId="27" fillId="0" borderId="31" xfId="0" applyFont="1" applyBorder="1"/>
    <xf numFmtId="0" fontId="55" fillId="0" borderId="7" xfId="0" applyFont="1" applyBorder="1" applyAlignment="1">
      <alignment horizontal="right" vertical="top" wrapText="1"/>
    </xf>
    <xf numFmtId="0" fontId="55" fillId="0" borderId="0" xfId="0" applyFont="1" applyAlignment="1">
      <alignment horizontal="right" vertical="top" wrapText="1"/>
    </xf>
    <xf numFmtId="0" fontId="8" fillId="0" borderId="0" xfId="0" applyFont="1" applyAlignment="1">
      <alignment horizontal="right" vertical="top" wrapText="1"/>
    </xf>
    <xf numFmtId="0" fontId="8" fillId="0" borderId="18" xfId="0" applyFont="1" applyBorder="1" applyAlignment="1">
      <alignment horizontal="right" vertical="top" wrapText="1"/>
    </xf>
    <xf numFmtId="164" fontId="8" fillId="0" borderId="18" xfId="0" applyNumberFormat="1" applyFont="1" applyBorder="1" applyAlignment="1">
      <alignment horizontal="center" vertical="center"/>
    </xf>
    <xf numFmtId="0" fontId="70" fillId="0" borderId="0" xfId="0" applyFont="1" applyAlignment="1">
      <alignment horizontal="left" vertical="center"/>
    </xf>
    <xf numFmtId="164" fontId="8" fillId="0" borderId="0" xfId="0" applyNumberFormat="1" applyFont="1" applyAlignment="1">
      <alignment horizontal="center" vertical="center"/>
    </xf>
    <xf numFmtId="0" fontId="1" fillId="2" borderId="1" xfId="0" applyFont="1" applyFill="1" applyBorder="1" applyAlignment="1">
      <alignment horizontal="center" vertical="center" wrapText="1"/>
    </xf>
    <xf numFmtId="0" fontId="3" fillId="0" borderId="2" xfId="0" applyFont="1" applyBorder="1"/>
    <xf numFmtId="0" fontId="3" fillId="0" borderId="3" xfId="0" applyFont="1" applyBorder="1"/>
    <xf numFmtId="0" fontId="3" fillId="0" borderId="4" xfId="0" applyFont="1" applyBorder="1"/>
    <xf numFmtId="0" fontId="3" fillId="0" borderId="5" xfId="0" applyFont="1" applyBorder="1"/>
    <xf numFmtId="0" fontId="3" fillId="0" borderId="6" xfId="0" applyFont="1" applyBorder="1"/>
    <xf numFmtId="0" fontId="2" fillId="0" borderId="0" xfId="0" applyFont="1" applyAlignment="1">
      <alignment horizontal="left" vertical="top" wrapText="1"/>
    </xf>
    <xf numFmtId="0" fontId="0" fillId="0" borderId="0" xfId="0" applyFont="1" applyAlignment="1"/>
    <xf numFmtId="0" fontId="14" fillId="0" borderId="0" xfId="0" applyFont="1" applyAlignment="1">
      <alignment horizontal="left" vertical="top" wrapText="1"/>
    </xf>
    <xf numFmtId="0" fontId="2" fillId="0" borderId="0" xfId="0" applyFont="1" applyAlignment="1">
      <alignment horizontal="left" wrapText="1"/>
    </xf>
    <xf numFmtId="0" fontId="23" fillId="0" borderId="0" xfId="0" applyFont="1" applyAlignment="1">
      <alignment horizontal="left" wrapText="1"/>
    </xf>
    <xf numFmtId="0" fontId="8" fillId="0" borderId="0" xfId="0" applyFont="1" applyAlignment="1">
      <alignment horizontal="left" vertical="top" wrapText="1"/>
    </xf>
    <xf numFmtId="0" fontId="15" fillId="0" borderId="0" xfId="0" applyFont="1" applyAlignment="1">
      <alignment horizontal="left"/>
    </xf>
    <xf numFmtId="0" fontId="12" fillId="0" borderId="0" xfId="0" applyFont="1" applyAlignment="1">
      <alignment horizontal="left" vertical="top" wrapText="1"/>
    </xf>
    <xf numFmtId="0" fontId="2" fillId="0" borderId="0" xfId="0" applyFont="1" applyAlignment="1">
      <alignment horizontal="left"/>
    </xf>
    <xf numFmtId="0" fontId="10" fillId="0" borderId="0" xfId="0" applyFont="1" applyAlignment="1">
      <alignment horizontal="left"/>
    </xf>
    <xf numFmtId="49" fontId="2" fillId="0" borderId="0" xfId="0" applyNumberFormat="1" applyFont="1" applyAlignment="1">
      <alignment horizontal="left" vertical="top" wrapText="1"/>
    </xf>
    <xf numFmtId="0" fontId="8" fillId="0" borderId="7" xfId="0" applyFont="1" applyBorder="1" applyAlignment="1">
      <alignment horizontal="left"/>
    </xf>
    <xf numFmtId="0" fontId="3" fillId="0" borderId="7" xfId="0" applyFont="1" applyBorder="1"/>
    <xf numFmtId="4" fontId="30" fillId="0" borderId="0" xfId="0" applyNumberFormat="1" applyFont="1" applyAlignment="1">
      <alignment horizontal="left"/>
    </xf>
    <xf numFmtId="4" fontId="2" fillId="0" borderId="0" xfId="0" applyNumberFormat="1" applyFont="1" applyAlignment="1">
      <alignment horizontal="left" vertical="top" wrapText="1"/>
    </xf>
    <xf numFmtId="4" fontId="32" fillId="0" borderId="0" xfId="0" applyNumberFormat="1" applyFont="1" applyAlignment="1">
      <alignment horizontal="left"/>
    </xf>
    <xf numFmtId="0" fontId="2" fillId="0" borderId="0" xfId="0" applyFont="1" applyAlignment="1">
      <alignment horizontal="left" vertical="top"/>
    </xf>
    <xf numFmtId="0" fontId="33" fillId="0" borderId="0" xfId="0" quotePrefix="1" applyFont="1" applyAlignment="1">
      <alignment horizontal="left"/>
    </xf>
    <xf numFmtId="0" fontId="8" fillId="0" borderId="0" xfId="0" applyFont="1" applyAlignment="1">
      <alignment horizontal="left"/>
    </xf>
    <xf numFmtId="4" fontId="2" fillId="0" borderId="0" xfId="0" applyNumberFormat="1" applyFont="1" applyAlignment="1">
      <alignment horizontal="left"/>
    </xf>
    <xf numFmtId="4" fontId="28" fillId="0" borderId="0" xfId="0" applyNumberFormat="1" applyFont="1" applyAlignment="1">
      <alignment horizontal="left" vertical="top" wrapText="1"/>
    </xf>
    <xf numFmtId="0" fontId="8" fillId="0" borderId="7" xfId="0" applyFont="1" applyBorder="1" applyAlignment="1">
      <alignment horizontal="left" vertical="top"/>
    </xf>
    <xf numFmtId="0" fontId="4" fillId="0" borderId="0" xfId="0" applyFont="1" applyAlignment="1">
      <alignment horizontal="center"/>
    </xf>
    <xf numFmtId="0" fontId="8" fillId="0" borderId="0" xfId="0" applyFont="1" applyAlignment="1">
      <alignment horizontal="center"/>
    </xf>
    <xf numFmtId="0" fontId="11" fillId="0" borderId="0" xfId="0" applyFont="1" applyAlignment="1">
      <alignment horizontal="left" wrapText="1"/>
    </xf>
    <xf numFmtId="0" fontId="22" fillId="0" borderId="0" xfId="0" applyFont="1" applyAlignment="1">
      <alignment horizontal="left" vertical="top" wrapText="1"/>
    </xf>
    <xf numFmtId="0" fontId="8" fillId="0" borderId="13" xfId="0" applyFont="1" applyBorder="1" applyAlignment="1">
      <alignment horizontal="left"/>
    </xf>
    <xf numFmtId="0" fontId="3" fillId="0" borderId="13" xfId="0" applyFont="1" applyBorder="1"/>
    <xf numFmtId="0" fontId="2" fillId="0" borderId="14" xfId="0" applyFont="1" applyBorder="1" applyAlignment="1">
      <alignment horizontal="left"/>
    </xf>
    <xf numFmtId="0" fontId="3" fillId="0" borderId="14" xfId="0" applyFont="1" applyBorder="1"/>
    <xf numFmtId="0" fontId="8" fillId="0" borderId="0" xfId="0" applyFont="1" applyAlignment="1">
      <alignment horizontal="left" vertical="top"/>
    </xf>
    <xf numFmtId="0" fontId="35" fillId="0" borderId="0" xfId="0" applyFont="1" applyAlignment="1">
      <alignment horizontal="left" vertical="top"/>
    </xf>
    <xf numFmtId="0" fontId="5" fillId="0" borderId="0" xfId="0" applyFont="1" applyAlignment="1">
      <alignment horizontal="center"/>
    </xf>
    <xf numFmtId="0" fontId="8" fillId="0" borderId="0" xfId="0" applyFont="1" applyAlignment="1">
      <alignment wrapText="1"/>
    </xf>
    <xf numFmtId="0" fontId="2" fillId="0" borderId="0" xfId="0" applyFont="1" applyAlignment="1">
      <alignment wrapText="1"/>
    </xf>
    <xf numFmtId="0" fontId="6" fillId="0" borderId="0" xfId="0" applyFont="1" applyAlignment="1">
      <alignment horizontal="center"/>
    </xf>
    <xf numFmtId="0" fontId="7" fillId="0" borderId="0" xfId="0" applyFont="1" applyAlignment="1">
      <alignment horizontal="center"/>
    </xf>
    <xf numFmtId="0" fontId="2" fillId="0" borderId="0" xfId="0" applyFont="1"/>
    <xf numFmtId="0" fontId="24" fillId="0" borderId="0" xfId="0" applyFont="1" applyAlignment="1">
      <alignment horizontal="center"/>
    </xf>
    <xf numFmtId="0" fontId="2" fillId="0" borderId="0" xfId="0" applyFont="1" applyAlignment="1">
      <alignment vertical="top" wrapText="1"/>
    </xf>
    <xf numFmtId="164" fontId="2" fillId="3" borderId="36" xfId="0" applyNumberFormat="1" applyFont="1" applyFill="1" applyBorder="1" applyAlignment="1">
      <alignment horizontal="right"/>
    </xf>
    <xf numFmtId="0" fontId="3" fillId="0" borderId="37" xfId="0" applyFont="1" applyBorder="1"/>
    <xf numFmtId="0" fontId="2" fillId="0" borderId="36" xfId="0" applyFont="1" applyBorder="1" applyAlignment="1">
      <alignment horizontal="center"/>
    </xf>
    <xf numFmtId="0" fontId="2" fillId="3" borderId="15" xfId="0" applyFont="1" applyFill="1" applyBorder="1" applyAlignment="1">
      <alignment horizontal="left"/>
    </xf>
    <xf numFmtId="0" fontId="3" fillId="0" borderId="16" xfId="0" applyFont="1" applyBorder="1"/>
    <xf numFmtId="166" fontId="2" fillId="3" borderId="15" xfId="0" applyNumberFormat="1" applyFont="1" applyFill="1" applyBorder="1" applyAlignment="1">
      <alignment horizontal="left"/>
    </xf>
    <xf numFmtId="0" fontId="2" fillId="3" borderId="9" xfId="0" applyFont="1" applyFill="1" applyBorder="1" applyAlignment="1">
      <alignment horizontal="left"/>
    </xf>
    <xf numFmtId="0" fontId="3" fillId="0" borderId="10" xfId="0" applyFont="1" applyBorder="1"/>
    <xf numFmtId="0" fontId="3" fillId="0" borderId="11" xfId="0" applyFont="1" applyBorder="1"/>
    <xf numFmtId="0" fontId="2" fillId="3" borderId="9" xfId="0" applyFont="1" applyFill="1" applyBorder="1" applyAlignment="1">
      <alignment horizontal="center"/>
    </xf>
    <xf numFmtId="0" fontId="1" fillId="2" borderId="17" xfId="0" applyFont="1" applyFill="1" applyBorder="1" applyAlignment="1">
      <alignment horizontal="center" vertical="center" wrapText="1"/>
    </xf>
    <xf numFmtId="0" fontId="3" fillId="0" borderId="18" xfId="0" applyFont="1" applyBorder="1"/>
    <xf numFmtId="0" fontId="3" fillId="0" borderId="19" xfId="0" applyFont="1" applyBorder="1"/>
    <xf numFmtId="0" fontId="3" fillId="0" borderId="20" xfId="0" applyFont="1" applyBorder="1"/>
    <xf numFmtId="0" fontId="3" fillId="0" borderId="21" xfId="0" applyFont="1" applyBorder="1"/>
    <xf numFmtId="0" fontId="2" fillId="3" borderId="36" xfId="0" applyFont="1" applyFill="1" applyBorder="1" applyAlignment="1">
      <alignment horizontal="center"/>
    </xf>
    <xf numFmtId="0" fontId="8" fillId="0" borderId="27" xfId="0" applyFont="1" applyBorder="1" applyAlignment="1">
      <alignment horizontal="center" vertical="top" wrapText="1"/>
    </xf>
    <xf numFmtId="0" fontId="3" fillId="0" borderId="28" xfId="0" applyFont="1" applyBorder="1"/>
    <xf numFmtId="0" fontId="3" fillId="0" borderId="29" xfId="0" applyFont="1" applyBorder="1"/>
    <xf numFmtId="0" fontId="3" fillId="0" borderId="30" xfId="0" applyFont="1" applyBorder="1"/>
    <xf numFmtId="0" fontId="3" fillId="0" borderId="31" xfId="0" applyFont="1" applyBorder="1"/>
    <xf numFmtId="0" fontId="3" fillId="0" borderId="12" xfId="0" applyFont="1" applyBorder="1"/>
    <xf numFmtId="0" fontId="3" fillId="0" borderId="32" xfId="0" applyFont="1" applyBorder="1"/>
    <xf numFmtId="0" fontId="8" fillId="0" borderId="27" xfId="0" applyFont="1" applyBorder="1" applyAlignment="1">
      <alignment horizontal="center" vertical="top"/>
    </xf>
    <xf numFmtId="174" fontId="2" fillId="3" borderId="36" xfId="0" applyNumberFormat="1" applyFont="1" applyFill="1" applyBorder="1" applyAlignment="1">
      <alignment horizontal="center"/>
    </xf>
    <xf numFmtId="166" fontId="2" fillId="3" borderId="9" xfId="0" applyNumberFormat="1" applyFont="1" applyFill="1" applyBorder="1" applyAlignment="1">
      <alignment horizontal="left"/>
    </xf>
    <xf numFmtId="14" fontId="2" fillId="3" borderId="9" xfId="0" applyNumberFormat="1" applyFont="1" applyFill="1" applyBorder="1" applyAlignment="1">
      <alignment horizontal="center"/>
    </xf>
    <xf numFmtId="0" fontId="2" fillId="3" borderId="9" xfId="0" applyFont="1" applyFill="1" applyBorder="1" applyAlignment="1">
      <alignment horizontal="left" wrapText="1"/>
    </xf>
    <xf numFmtId="164" fontId="2" fillId="0" borderId="12" xfId="0" applyNumberFormat="1" applyFont="1" applyBorder="1" applyAlignment="1">
      <alignment horizontal="center"/>
    </xf>
    <xf numFmtId="0" fontId="2" fillId="3" borderId="15" xfId="0" applyFont="1" applyFill="1" applyBorder="1" applyAlignment="1">
      <alignment horizontal="center"/>
    </xf>
    <xf numFmtId="0" fontId="1" fillId="2" borderId="17" xfId="0" applyFont="1" applyFill="1" applyBorder="1" applyAlignment="1">
      <alignment horizontal="center" vertical="center"/>
    </xf>
    <xf numFmtId="0" fontId="2" fillId="3" borderId="1" xfId="0" applyFont="1" applyFill="1" applyBorder="1" applyAlignment="1">
      <alignment horizontal="left" vertical="top" wrapText="1"/>
    </xf>
    <xf numFmtId="0" fontId="3" fillId="0" borderId="22" xfId="0" applyFont="1" applyBorder="1"/>
    <xf numFmtId="0" fontId="3" fillId="0" borderId="23" xfId="0" applyFont="1" applyBorder="1"/>
    <xf numFmtId="0" fontId="2" fillId="0" borderId="12" xfId="0" applyFont="1" applyBorder="1" applyAlignment="1">
      <alignment horizontal="left"/>
    </xf>
    <xf numFmtId="168" fontId="2" fillId="3" borderId="15" xfId="0" applyNumberFormat="1" applyFont="1" applyFill="1" applyBorder="1" applyAlignment="1">
      <alignment horizontal="left"/>
    </xf>
    <xf numFmtId="0" fontId="2" fillId="3" borderId="9" xfId="0" applyFont="1" applyFill="1" applyBorder="1"/>
    <xf numFmtId="1" fontId="2" fillId="3" borderId="9" xfId="0" applyNumberFormat="1" applyFont="1" applyFill="1" applyBorder="1" applyAlignment="1">
      <alignment horizontal="left"/>
    </xf>
    <xf numFmtId="0" fontId="2" fillId="0" borderId="12" xfId="0" applyFont="1" applyBorder="1" applyAlignment="1">
      <alignment horizontal="left" wrapText="1"/>
    </xf>
    <xf numFmtId="1" fontId="2" fillId="3" borderId="15" xfId="0" applyNumberFormat="1" applyFont="1" applyFill="1" applyBorder="1" applyAlignment="1">
      <alignment horizontal="center"/>
    </xf>
    <xf numFmtId="0" fontId="2" fillId="3" borderId="9" xfId="0" applyFont="1" applyFill="1" applyBorder="1" applyAlignment="1">
      <alignment horizontal="right"/>
    </xf>
    <xf numFmtId="167" fontId="2" fillId="3" borderId="9" xfId="0" applyNumberFormat="1" applyFont="1" applyFill="1" applyBorder="1" applyAlignment="1">
      <alignment horizontal="center"/>
    </xf>
    <xf numFmtId="165" fontId="2" fillId="3" borderId="9" xfId="0" applyNumberFormat="1" applyFont="1" applyFill="1" applyBorder="1" applyAlignment="1">
      <alignment horizontal="left"/>
    </xf>
    <xf numFmtId="0" fontId="18" fillId="0" borderId="0" xfId="0" applyFont="1" applyAlignment="1">
      <alignment horizontal="center"/>
    </xf>
    <xf numFmtId="0" fontId="26" fillId="0" borderId="0" xfId="0" applyFont="1" applyAlignment="1">
      <alignment horizontal="center"/>
    </xf>
    <xf numFmtId="0" fontId="2" fillId="0" borderId="0" xfId="0" applyFont="1" applyAlignment="1">
      <alignment horizontal="center"/>
    </xf>
    <xf numFmtId="0" fontId="27" fillId="0" borderId="0" xfId="0" applyFont="1" applyAlignment="1">
      <alignment horizontal="center"/>
    </xf>
    <xf numFmtId="164" fontId="2" fillId="0" borderId="7" xfId="0" applyNumberFormat="1" applyFont="1" applyBorder="1" applyAlignment="1">
      <alignment horizontal="center"/>
    </xf>
    <xf numFmtId="0" fontId="2" fillId="0" borderId="7" xfId="0" applyFont="1" applyBorder="1" applyAlignment="1">
      <alignment horizontal="left"/>
    </xf>
    <xf numFmtId="0" fontId="2" fillId="3" borderId="24" xfId="0" applyFont="1" applyFill="1" applyBorder="1" applyAlignment="1">
      <alignment horizontal="left"/>
    </xf>
    <xf numFmtId="0" fontId="3" fillId="0" borderId="25" xfId="0" applyFont="1" applyBorder="1"/>
    <xf numFmtId="0" fontId="3" fillId="0" borderId="26" xfId="0" applyFont="1" applyBorder="1"/>
    <xf numFmtId="0" fontId="2" fillId="0" borderId="12" xfId="0" applyFont="1" applyBorder="1" applyAlignment="1">
      <alignment horizontal="center"/>
    </xf>
    <xf numFmtId="1" fontId="2" fillId="0" borderId="36" xfId="0" applyNumberFormat="1" applyFont="1" applyBorder="1" applyAlignment="1">
      <alignment horizontal="center"/>
    </xf>
    <xf numFmtId="0" fontId="2" fillId="5" borderId="36" xfId="0" applyFont="1" applyFill="1" applyBorder="1" applyAlignment="1">
      <alignment horizontal="center"/>
    </xf>
    <xf numFmtId="49" fontId="2" fillId="3" borderId="9" xfId="0" applyNumberFormat="1" applyFont="1" applyFill="1" applyBorder="1" applyAlignment="1">
      <alignment horizontal="center"/>
    </xf>
    <xf numFmtId="0" fontId="8" fillId="0" borderId="27" xfId="0" applyFont="1" applyBorder="1" applyAlignment="1">
      <alignment horizontal="center" vertical="center" wrapText="1"/>
    </xf>
    <xf numFmtId="0" fontId="2" fillId="3" borderId="36" xfId="0" applyFont="1" applyFill="1" applyBorder="1" applyAlignment="1">
      <alignment horizontal="left"/>
    </xf>
    <xf numFmtId="0" fontId="2" fillId="0" borderId="27" xfId="0" applyFont="1" applyBorder="1" applyAlignment="1">
      <alignment horizontal="left" wrapText="1"/>
    </xf>
    <xf numFmtId="0" fontId="2" fillId="3" borderId="27" xfId="0" applyFont="1" applyFill="1" applyBorder="1" applyAlignment="1">
      <alignment horizontal="center" vertical="center"/>
    </xf>
    <xf numFmtId="0" fontId="2" fillId="3" borderId="47" xfId="0" applyFont="1" applyFill="1" applyBorder="1" applyAlignment="1">
      <alignment horizontal="center"/>
    </xf>
    <xf numFmtId="0" fontId="2" fillId="3" borderId="27" xfId="0" applyFont="1" applyFill="1" applyBorder="1" applyAlignment="1">
      <alignment horizontal="left" vertical="top"/>
    </xf>
    <xf numFmtId="0" fontId="8" fillId="0" borderId="36" xfId="0" applyFont="1" applyBorder="1" applyAlignment="1">
      <alignment horizontal="center"/>
    </xf>
    <xf numFmtId="1" fontId="2" fillId="3" borderId="36" xfId="0" applyNumberFormat="1" applyFont="1" applyFill="1" applyBorder="1" applyAlignment="1">
      <alignment horizontal="center"/>
    </xf>
    <xf numFmtId="1" fontId="2" fillId="3" borderId="9" xfId="0" applyNumberFormat="1" applyFont="1" applyFill="1" applyBorder="1" applyAlignment="1">
      <alignment horizontal="center"/>
    </xf>
    <xf numFmtId="10" fontId="2" fillId="0" borderId="36" xfId="0" applyNumberFormat="1" applyFont="1" applyBorder="1" applyAlignment="1">
      <alignment horizontal="center"/>
    </xf>
    <xf numFmtId="3" fontId="2" fillId="3" borderId="36" xfId="0" applyNumberFormat="1" applyFont="1" applyFill="1" applyBorder="1" applyAlignment="1">
      <alignment horizontal="center"/>
    </xf>
    <xf numFmtId="3" fontId="2" fillId="0" borderId="36" xfId="0" applyNumberFormat="1" applyFont="1" applyBorder="1" applyAlignment="1">
      <alignment horizontal="center"/>
    </xf>
    <xf numFmtId="2" fontId="2" fillId="3" borderId="9" xfId="0" applyNumberFormat="1" applyFont="1" applyFill="1" applyBorder="1" applyAlignment="1">
      <alignment horizontal="center"/>
    </xf>
    <xf numFmtId="0" fontId="41" fillId="0" borderId="36" xfId="0" applyFont="1" applyBorder="1" applyAlignment="1">
      <alignment horizontal="center"/>
    </xf>
    <xf numFmtId="174" fontId="2" fillId="3" borderId="15" xfId="0" applyNumberFormat="1" applyFont="1" applyFill="1" applyBorder="1" applyAlignment="1">
      <alignment horizontal="center"/>
    </xf>
    <xf numFmtId="0" fontId="8" fillId="0" borderId="7" xfId="0" applyFont="1" applyBorder="1" applyAlignment="1">
      <alignment horizontal="center"/>
    </xf>
    <xf numFmtId="14" fontId="2" fillId="3" borderId="36" xfId="0" applyNumberFormat="1" applyFont="1" applyFill="1" applyBorder="1" applyAlignment="1">
      <alignment horizontal="center"/>
    </xf>
    <xf numFmtId="164" fontId="2" fillId="0" borderId="36" xfId="0" applyNumberFormat="1" applyFont="1" applyBorder="1" applyAlignment="1">
      <alignment horizontal="center"/>
    </xf>
    <xf numFmtId="14" fontId="2" fillId="3" borderId="15" xfId="0" applyNumberFormat="1" applyFont="1" applyFill="1" applyBorder="1" applyAlignment="1">
      <alignment horizontal="right"/>
    </xf>
    <xf numFmtId="164" fontId="2" fillId="3" borderId="15" xfId="0" applyNumberFormat="1" applyFont="1" applyFill="1" applyBorder="1" applyAlignment="1">
      <alignment horizontal="right"/>
    </xf>
    <xf numFmtId="164" fontId="2" fillId="3" borderId="9" xfId="0" applyNumberFormat="1" applyFont="1" applyFill="1" applyBorder="1" applyAlignment="1">
      <alignment horizontal="right"/>
    </xf>
    <xf numFmtId="0" fontId="2" fillId="3" borderId="36" xfId="0" applyFont="1" applyFill="1" applyBorder="1" applyAlignment="1">
      <alignment horizontal="right" vertical="top"/>
    </xf>
    <xf numFmtId="164" fontId="2" fillId="3" borderId="36" xfId="0" applyNumberFormat="1" applyFont="1" applyFill="1" applyBorder="1" applyAlignment="1">
      <alignment horizontal="left" vertical="top"/>
    </xf>
    <xf numFmtId="10" fontId="2" fillId="3" borderId="15" xfId="0" applyNumberFormat="1" applyFont="1" applyFill="1" applyBorder="1" applyAlignment="1">
      <alignment horizontal="right"/>
    </xf>
    <xf numFmtId="0" fontId="27" fillId="3" borderId="9" xfId="0" applyFont="1" applyFill="1" applyBorder="1" applyAlignment="1">
      <alignment horizontal="left"/>
    </xf>
    <xf numFmtId="0" fontId="27" fillId="3" borderId="1" xfId="0" applyFont="1" applyFill="1" applyBorder="1" applyAlignment="1">
      <alignment horizontal="left" vertical="top" wrapText="1"/>
    </xf>
    <xf numFmtId="164" fontId="2" fillId="0" borderId="0" xfId="0" applyNumberFormat="1" applyFont="1" applyAlignment="1">
      <alignment horizontal="right" vertical="top"/>
    </xf>
    <xf numFmtId="0" fontId="2" fillId="3" borderId="15" xfId="0" applyFont="1" applyFill="1" applyBorder="1" applyAlignment="1">
      <alignment horizontal="right"/>
    </xf>
    <xf numFmtId="170" fontId="2" fillId="3" borderId="15" xfId="0" applyNumberFormat="1" applyFont="1" applyFill="1" applyBorder="1" applyAlignment="1">
      <alignment horizontal="right"/>
    </xf>
    <xf numFmtId="0" fontId="8" fillId="0" borderId="36" xfId="0" applyFont="1" applyBorder="1" applyAlignment="1">
      <alignment horizontal="right"/>
    </xf>
    <xf numFmtId="0" fontId="2" fillId="0" borderId="36" xfId="0" applyFont="1" applyBorder="1" applyAlignment="1">
      <alignment horizontal="left"/>
    </xf>
    <xf numFmtId="164" fontId="43" fillId="0" borderId="18" xfId="0" applyNumberFormat="1" applyFont="1" applyBorder="1" applyAlignment="1">
      <alignment horizontal="left" vertical="top" wrapText="1"/>
    </xf>
    <xf numFmtId="164" fontId="2" fillId="0" borderId="36" xfId="0" applyNumberFormat="1" applyFont="1" applyBorder="1" applyAlignment="1">
      <alignment horizontal="left" vertical="top"/>
    </xf>
    <xf numFmtId="164" fontId="2" fillId="0" borderId="29" xfId="0" applyNumberFormat="1" applyFont="1" applyBorder="1" applyAlignment="1">
      <alignment horizontal="left" vertical="top"/>
    </xf>
    <xf numFmtId="164" fontId="2" fillId="0" borderId="36" xfId="0" applyNumberFormat="1" applyFont="1" applyBorder="1" applyAlignment="1">
      <alignment horizontal="right"/>
    </xf>
    <xf numFmtId="3" fontId="2" fillId="0" borderId="12" xfId="0" applyNumberFormat="1" applyFont="1" applyBorder="1" applyAlignment="1">
      <alignment horizontal="right"/>
    </xf>
    <xf numFmtId="0" fontId="27" fillId="0" borderId="36" xfId="0" applyFont="1" applyBorder="1" applyAlignment="1">
      <alignment horizontal="center"/>
    </xf>
    <xf numFmtId="0" fontId="2" fillId="0" borderId="29" xfId="0" applyFont="1" applyBorder="1" applyAlignment="1">
      <alignment horizontal="left" vertical="top" wrapText="1"/>
    </xf>
    <xf numFmtId="0" fontId="27" fillId="3" borderId="47" xfId="0" applyFont="1" applyFill="1" applyBorder="1" applyAlignment="1">
      <alignment horizontal="center"/>
    </xf>
    <xf numFmtId="0" fontId="3" fillId="0" borderId="46" xfId="0" applyFont="1" applyBorder="1"/>
    <xf numFmtId="0" fontId="68" fillId="0" borderId="0" xfId="0" applyFont="1" applyAlignment="1">
      <alignment horizontal="center" vertical="center" wrapText="1"/>
    </xf>
    <xf numFmtId="1" fontId="27" fillId="0" borderId="36" xfId="0" applyNumberFormat="1" applyFont="1" applyBorder="1" applyAlignment="1">
      <alignment horizontal="center"/>
    </xf>
    <xf numFmtId="0" fontId="8" fillId="0" borderId="27" xfId="0" applyFont="1" applyBorder="1" applyAlignment="1">
      <alignment horizontal="left" vertical="center" wrapText="1"/>
    </xf>
    <xf numFmtId="0" fontId="27" fillId="3" borderId="36" xfId="0" applyFont="1" applyFill="1" applyBorder="1" applyAlignment="1">
      <alignment horizontal="center"/>
    </xf>
    <xf numFmtId="164" fontId="2" fillId="0" borderId="27" xfId="0" applyNumberFormat="1" applyFont="1" applyBorder="1" applyAlignment="1">
      <alignment horizontal="center" vertical="center"/>
    </xf>
    <xf numFmtId="164" fontId="8" fillId="0" borderId="36" xfId="0" applyNumberFormat="1" applyFont="1" applyBorder="1" applyAlignment="1">
      <alignment horizontal="center" vertical="center"/>
    </xf>
    <xf numFmtId="0" fontId="68" fillId="0" borderId="31" xfId="0" applyFont="1" applyBorder="1" applyAlignment="1">
      <alignment horizontal="center" vertical="center" wrapText="1"/>
    </xf>
    <xf numFmtId="3" fontId="16" fillId="10" borderId="1" xfId="0" applyNumberFormat="1" applyFont="1" applyFill="1" applyBorder="1" applyAlignment="1">
      <alignment horizontal="left" vertical="center" wrapText="1"/>
    </xf>
    <xf numFmtId="3" fontId="16" fillId="10" borderId="9" xfId="0" applyNumberFormat="1" applyFont="1" applyFill="1" applyBorder="1" applyAlignment="1">
      <alignment horizontal="left" vertical="center" wrapText="1"/>
    </xf>
    <xf numFmtId="164" fontId="2" fillId="0" borderId="0" xfId="0" applyNumberFormat="1" applyFont="1" applyAlignment="1">
      <alignment horizontal="right" vertical="center" wrapText="1"/>
    </xf>
    <xf numFmtId="174" fontId="2" fillId="0" borderId="0" xfId="0" applyNumberFormat="1" applyFont="1" applyAlignment="1">
      <alignment horizontal="center" vertical="center" wrapText="1"/>
    </xf>
    <xf numFmtId="0" fontId="8" fillId="0" borderId="67" xfId="0" applyFont="1" applyBorder="1" applyAlignment="1">
      <alignment horizontal="center"/>
    </xf>
    <xf numFmtId="0" fontId="3" fillId="0" borderId="67" xfId="0" applyFont="1" applyBorder="1"/>
    <xf numFmtId="0" fontId="8" fillId="0" borderId="0" xfId="0" applyFont="1" applyAlignment="1">
      <alignment horizontal="left" vertical="center" wrapText="1"/>
    </xf>
    <xf numFmtId="0" fontId="8" fillId="0" borderId="7" xfId="0" applyFont="1" applyBorder="1" applyAlignment="1">
      <alignment horizontal="right" vertical="top" wrapText="1"/>
    </xf>
    <xf numFmtId="164" fontId="27" fillId="0" borderId="12" xfId="0" applyNumberFormat="1" applyFont="1" applyBorder="1" applyAlignment="1">
      <alignment horizontal="left"/>
    </xf>
    <xf numFmtId="164" fontId="2" fillId="3" borderId="27" xfId="0" applyNumberFormat="1" applyFont="1" applyFill="1" applyBorder="1" applyAlignment="1">
      <alignment horizontal="center" vertical="center"/>
    </xf>
    <xf numFmtId="0" fontId="8" fillId="0" borderId="27" xfId="0" applyFont="1" applyBorder="1" applyAlignment="1">
      <alignment horizontal="left" vertical="top" wrapText="1"/>
    </xf>
    <xf numFmtId="0" fontId="68" fillId="0" borderId="29" xfId="0" applyFont="1" applyBorder="1" applyAlignment="1">
      <alignment horizontal="center" vertical="center" wrapText="1"/>
    </xf>
    <xf numFmtId="164" fontId="2" fillId="3" borderId="36" xfId="0" applyNumberFormat="1" applyFont="1" applyFill="1" applyBorder="1" applyAlignment="1">
      <alignment horizontal="center"/>
    </xf>
    <xf numFmtId="164" fontId="2" fillId="0" borderId="31" xfId="0" applyNumberFormat="1" applyFont="1" applyBorder="1" applyAlignment="1">
      <alignment horizontal="center"/>
    </xf>
    <xf numFmtId="1" fontId="2" fillId="5" borderId="36" xfId="0" applyNumberFormat="1" applyFont="1" applyFill="1" applyBorder="1" applyAlignment="1">
      <alignment horizontal="center"/>
    </xf>
    <xf numFmtId="0" fontId="27" fillId="3" borderId="36" xfId="0" applyFont="1" applyFill="1" applyBorder="1" applyAlignment="1">
      <alignment horizontal="left"/>
    </xf>
    <xf numFmtId="164" fontId="2" fillId="3" borderId="47" xfId="0" applyNumberFormat="1" applyFont="1" applyFill="1" applyBorder="1" applyAlignment="1">
      <alignment horizontal="right"/>
    </xf>
    <xf numFmtId="3" fontId="2" fillId="3" borderId="36" xfId="0" applyNumberFormat="1" applyFont="1" applyFill="1" applyBorder="1" applyAlignment="1">
      <alignment horizontal="right"/>
    </xf>
    <xf numFmtId="0" fontId="43" fillId="3" borderId="36" xfId="0" applyFont="1" applyFill="1" applyBorder="1" applyAlignment="1">
      <alignment horizontal="right"/>
    </xf>
    <xf numFmtId="9" fontId="2" fillId="3" borderId="36" xfId="0" applyNumberFormat="1" applyFont="1" applyFill="1" applyBorder="1" applyAlignment="1">
      <alignment horizontal="right"/>
    </xf>
    <xf numFmtId="0" fontId="2" fillId="3" borderId="36" xfId="0" applyFont="1" applyFill="1" applyBorder="1" applyAlignment="1">
      <alignment horizontal="right"/>
    </xf>
    <xf numFmtId="14" fontId="2" fillId="3" borderId="36" xfId="0" applyNumberFormat="1" applyFont="1" applyFill="1" applyBorder="1" applyAlignment="1">
      <alignment horizontal="right"/>
    </xf>
    <xf numFmtId="0" fontId="67" fillId="0" borderId="36" xfId="0" applyFont="1" applyBorder="1" applyAlignment="1">
      <alignment horizontal="center"/>
    </xf>
    <xf numFmtId="164" fontId="2" fillId="10" borderId="36" xfId="0" applyNumberFormat="1" applyFont="1" applyFill="1" applyBorder="1" applyAlignment="1">
      <alignment horizontal="center"/>
    </xf>
    <xf numFmtId="0" fontId="2" fillId="0" borderId="27" xfId="0" applyFont="1" applyBorder="1" applyAlignment="1">
      <alignment horizontal="center" vertical="top" wrapText="1"/>
    </xf>
    <xf numFmtId="169" fontId="8" fillId="0" borderId="27" xfId="0" applyNumberFormat="1" applyFont="1" applyBorder="1" applyAlignment="1">
      <alignment horizontal="center" vertical="top" wrapText="1"/>
    </xf>
    <xf numFmtId="178" fontId="2" fillId="0" borderId="0" xfId="0" applyNumberFormat="1" applyFont="1" applyAlignment="1">
      <alignment horizontal="center"/>
    </xf>
    <xf numFmtId="0" fontId="2" fillId="3" borderId="36" xfId="0" applyFont="1" applyFill="1" applyBorder="1"/>
    <xf numFmtId="0" fontId="8" fillId="0" borderId="27" xfId="0" applyFont="1" applyBorder="1" applyAlignment="1">
      <alignment horizontal="center"/>
    </xf>
    <xf numFmtId="173" fontId="27" fillId="3" borderId="36" xfId="0" applyNumberFormat="1" applyFont="1" applyFill="1" applyBorder="1" applyAlignment="1">
      <alignment horizontal="left"/>
    </xf>
    <xf numFmtId="9" fontId="2" fillId="0" borderId="0" xfId="0" applyNumberFormat="1" applyFont="1" applyAlignment="1">
      <alignment horizontal="center" vertical="center"/>
    </xf>
    <xf numFmtId="178" fontId="2" fillId="0" borderId="31" xfId="0" applyNumberFormat="1" applyFont="1" applyBorder="1" applyAlignment="1">
      <alignment horizontal="center"/>
    </xf>
    <xf numFmtId="178" fontId="2" fillId="0" borderId="36" xfId="0" applyNumberFormat="1" applyFont="1" applyBorder="1" applyAlignment="1">
      <alignment horizontal="center"/>
    </xf>
    <xf numFmtId="176" fontId="2" fillId="0" borderId="27" xfId="0" applyNumberFormat="1" applyFont="1" applyBorder="1" applyAlignment="1">
      <alignment horizontal="right"/>
    </xf>
    <xf numFmtId="9" fontId="2" fillId="3" borderId="36" xfId="0" applyNumberFormat="1" applyFont="1" applyFill="1" applyBorder="1" applyAlignment="1">
      <alignment horizontal="center"/>
    </xf>
    <xf numFmtId="0" fontId="2" fillId="0" borderId="31" xfId="0" applyFont="1" applyBorder="1" applyAlignment="1">
      <alignment horizontal="left"/>
    </xf>
    <xf numFmtId="164" fontId="2" fillId="0" borderId="18" xfId="0" applyNumberFormat="1" applyFont="1" applyBorder="1" applyAlignment="1">
      <alignment horizontal="center" vertical="center"/>
    </xf>
    <xf numFmtId="0" fontId="69" fillId="0" borderId="29" xfId="0" applyFont="1" applyBorder="1" applyAlignment="1">
      <alignment horizontal="center" vertical="center" wrapText="1"/>
    </xf>
    <xf numFmtId="0" fontId="27" fillId="3" borderId="36" xfId="0" applyFont="1" applyFill="1" applyBorder="1" applyAlignment="1">
      <alignment horizontal="left" vertical="top" wrapText="1"/>
    </xf>
    <xf numFmtId="0" fontId="8" fillId="0" borderId="27" xfId="0" applyFont="1" applyBorder="1" applyAlignment="1">
      <alignment horizontal="right"/>
    </xf>
    <xf numFmtId="0" fontId="8" fillId="3" borderId="27" xfId="0" applyFont="1" applyFill="1" applyBorder="1" applyAlignment="1">
      <alignment horizontal="center"/>
    </xf>
    <xf numFmtId="0" fontId="8" fillId="0" borderId="18" xfId="0" applyFont="1" applyBorder="1" applyAlignment="1">
      <alignment horizontal="center" wrapText="1"/>
    </xf>
    <xf numFmtId="2" fontId="2" fillId="0" borderId="36" xfId="0" applyNumberFormat="1" applyFont="1" applyBorder="1" applyAlignment="1">
      <alignment horizontal="center"/>
    </xf>
    <xf numFmtId="178" fontId="2" fillId="0" borderId="36" xfId="0" applyNumberFormat="1" applyFont="1" applyBorder="1" applyAlignment="1">
      <alignment horizontal="right"/>
    </xf>
    <xf numFmtId="164" fontId="2" fillId="3" borderId="36" xfId="0" applyNumberFormat="1" applyFont="1" applyFill="1" applyBorder="1"/>
    <xf numFmtId="164" fontId="2" fillId="0" borderId="36" xfId="0" applyNumberFormat="1" applyFont="1" applyBorder="1"/>
    <xf numFmtId="0" fontId="8" fillId="0" borderId="29" xfId="0" applyFont="1" applyBorder="1" applyAlignment="1">
      <alignment horizontal="center" wrapText="1"/>
    </xf>
    <xf numFmtId="0" fontId="8" fillId="0" borderId="27" xfId="0" applyFont="1" applyBorder="1" applyAlignment="1">
      <alignment horizontal="center" wrapText="1"/>
    </xf>
    <xf numFmtId="0" fontId="8" fillId="0" borderId="12" xfId="0" applyFont="1" applyBorder="1" applyAlignment="1">
      <alignment horizontal="center"/>
    </xf>
    <xf numFmtId="164" fontId="2" fillId="0" borderId="67" xfId="0" applyNumberFormat="1" applyFont="1" applyBorder="1" applyAlignment="1">
      <alignment horizontal="right"/>
    </xf>
    <xf numFmtId="0" fontId="3" fillId="0" borderId="68" xfId="0" applyFont="1" applyBorder="1"/>
    <xf numFmtId="0" fontId="8" fillId="0" borderId="66" xfId="0" applyFont="1" applyBorder="1" applyAlignment="1">
      <alignment horizontal="right"/>
    </xf>
    <xf numFmtId="0" fontId="8" fillId="3" borderId="36" xfId="0" applyFont="1" applyFill="1" applyBorder="1" applyAlignment="1">
      <alignment horizontal="right"/>
    </xf>
    <xf numFmtId="3" fontId="2" fillId="0" borderId="36" xfId="0" applyNumberFormat="1" applyFont="1" applyBorder="1" applyAlignment="1">
      <alignment horizontal="right"/>
    </xf>
    <xf numFmtId="0" fontId="2" fillId="0" borderId="31" xfId="0" applyFont="1" applyBorder="1" applyAlignment="1">
      <alignment horizontal="left" vertical="center" wrapText="1"/>
    </xf>
    <xf numFmtId="0" fontId="2" fillId="3" borderId="36" xfId="0" applyFont="1" applyFill="1" applyBorder="1" applyAlignment="1">
      <alignment horizontal="left" vertical="top" wrapText="1"/>
    </xf>
    <xf numFmtId="0" fontId="43" fillId="3" borderId="36" xfId="0" applyFont="1" applyFill="1" applyBorder="1" applyAlignment="1">
      <alignment horizontal="center"/>
    </xf>
    <xf numFmtId="0" fontId="27" fillId="3" borderId="36" xfId="0" applyFont="1" applyFill="1" applyBorder="1" applyAlignment="1">
      <alignment horizontal="center" vertical="top"/>
    </xf>
    <xf numFmtId="0" fontId="8" fillId="10" borderId="36" xfId="0" applyFont="1" applyFill="1" applyBorder="1" applyAlignment="1">
      <alignment horizontal="center"/>
    </xf>
    <xf numFmtId="0" fontId="2" fillId="0" borderId="31" xfId="0" applyFont="1" applyBorder="1" applyAlignment="1">
      <alignment horizontal="left" vertical="top" wrapText="1"/>
    </xf>
    <xf numFmtId="0" fontId="2" fillId="0" borderId="29" xfId="0" applyFont="1" applyBorder="1" applyAlignment="1">
      <alignment horizontal="left" vertical="center" wrapText="1"/>
    </xf>
    <xf numFmtId="164" fontId="2" fillId="3" borderId="36" xfId="0" applyNumberFormat="1" applyFont="1" applyFill="1" applyBorder="1" applyAlignment="1">
      <alignment horizontal="left"/>
    </xf>
    <xf numFmtId="176" fontId="2" fillId="0" borderId="36" xfId="0" applyNumberFormat="1" applyFont="1" applyBorder="1" applyAlignment="1">
      <alignment horizontal="right"/>
    </xf>
    <xf numFmtId="176" fontId="8" fillId="0" borderId="36" xfId="0" applyNumberFormat="1" applyFont="1" applyBorder="1" applyAlignment="1">
      <alignment horizontal="center"/>
    </xf>
    <xf numFmtId="49" fontId="2" fillId="3" borderId="36" xfId="0" applyNumberFormat="1" applyFont="1" applyFill="1" applyBorder="1" applyAlignment="1">
      <alignment horizontal="center"/>
    </xf>
    <xf numFmtId="14" fontId="2" fillId="3" borderId="15" xfId="0" applyNumberFormat="1" applyFont="1" applyFill="1" applyBorder="1" applyAlignment="1">
      <alignment horizontal="center"/>
    </xf>
    <xf numFmtId="10" fontId="2" fillId="3" borderId="15" xfId="0" applyNumberFormat="1" applyFont="1" applyFill="1" applyBorder="1" applyAlignment="1">
      <alignment horizontal="center"/>
    </xf>
    <xf numFmtId="0" fontId="40" fillId="5" borderId="36" xfId="0" applyFont="1" applyFill="1" applyBorder="1" applyAlignment="1">
      <alignment horizontal="center" vertical="top"/>
    </xf>
    <xf numFmtId="0" fontId="2" fillId="0" borderId="18" xfId="0" applyFont="1" applyBorder="1" applyAlignment="1">
      <alignment vertical="top" wrapText="1"/>
    </xf>
    <xf numFmtId="0" fontId="2" fillId="0" borderId="12" xfId="0" applyFont="1" applyBorder="1" applyAlignment="1">
      <alignment vertical="top" wrapText="1"/>
    </xf>
    <xf numFmtId="171" fontId="2" fillId="3" borderId="9" xfId="0" applyNumberFormat="1" applyFont="1" applyFill="1" applyBorder="1" applyAlignment="1">
      <alignment horizontal="left" vertical="top" wrapText="1"/>
    </xf>
    <xf numFmtId="0" fontId="2" fillId="0" borderId="12" xfId="0" applyFont="1" applyBorder="1" applyAlignment="1">
      <alignment horizontal="right" vertical="top" wrapText="1"/>
    </xf>
    <xf numFmtId="0" fontId="2" fillId="0" borderId="18" xfId="0" applyFont="1" applyBorder="1" applyAlignment="1">
      <alignment horizontal="left" vertical="top" wrapText="1"/>
    </xf>
    <xf numFmtId="0" fontId="43" fillId="0" borderId="0" xfId="0" applyFont="1" applyAlignment="1">
      <alignment vertical="top" wrapText="1"/>
    </xf>
    <xf numFmtId="0" fontId="41" fillId="0" borderId="0" xfId="0" applyFont="1" applyAlignment="1">
      <alignment vertical="top" wrapText="1"/>
    </xf>
    <xf numFmtId="0" fontId="2" fillId="3" borderId="9" xfId="0" applyFont="1" applyFill="1" applyBorder="1" applyAlignment="1">
      <alignment horizontal="left" vertical="top" wrapText="1"/>
    </xf>
    <xf numFmtId="0" fontId="2" fillId="0" borderId="0" xfId="0" applyFont="1" applyAlignment="1">
      <alignment horizontal="right" vertical="top" wrapText="1"/>
    </xf>
    <xf numFmtId="0" fontId="1" fillId="2" borderId="36" xfId="0" applyFont="1" applyFill="1" applyBorder="1" applyAlignment="1">
      <alignment horizontal="left" vertical="top"/>
    </xf>
    <xf numFmtId="0" fontId="27" fillId="0" borderId="7" xfId="0" applyFont="1" applyBorder="1" applyAlignment="1">
      <alignment horizontal="left"/>
    </xf>
    <xf numFmtId="0" fontId="43" fillId="0" borderId="0" xfId="0" applyFont="1" applyAlignment="1">
      <alignment horizontal="left"/>
    </xf>
    <xf numFmtId="0" fontId="27" fillId="3" borderId="15" xfId="0" applyFont="1" applyFill="1" applyBorder="1" applyAlignment="1">
      <alignment horizontal="left"/>
    </xf>
    <xf numFmtId="0" fontId="50" fillId="0" borderId="0" xfId="0" applyFont="1" applyAlignment="1">
      <alignment horizontal="left" wrapText="1"/>
    </xf>
    <xf numFmtId="0" fontId="8" fillId="0" borderId="13" xfId="0" applyFont="1" applyBorder="1" applyAlignment="1">
      <alignment horizontal="center"/>
    </xf>
    <xf numFmtId="0" fontId="43" fillId="0" borderId="18" xfId="0" applyFont="1" applyBorder="1" applyAlignment="1">
      <alignment horizontal="left" vertical="top"/>
    </xf>
    <xf numFmtId="9" fontId="2" fillId="0" borderId="31" xfId="0" applyNumberFormat="1" applyFont="1" applyBorder="1" applyAlignment="1">
      <alignment horizontal="center" vertical="center"/>
    </xf>
    <xf numFmtId="9" fontId="2" fillId="0" borderId="7" xfId="0" applyNumberFormat="1" applyFont="1" applyBorder="1" applyAlignment="1">
      <alignment horizontal="center"/>
    </xf>
    <xf numFmtId="0" fontId="2" fillId="0" borderId="36" xfId="0" applyFont="1" applyBorder="1" applyAlignment="1">
      <alignment horizontal="right"/>
    </xf>
    <xf numFmtId="0" fontId="27" fillId="0" borderId="36" xfId="0" applyFont="1" applyBorder="1" applyAlignment="1">
      <alignment horizontal="right"/>
    </xf>
    <xf numFmtId="164" fontId="2" fillId="5" borderId="36" xfId="0" applyNumberFormat="1" applyFont="1" applyFill="1" applyBorder="1" applyAlignment="1">
      <alignment horizontal="center"/>
    </xf>
    <xf numFmtId="164" fontId="2" fillId="0" borderId="18" xfId="0" applyNumberFormat="1" applyFont="1" applyBorder="1" applyAlignment="1">
      <alignment horizontal="center"/>
    </xf>
    <xf numFmtId="5" fontId="2" fillId="0" borderId="7" xfId="0" applyNumberFormat="1" applyFont="1" applyBorder="1" applyAlignment="1">
      <alignment horizontal="center"/>
    </xf>
    <xf numFmtId="164" fontId="2" fillId="3" borderId="15" xfId="0" applyNumberFormat="1" applyFont="1" applyFill="1" applyBorder="1" applyAlignment="1">
      <alignment horizontal="center"/>
    </xf>
    <xf numFmtId="5" fontId="2" fillId="0" borderId="36" xfId="0" applyNumberFormat="1" applyFont="1" applyBorder="1" applyAlignment="1">
      <alignment horizontal="center"/>
    </xf>
    <xf numFmtId="0" fontId="8" fillId="0" borderId="36" xfId="0" applyFont="1" applyBorder="1" applyAlignment="1">
      <alignment horizontal="left"/>
    </xf>
    <xf numFmtId="164" fontId="2" fillId="3" borderId="47" xfId="0" applyNumberFormat="1" applyFont="1" applyFill="1" applyBorder="1" applyAlignment="1">
      <alignment horizontal="center"/>
    </xf>
    <xf numFmtId="164" fontId="2" fillId="0" borderId="27" xfId="0" applyNumberFormat="1" applyFont="1" applyBorder="1" applyAlignment="1">
      <alignment horizontal="center"/>
    </xf>
    <xf numFmtId="164" fontId="2" fillId="3" borderId="9" xfId="0" applyNumberFormat="1" applyFont="1" applyFill="1" applyBorder="1" applyAlignment="1">
      <alignment horizontal="center"/>
    </xf>
    <xf numFmtId="175" fontId="8" fillId="0" borderId="36" xfId="0" applyNumberFormat="1" applyFont="1" applyBorder="1" applyAlignment="1">
      <alignment horizontal="center" wrapText="1"/>
    </xf>
    <xf numFmtId="173" fontId="8" fillId="0" borderId="36" xfId="0" applyNumberFormat="1" applyFont="1" applyBorder="1" applyAlignment="1">
      <alignment horizontal="center" wrapText="1"/>
    </xf>
    <xf numFmtId="164" fontId="2" fillId="0" borderId="36" xfId="0" applyNumberFormat="1" applyFont="1" applyBorder="1" applyAlignment="1">
      <alignment wrapText="1"/>
    </xf>
    <xf numFmtId="9" fontId="2" fillId="0" borderId="27" xfId="0" applyNumberFormat="1" applyFont="1" applyBorder="1" applyAlignment="1">
      <alignment horizontal="center"/>
    </xf>
    <xf numFmtId="0" fontId="53" fillId="0" borderId="0" xfId="0" applyFont="1" applyAlignment="1">
      <alignment horizontal="left" vertical="top" wrapText="1"/>
    </xf>
    <xf numFmtId="0" fontId="43" fillId="0" borderId="0" xfId="0" applyFont="1" applyAlignment="1">
      <alignment horizontal="left" vertical="top" wrapText="1"/>
    </xf>
    <xf numFmtId="172" fontId="2" fillId="3" borderId="36" xfId="0" applyNumberFormat="1" applyFont="1" applyFill="1" applyBorder="1" applyAlignment="1">
      <alignment horizontal="right"/>
    </xf>
    <xf numFmtId="3" fontId="2" fillId="0" borderId="0" xfId="0" applyNumberFormat="1" applyFont="1" applyAlignment="1">
      <alignment horizontal="left" vertical="top" wrapText="1"/>
    </xf>
    <xf numFmtId="0" fontId="59" fillId="0" borderId="12" xfId="0" applyFont="1" applyBorder="1" applyAlignment="1">
      <alignment horizontal="center"/>
    </xf>
  </cellXfs>
  <cellStyles count="1">
    <cellStyle name="Normal" xfId="0" builtinId="0"/>
  </cellStyles>
  <dxfs count="155">
    <dxf>
      <font>
        <color rgb="FFFF0000"/>
      </font>
      <fill>
        <patternFill patternType="none"/>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color rgb="FFFFFFFF"/>
      </font>
      <fill>
        <patternFill patternType="none"/>
      </fill>
    </dxf>
    <dxf>
      <font>
        <color rgb="FFFFFFFF"/>
      </font>
      <fill>
        <patternFill patternType="none"/>
      </fill>
    </dxf>
    <dxf>
      <font>
        <color rgb="FFFFFFFF"/>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oneCellAnchor>
    <xdr:from>
      <xdr:col>0</xdr:col>
      <xdr:colOff>0</xdr:colOff>
      <xdr:row>55</xdr:row>
      <xdr:rowOff>0</xdr:rowOff>
    </xdr:from>
    <xdr:ext cx="9525" cy="4067175"/>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400050</xdr:colOff>
      <xdr:row>19</xdr:row>
      <xdr:rowOff>0</xdr:rowOff>
    </xdr:from>
    <xdr:ext cx="0" cy="152400"/>
    <xdr:pic>
      <xdr:nvPicPr>
        <xdr:cNvPr id="3"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114300</xdr:colOff>
      <xdr:row>24</xdr:row>
      <xdr:rowOff>0</xdr:rowOff>
    </xdr:from>
    <xdr:ext cx="0" cy="5248275"/>
    <xdr:pic>
      <xdr:nvPicPr>
        <xdr:cNvPr id="4"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533400</xdr:colOff>
      <xdr:row>65</xdr:row>
      <xdr:rowOff>0</xdr:rowOff>
    </xdr:from>
    <xdr:ext cx="0" cy="1219200"/>
    <xdr:pic>
      <xdr:nvPicPr>
        <xdr:cNvPr id="5" name="image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76200</xdr:colOff>
      <xdr:row>24</xdr:row>
      <xdr:rowOff>0</xdr:rowOff>
    </xdr:from>
    <xdr:ext cx="0" cy="5248275"/>
    <xdr:pic>
      <xdr:nvPicPr>
        <xdr:cNvPr id="6" name="image3.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523875</xdr:colOff>
      <xdr:row>65</xdr:row>
      <xdr:rowOff>0</xdr:rowOff>
    </xdr:from>
    <xdr:ext cx="0" cy="1219200"/>
    <xdr:pic>
      <xdr:nvPicPr>
        <xdr:cNvPr id="7" name="image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0</xdr:colOff>
      <xdr:row>65</xdr:row>
      <xdr:rowOff>0</xdr:rowOff>
    </xdr:from>
    <xdr:ext cx="5010150" cy="1219200"/>
    <xdr:pic>
      <xdr:nvPicPr>
        <xdr:cNvPr id="8" name="image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400050</xdr:colOff>
      <xdr:row>19</xdr:row>
      <xdr:rowOff>0</xdr:rowOff>
    </xdr:from>
    <xdr:ext cx="2019300" cy="152400"/>
    <xdr:pic>
      <xdr:nvPicPr>
        <xdr:cNvPr id="9"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28575</xdr:colOff>
      <xdr:row>24</xdr:row>
      <xdr:rowOff>0</xdr:rowOff>
    </xdr:from>
    <xdr:ext cx="6029325" cy="5105400"/>
    <xdr:pic>
      <xdr:nvPicPr>
        <xdr:cNvPr id="10" name="image5.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15</xdr:col>
      <xdr:colOff>66675</xdr:colOff>
      <xdr:row>0</xdr:row>
      <xdr:rowOff>47625</xdr:rowOff>
    </xdr:from>
    <xdr:ext cx="1066800" cy="1285875"/>
    <xdr:pic>
      <xdr:nvPicPr>
        <xdr:cNvPr id="2" name="image6.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contacts.asp" TargetMode="External"/><Relationship Id="rId2" Type="http://schemas.openxmlformats.org/officeDocument/2006/relationships/hyperlink" Target="http://www.treasurer.ca.gov/ctcac/assignments.asp" TargetMode="External"/><Relationship Id="rId1" Type="http://schemas.openxmlformats.org/officeDocument/2006/relationships/hyperlink" Target="https://www.treasurer.ca.gov/ctcac/2019/submittals/non_competitive.as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hyperlink" Target="http://www.treasurer.ca.gov/ctcac/2018/application.asp" TargetMode="External"/><Relationship Id="rId1" Type="http://schemas.openxmlformats.org/officeDocument/2006/relationships/hyperlink" Target="http://www.treasurer.ca.gov/ctcac/compliance/covenant/questionnaire.pdf"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findyourrep.legislature.ca.gov/" TargetMode="External"/><Relationship Id="rId1" Type="http://schemas.openxmlformats.org/officeDocument/2006/relationships/hyperlink" Target="http://www.treasurer.ca.gov/ctcac/2019/lra/contact.pdf"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00"/>
  <sheetViews>
    <sheetView showGridLines="0" workbookViewId="0">
      <selection sqref="A1:AB2"/>
    </sheetView>
  </sheetViews>
  <sheetFormatPr defaultColWidth="14.42578125" defaultRowHeight="15" customHeight="1"/>
  <cols>
    <col min="1" max="5" width="2.42578125" customWidth="1"/>
    <col min="6" max="6" width="3" customWidth="1"/>
    <col min="7" max="28" width="2.42578125" customWidth="1"/>
  </cols>
  <sheetData>
    <row r="1" spans="1:28" ht="12.75" customHeight="1">
      <c r="A1" s="383" t="s">
        <v>0</v>
      </c>
      <c r="B1" s="384"/>
      <c r="C1" s="384"/>
      <c r="D1" s="384"/>
      <c r="E1" s="384"/>
      <c r="F1" s="384"/>
      <c r="G1" s="384"/>
      <c r="H1" s="384"/>
      <c r="I1" s="384"/>
      <c r="J1" s="384"/>
      <c r="K1" s="384"/>
      <c r="L1" s="384"/>
      <c r="M1" s="384"/>
      <c r="N1" s="384"/>
      <c r="O1" s="384"/>
      <c r="P1" s="384"/>
      <c r="Q1" s="384"/>
      <c r="R1" s="384"/>
      <c r="S1" s="384"/>
      <c r="T1" s="384"/>
      <c r="U1" s="384"/>
      <c r="V1" s="384"/>
      <c r="W1" s="384"/>
      <c r="X1" s="384"/>
      <c r="Y1" s="384"/>
      <c r="Z1" s="384"/>
      <c r="AA1" s="384"/>
      <c r="AB1" s="385"/>
    </row>
    <row r="2" spans="1:28" ht="12.75" customHeight="1">
      <c r="A2" s="386"/>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s="387"/>
      <c r="AB2" s="388"/>
    </row>
    <row r="3" spans="1:28" ht="12.75" customHeight="1"/>
    <row r="4" spans="1:28" ht="12.75" customHeight="1">
      <c r="A4" s="5"/>
      <c r="B4" s="6" t="s">
        <v>6</v>
      </c>
      <c r="C4" s="6" t="s">
        <v>7</v>
      </c>
      <c r="D4" s="5"/>
      <c r="E4" s="5"/>
      <c r="F4" s="5"/>
      <c r="G4" s="5"/>
      <c r="H4" s="5"/>
      <c r="I4" s="5"/>
      <c r="J4" s="5"/>
      <c r="K4" s="5"/>
      <c r="L4" s="5"/>
      <c r="M4" s="5"/>
      <c r="N4" s="5"/>
      <c r="O4" s="5"/>
      <c r="P4" s="5"/>
      <c r="Q4" s="5"/>
      <c r="R4" s="5"/>
      <c r="S4" s="5"/>
      <c r="T4" s="5"/>
      <c r="U4" s="5"/>
      <c r="V4" s="5"/>
      <c r="W4" s="5"/>
      <c r="X4" s="5"/>
    </row>
    <row r="5" spans="1:28" ht="12.75" customHeight="1">
      <c r="B5" s="8"/>
      <c r="C5" s="8"/>
      <c r="D5" s="2"/>
      <c r="E5" s="2"/>
      <c r="F5" s="2"/>
      <c r="G5" s="2"/>
      <c r="H5" s="2"/>
      <c r="I5" s="2"/>
      <c r="J5" s="2"/>
      <c r="K5" s="2"/>
      <c r="L5" s="2"/>
      <c r="M5" s="2"/>
      <c r="N5" s="2"/>
      <c r="O5" s="2"/>
      <c r="P5" s="2"/>
      <c r="Q5" s="2"/>
      <c r="R5" s="2"/>
      <c r="S5" s="2"/>
      <c r="T5" s="2"/>
      <c r="U5" s="2"/>
      <c r="V5" s="2"/>
      <c r="W5" s="2"/>
      <c r="X5" s="2"/>
    </row>
    <row r="6" spans="1:28" ht="12.75" customHeight="1">
      <c r="A6" s="2"/>
      <c r="C6" s="8" t="s">
        <v>13</v>
      </c>
      <c r="D6" s="8" t="s">
        <v>14</v>
      </c>
      <c r="F6" s="2"/>
      <c r="G6" s="2"/>
      <c r="H6" s="2"/>
      <c r="I6" s="2"/>
      <c r="J6" s="2"/>
      <c r="K6" s="2"/>
      <c r="L6" s="2"/>
      <c r="M6" s="2"/>
      <c r="N6" s="2"/>
      <c r="O6" s="2"/>
      <c r="P6" s="2"/>
      <c r="Q6" s="2"/>
      <c r="R6" s="2"/>
      <c r="S6" s="2"/>
      <c r="T6" s="2"/>
      <c r="U6" s="2"/>
      <c r="V6" s="2"/>
      <c r="W6" s="2"/>
      <c r="X6" s="2"/>
    </row>
    <row r="7" spans="1:28" ht="12.75" customHeight="1">
      <c r="A7" s="2"/>
      <c r="B7" s="2"/>
      <c r="C7" s="8"/>
      <c r="D7" s="389" t="s">
        <v>17</v>
      </c>
      <c r="E7" s="390"/>
      <c r="F7" s="390"/>
      <c r="G7" s="390"/>
      <c r="H7" s="390"/>
      <c r="I7" s="390"/>
      <c r="J7" s="390"/>
      <c r="K7" s="390"/>
      <c r="L7" s="390"/>
      <c r="M7" s="390"/>
      <c r="N7" s="390"/>
      <c r="O7" s="390"/>
      <c r="P7" s="390"/>
      <c r="Q7" s="390"/>
      <c r="R7" s="390"/>
      <c r="S7" s="390"/>
      <c r="T7" s="390"/>
      <c r="U7" s="390"/>
      <c r="V7" s="390"/>
      <c r="W7" s="390"/>
      <c r="X7" s="390"/>
      <c r="Y7" s="390"/>
      <c r="Z7" s="390"/>
      <c r="AA7" s="390"/>
      <c r="AB7" s="390"/>
    </row>
    <row r="8" spans="1:28" ht="12.75" customHeight="1">
      <c r="A8" s="2"/>
      <c r="B8" s="2"/>
      <c r="C8" s="8"/>
      <c r="D8" s="390"/>
      <c r="E8" s="390"/>
      <c r="F8" s="390"/>
      <c r="G8" s="390"/>
      <c r="H8" s="390"/>
      <c r="I8" s="390"/>
      <c r="J8" s="390"/>
      <c r="K8" s="390"/>
      <c r="L8" s="390"/>
      <c r="M8" s="390"/>
      <c r="N8" s="390"/>
      <c r="O8" s="390"/>
      <c r="P8" s="390"/>
      <c r="Q8" s="390"/>
      <c r="R8" s="390"/>
      <c r="S8" s="390"/>
      <c r="T8" s="390"/>
      <c r="U8" s="390"/>
      <c r="V8" s="390"/>
      <c r="W8" s="390"/>
      <c r="X8" s="390"/>
      <c r="Y8" s="390"/>
      <c r="Z8" s="390"/>
      <c r="AA8" s="390"/>
      <c r="AB8" s="390"/>
    </row>
    <row r="9" spans="1:28" ht="12.75" customHeight="1">
      <c r="A9" s="2"/>
      <c r="B9" s="2"/>
      <c r="C9" s="8"/>
      <c r="D9" s="390"/>
      <c r="E9" s="390"/>
      <c r="F9" s="390"/>
      <c r="G9" s="390"/>
      <c r="H9" s="390"/>
      <c r="I9" s="390"/>
      <c r="J9" s="390"/>
      <c r="K9" s="390"/>
      <c r="L9" s="390"/>
      <c r="M9" s="390"/>
      <c r="N9" s="390"/>
      <c r="O9" s="390"/>
      <c r="P9" s="390"/>
      <c r="Q9" s="390"/>
      <c r="R9" s="390"/>
      <c r="S9" s="390"/>
      <c r="T9" s="390"/>
      <c r="U9" s="390"/>
      <c r="V9" s="390"/>
      <c r="W9" s="390"/>
      <c r="X9" s="390"/>
      <c r="Y9" s="390"/>
      <c r="Z9" s="390"/>
      <c r="AA9" s="390"/>
      <c r="AB9" s="390"/>
    </row>
    <row r="10" spans="1:28" ht="12.75" customHeight="1">
      <c r="A10" s="2"/>
      <c r="B10" s="2"/>
      <c r="C10" s="8"/>
      <c r="D10" s="12"/>
      <c r="E10" s="12"/>
      <c r="F10" s="12"/>
      <c r="G10" s="12"/>
      <c r="H10" s="12"/>
      <c r="I10" s="12"/>
      <c r="J10" s="12"/>
      <c r="K10" s="12"/>
      <c r="L10" s="12"/>
      <c r="M10" s="12"/>
      <c r="N10" s="12"/>
      <c r="O10" s="12"/>
      <c r="P10" s="12"/>
      <c r="Q10" s="12"/>
      <c r="R10" s="12"/>
      <c r="S10" s="12"/>
      <c r="T10" s="12"/>
      <c r="U10" s="12"/>
      <c r="V10" s="12"/>
      <c r="W10" s="12"/>
      <c r="X10" s="12"/>
      <c r="Y10" s="12"/>
    </row>
    <row r="11" spans="1:28" ht="12.75" customHeight="1">
      <c r="A11" s="2"/>
      <c r="B11" s="2"/>
      <c r="C11" s="8"/>
      <c r="D11" s="389" t="s">
        <v>21</v>
      </c>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row>
    <row r="12" spans="1:28" ht="12.75" customHeight="1">
      <c r="A12" s="2"/>
      <c r="B12" s="2"/>
      <c r="C12" s="8"/>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row>
    <row r="13" spans="1:28" ht="12.75" customHeight="1">
      <c r="A13" s="2"/>
      <c r="B13" s="2"/>
      <c r="C13" s="8"/>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row>
    <row r="14" spans="1:28" ht="12.75" customHeight="1">
      <c r="A14" s="2"/>
      <c r="B14" s="2"/>
      <c r="C14" s="8"/>
      <c r="D14" s="2"/>
      <c r="E14" s="389" t="s">
        <v>22</v>
      </c>
      <c r="F14" s="390"/>
      <c r="G14" s="390"/>
      <c r="H14" s="390"/>
      <c r="I14" s="390"/>
      <c r="J14" s="390"/>
      <c r="K14" s="390"/>
      <c r="L14" s="390"/>
      <c r="M14" s="390"/>
      <c r="N14" s="390"/>
      <c r="O14" s="390"/>
      <c r="P14" s="390"/>
      <c r="Q14" s="390"/>
      <c r="R14" s="390"/>
      <c r="S14" s="390"/>
      <c r="T14" s="390"/>
      <c r="U14" s="390"/>
      <c r="V14" s="390"/>
      <c r="W14" s="390"/>
      <c r="X14" s="390"/>
      <c r="Y14" s="390"/>
      <c r="Z14" s="390"/>
      <c r="AA14" s="390"/>
      <c r="AB14" s="390"/>
    </row>
    <row r="15" spans="1:28" ht="12.75" customHeight="1">
      <c r="A15" s="2"/>
      <c r="B15" s="2"/>
      <c r="C15" s="8"/>
      <c r="D15" s="12"/>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row>
    <row r="16" spans="1:28" ht="12.75" customHeight="1">
      <c r="A16" s="2"/>
      <c r="B16" s="2"/>
      <c r="C16" s="8"/>
      <c r="D16" s="11"/>
      <c r="E16" s="11"/>
      <c r="F16" s="11"/>
      <c r="G16" s="11"/>
      <c r="H16" s="11"/>
      <c r="I16" s="11"/>
      <c r="J16" s="11"/>
      <c r="K16" s="11"/>
      <c r="L16" s="11"/>
      <c r="M16" s="11"/>
      <c r="N16" s="11"/>
      <c r="O16" s="11"/>
      <c r="P16" s="11"/>
      <c r="Q16" s="11"/>
      <c r="R16" s="11"/>
      <c r="S16" s="11"/>
      <c r="T16" s="11"/>
      <c r="U16" s="11"/>
      <c r="V16" s="11"/>
      <c r="W16" s="11"/>
      <c r="X16" s="11"/>
      <c r="Y16" s="11"/>
      <c r="Z16" s="2"/>
      <c r="AA16" s="2"/>
    </row>
    <row r="17" spans="1:28" ht="12.75" customHeight="1">
      <c r="A17" s="2"/>
      <c r="B17" s="2"/>
      <c r="C17" s="8"/>
      <c r="D17" s="389" t="s">
        <v>24</v>
      </c>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row>
    <row r="18" spans="1:28" ht="12.75" customHeight="1">
      <c r="A18" s="2"/>
      <c r="B18" s="2"/>
      <c r="C18" s="8"/>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row>
    <row r="19" spans="1:28" ht="12.75" customHeight="1">
      <c r="A19" s="2"/>
      <c r="B19" s="2"/>
      <c r="C19" s="8"/>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row>
    <row r="20" spans="1:28" ht="12.75" customHeight="1">
      <c r="A20" s="2"/>
      <c r="B20" s="2"/>
      <c r="C20" s="8"/>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row>
    <row r="21" spans="1:28" ht="12.75" customHeight="1">
      <c r="A21" s="2"/>
      <c r="B21" s="2"/>
      <c r="C21" s="8"/>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row>
    <row r="22" spans="1:28" ht="12.75" customHeight="1">
      <c r="A22" s="2"/>
      <c r="B22" s="2"/>
      <c r="C22" s="8"/>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row>
    <row r="23" spans="1:28" ht="12.75" customHeight="1">
      <c r="A23" s="2"/>
      <c r="B23" s="2"/>
      <c r="C23" s="8"/>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row>
    <row r="24" spans="1:28" ht="12.75" customHeight="1">
      <c r="A24" s="2"/>
      <c r="B24" s="2"/>
      <c r="C24" s="8"/>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row>
    <row r="25" spans="1:28" ht="12.75" customHeight="1">
      <c r="A25" s="2"/>
      <c r="B25" s="2"/>
      <c r="C25" s="8"/>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row>
    <row r="26" spans="1:28" ht="11.25" customHeight="1">
      <c r="A26" s="2"/>
      <c r="B26" s="2"/>
      <c r="C26" s="8"/>
      <c r="D26" s="390"/>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0"/>
    </row>
    <row r="27" spans="1:28" ht="12.75" customHeight="1">
      <c r="A27" s="2"/>
      <c r="B27" s="2"/>
      <c r="C27" s="8"/>
      <c r="D27" s="2"/>
      <c r="E27" s="389" t="s">
        <v>27</v>
      </c>
      <c r="F27" s="390"/>
      <c r="G27" s="390"/>
      <c r="H27" s="390"/>
      <c r="I27" s="390"/>
      <c r="J27" s="390"/>
      <c r="K27" s="390"/>
      <c r="L27" s="390"/>
      <c r="M27" s="390"/>
      <c r="N27" s="390"/>
      <c r="O27" s="390"/>
      <c r="P27" s="390"/>
      <c r="Q27" s="390"/>
      <c r="R27" s="390"/>
      <c r="S27" s="390"/>
      <c r="T27" s="390"/>
      <c r="U27" s="390"/>
      <c r="V27" s="390"/>
      <c r="W27" s="390"/>
      <c r="X27" s="390"/>
      <c r="Y27" s="390"/>
      <c r="Z27" s="390"/>
      <c r="AA27" s="390"/>
      <c r="AB27" s="390"/>
    </row>
    <row r="28" spans="1:28" ht="12.75" customHeight="1">
      <c r="A28" s="2"/>
      <c r="B28" s="2"/>
      <c r="C28" s="8"/>
      <c r="D28" s="12"/>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row>
    <row r="29" spans="1:28" ht="12.75" customHeight="1">
      <c r="A29" s="2"/>
      <c r="B29" s="2"/>
      <c r="C29" s="8"/>
      <c r="D29" s="12"/>
      <c r="E29" s="12"/>
      <c r="F29" s="12"/>
      <c r="G29" s="12"/>
      <c r="H29" s="12"/>
      <c r="I29" s="12"/>
      <c r="J29" s="12"/>
      <c r="K29" s="12"/>
      <c r="L29" s="12"/>
      <c r="M29" s="12"/>
      <c r="N29" s="12"/>
      <c r="O29" s="12"/>
      <c r="P29" s="12"/>
      <c r="Q29" s="12"/>
      <c r="R29" s="12"/>
      <c r="S29" s="12"/>
      <c r="T29" s="12"/>
      <c r="U29" s="12"/>
      <c r="V29" s="12"/>
      <c r="W29" s="12"/>
      <c r="X29" s="12"/>
      <c r="Y29" s="12"/>
      <c r="Z29" s="2"/>
      <c r="AA29" s="2"/>
    </row>
    <row r="30" spans="1:28" ht="12.75" customHeight="1">
      <c r="A30" s="2"/>
      <c r="B30" s="2"/>
      <c r="C30" s="8"/>
      <c r="D30" s="389" t="s">
        <v>29</v>
      </c>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0"/>
    </row>
    <row r="31" spans="1:28" ht="12.75" customHeight="1">
      <c r="A31" s="2"/>
      <c r="B31" s="2"/>
      <c r="C31" s="8"/>
      <c r="D31" s="12"/>
      <c r="E31" s="396" t="s">
        <v>31</v>
      </c>
      <c r="F31" s="390"/>
      <c r="G31" s="390"/>
      <c r="H31" s="390"/>
      <c r="I31" s="390"/>
      <c r="J31" s="390"/>
      <c r="K31" s="390"/>
      <c r="L31" s="390"/>
      <c r="M31" s="390"/>
      <c r="N31" s="390"/>
      <c r="O31" s="390"/>
      <c r="P31" s="390"/>
      <c r="Q31" s="390"/>
      <c r="R31" s="390"/>
      <c r="S31" s="390"/>
      <c r="T31" s="390"/>
      <c r="U31" s="390"/>
      <c r="V31" s="390"/>
      <c r="W31" s="390"/>
      <c r="X31" s="390"/>
      <c r="Y31" s="390"/>
      <c r="Z31" s="390"/>
      <c r="AA31" s="390"/>
      <c r="AB31" s="390"/>
    </row>
    <row r="32" spans="1:28" ht="12.75" customHeight="1">
      <c r="A32" s="2"/>
      <c r="C32" s="8"/>
    </row>
    <row r="33" spans="1:28" ht="12.75" customHeight="1">
      <c r="A33" s="2"/>
      <c r="D33" s="391" t="s">
        <v>34</v>
      </c>
      <c r="E33" s="390"/>
      <c r="F33" s="390"/>
      <c r="G33" s="390"/>
      <c r="H33" s="390"/>
      <c r="I33" s="390"/>
      <c r="J33" s="390"/>
      <c r="K33" s="390"/>
      <c r="L33" s="390"/>
      <c r="M33" s="390"/>
      <c r="N33" s="390"/>
      <c r="O33" s="390"/>
      <c r="P33" s="390"/>
      <c r="Q33" s="390"/>
      <c r="R33" s="390"/>
      <c r="S33" s="390"/>
      <c r="T33" s="390"/>
      <c r="U33" s="390"/>
      <c r="V33" s="390"/>
      <c r="W33" s="390"/>
      <c r="X33" s="390"/>
      <c r="Y33" s="390"/>
      <c r="Z33" s="390"/>
      <c r="AA33" s="390"/>
      <c r="AB33" s="390"/>
    </row>
    <row r="34" spans="1:28" ht="12.75" customHeight="1">
      <c r="A34" s="2"/>
      <c r="D34" s="390"/>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0"/>
    </row>
    <row r="35" spans="1:28" ht="12.75" customHeight="1">
      <c r="A35" s="2"/>
      <c r="D35" s="18"/>
      <c r="E35" s="395" t="s">
        <v>35</v>
      </c>
      <c r="F35" s="390"/>
      <c r="G35" s="390"/>
      <c r="H35" s="390"/>
      <c r="I35" s="390"/>
      <c r="J35" s="390"/>
      <c r="K35" s="390"/>
      <c r="L35" s="390"/>
      <c r="M35" s="390"/>
      <c r="N35" s="390"/>
      <c r="O35" s="390"/>
      <c r="P35" s="390"/>
      <c r="Q35" s="390"/>
      <c r="R35" s="390"/>
      <c r="S35" s="390"/>
      <c r="T35" s="390"/>
      <c r="U35" s="390"/>
      <c r="V35" s="390"/>
      <c r="W35" s="390"/>
      <c r="X35" s="390"/>
      <c r="Y35" s="390"/>
      <c r="Z35" s="390"/>
      <c r="AA35" s="390"/>
      <c r="AB35" s="390"/>
    </row>
    <row r="36" spans="1:28" ht="12.75" customHeight="1">
      <c r="A36" s="2"/>
      <c r="D36" s="18"/>
      <c r="E36" s="395" t="s">
        <v>37</v>
      </c>
      <c r="F36" s="390"/>
      <c r="G36" s="390"/>
      <c r="H36" s="390"/>
      <c r="I36" s="390"/>
      <c r="J36" s="390"/>
      <c r="K36" s="390"/>
      <c r="L36" s="390"/>
      <c r="M36" s="390"/>
      <c r="N36" s="390"/>
      <c r="O36" s="390"/>
      <c r="P36" s="390"/>
      <c r="Q36" s="390"/>
      <c r="R36" s="390"/>
      <c r="S36" s="390"/>
      <c r="T36" s="390"/>
      <c r="U36" s="390"/>
      <c r="V36" s="390"/>
      <c r="W36" s="390"/>
      <c r="X36" s="390"/>
      <c r="Y36" s="390"/>
      <c r="Z36" s="390"/>
      <c r="AA36" s="390"/>
      <c r="AB36" s="390"/>
    </row>
    <row r="37" spans="1:28" ht="12.75" customHeight="1">
      <c r="A37" s="2"/>
      <c r="C37" s="8"/>
      <c r="D37" s="8"/>
      <c r="E37" s="2"/>
      <c r="F37" s="2"/>
      <c r="G37" s="2"/>
      <c r="H37" s="2"/>
      <c r="I37" s="2"/>
      <c r="J37" s="2"/>
      <c r="K37" s="2"/>
      <c r="L37" s="2"/>
      <c r="M37" s="2"/>
      <c r="N37" s="2"/>
      <c r="O37" s="2"/>
      <c r="P37" s="2"/>
      <c r="Q37" s="2"/>
      <c r="R37" s="2"/>
      <c r="S37" s="2"/>
      <c r="T37" s="2"/>
      <c r="U37" s="2"/>
      <c r="V37" s="2"/>
      <c r="W37" s="2"/>
      <c r="X37" s="2"/>
      <c r="Y37" s="2"/>
      <c r="Z37" s="2"/>
      <c r="AA37" s="2"/>
    </row>
    <row r="38" spans="1:28" ht="12.75" customHeight="1">
      <c r="A38" s="2"/>
      <c r="C38" s="8" t="s">
        <v>38</v>
      </c>
      <c r="D38" s="8" t="s">
        <v>39</v>
      </c>
      <c r="F38" s="2"/>
      <c r="G38" s="2"/>
      <c r="H38" s="2"/>
      <c r="I38" s="2"/>
      <c r="J38" s="2"/>
      <c r="K38" s="2"/>
      <c r="L38" s="2"/>
      <c r="M38" s="2"/>
      <c r="N38" s="2"/>
      <c r="O38" s="2"/>
      <c r="P38" s="2"/>
      <c r="Q38" s="2"/>
      <c r="R38" s="2"/>
      <c r="S38" s="2"/>
      <c r="T38" s="2"/>
      <c r="U38" s="2"/>
      <c r="V38" s="2"/>
      <c r="W38" s="2"/>
      <c r="X38" s="2"/>
      <c r="Y38" s="2"/>
      <c r="Z38" s="2"/>
      <c r="AA38" s="2"/>
    </row>
    <row r="39" spans="1:28" ht="12.75" customHeight="1">
      <c r="A39" s="2"/>
      <c r="B39" s="2"/>
      <c r="C39" s="2"/>
      <c r="D39" s="1" t="s">
        <v>40</v>
      </c>
      <c r="E39" s="2" t="s">
        <v>41</v>
      </c>
      <c r="F39" s="2"/>
      <c r="G39" s="2"/>
      <c r="H39" s="2"/>
      <c r="I39" s="2"/>
      <c r="J39" s="2"/>
      <c r="K39" s="2"/>
      <c r="L39" s="2"/>
      <c r="M39" s="2"/>
      <c r="N39" s="2"/>
      <c r="O39" s="2"/>
      <c r="P39" s="2"/>
      <c r="Q39" s="2"/>
      <c r="R39" s="2"/>
      <c r="S39" s="2"/>
      <c r="T39" s="2"/>
      <c r="U39" s="2"/>
      <c r="V39" s="2"/>
      <c r="W39" s="2"/>
      <c r="X39" s="2"/>
      <c r="Y39" s="2"/>
      <c r="Z39" s="2"/>
      <c r="AA39" s="2"/>
    </row>
    <row r="40" spans="1:28" ht="12.75" customHeight="1">
      <c r="A40" s="2"/>
      <c r="C40" s="8"/>
      <c r="D40" s="2"/>
      <c r="E40" s="2" t="s">
        <v>43</v>
      </c>
      <c r="F40" s="389" t="s">
        <v>44</v>
      </c>
      <c r="G40" s="390"/>
      <c r="H40" s="390"/>
      <c r="I40" s="390"/>
      <c r="J40" s="390"/>
      <c r="K40" s="390"/>
      <c r="L40" s="390"/>
      <c r="M40" s="390"/>
      <c r="N40" s="390"/>
      <c r="O40" s="390"/>
      <c r="P40" s="390"/>
      <c r="Q40" s="390"/>
      <c r="R40" s="390"/>
      <c r="S40" s="390"/>
      <c r="T40" s="390"/>
      <c r="U40" s="390"/>
      <c r="V40" s="390"/>
      <c r="W40" s="390"/>
      <c r="X40" s="390"/>
      <c r="Y40" s="390"/>
      <c r="Z40" s="390"/>
      <c r="AA40" s="390"/>
      <c r="AB40" s="390"/>
    </row>
    <row r="41" spans="1:28" ht="12.75" customHeight="1">
      <c r="A41" s="2"/>
      <c r="B41" s="2"/>
      <c r="C41" s="8"/>
      <c r="D41" s="2"/>
      <c r="E41" s="2"/>
      <c r="F41" s="390"/>
      <c r="G41" s="390"/>
      <c r="H41" s="390"/>
      <c r="I41" s="390"/>
      <c r="J41" s="390"/>
      <c r="K41" s="390"/>
      <c r="L41" s="390"/>
      <c r="M41" s="390"/>
      <c r="N41" s="390"/>
      <c r="O41" s="390"/>
      <c r="P41" s="390"/>
      <c r="Q41" s="390"/>
      <c r="R41" s="390"/>
      <c r="S41" s="390"/>
      <c r="T41" s="390"/>
      <c r="U41" s="390"/>
      <c r="V41" s="390"/>
      <c r="W41" s="390"/>
      <c r="X41" s="390"/>
      <c r="Y41" s="390"/>
      <c r="Z41" s="390"/>
      <c r="AA41" s="390"/>
      <c r="AB41" s="390"/>
    </row>
    <row r="42" spans="1:28" ht="12.75" customHeight="1">
      <c r="A42" s="2"/>
      <c r="C42" s="8"/>
      <c r="D42" s="2"/>
      <c r="E42" s="2"/>
      <c r="F42" s="15" t="s">
        <v>45</v>
      </c>
      <c r="G42" s="2" t="s">
        <v>46</v>
      </c>
      <c r="H42" s="12"/>
      <c r="I42" s="12"/>
      <c r="J42" s="12"/>
      <c r="K42" s="12"/>
      <c r="L42" s="12"/>
      <c r="M42" s="12"/>
      <c r="N42" s="12"/>
      <c r="O42" s="12"/>
      <c r="P42" s="12"/>
      <c r="Q42" s="12"/>
      <c r="R42" s="12"/>
      <c r="S42" s="12"/>
      <c r="T42" s="12"/>
      <c r="U42" s="12"/>
      <c r="V42" s="12"/>
      <c r="W42" s="12"/>
      <c r="X42" s="12"/>
      <c r="Y42" s="12"/>
      <c r="Z42" s="12"/>
      <c r="AA42" s="12"/>
    </row>
    <row r="43" spans="1:28" ht="12.75" customHeight="1">
      <c r="A43" s="2"/>
      <c r="C43" s="8"/>
      <c r="D43" s="2"/>
      <c r="E43" s="2" t="s">
        <v>47</v>
      </c>
      <c r="F43" s="392" t="s">
        <v>48</v>
      </c>
      <c r="G43" s="390"/>
      <c r="H43" s="390"/>
      <c r="I43" s="390"/>
      <c r="J43" s="390"/>
      <c r="K43" s="390"/>
      <c r="L43" s="390"/>
      <c r="M43" s="390"/>
      <c r="N43" s="390"/>
      <c r="O43" s="390"/>
      <c r="P43" s="390"/>
      <c r="Q43" s="390"/>
      <c r="R43" s="390"/>
      <c r="S43" s="390"/>
      <c r="T43" s="390"/>
      <c r="U43" s="390"/>
      <c r="V43" s="390"/>
      <c r="W43" s="390"/>
      <c r="X43" s="390"/>
      <c r="Y43" s="390"/>
      <c r="Z43" s="390"/>
      <c r="AA43" s="390"/>
      <c r="AB43" s="390"/>
    </row>
    <row r="44" spans="1:28" ht="12.75" customHeight="1">
      <c r="A44" s="2"/>
      <c r="B44" s="2"/>
      <c r="C44" s="8"/>
      <c r="D44" s="2"/>
      <c r="E44" s="2"/>
      <c r="F44" s="390"/>
      <c r="G44" s="390"/>
      <c r="H44" s="390"/>
      <c r="I44" s="390"/>
      <c r="J44" s="390"/>
      <c r="K44" s="390"/>
      <c r="L44" s="390"/>
      <c r="M44" s="390"/>
      <c r="N44" s="390"/>
      <c r="O44" s="390"/>
      <c r="P44" s="390"/>
      <c r="Q44" s="390"/>
      <c r="R44" s="390"/>
      <c r="S44" s="390"/>
      <c r="T44" s="390"/>
      <c r="U44" s="390"/>
      <c r="V44" s="390"/>
      <c r="W44" s="390"/>
      <c r="X44" s="390"/>
      <c r="Y44" s="390"/>
      <c r="Z44" s="390"/>
      <c r="AA44" s="390"/>
      <c r="AB44" s="390"/>
    </row>
    <row r="45" spans="1:28" ht="12.75" customHeight="1">
      <c r="A45" s="2"/>
      <c r="B45" s="2"/>
      <c r="C45" s="8"/>
      <c r="D45" s="2"/>
      <c r="E45" s="2"/>
      <c r="F45" s="390"/>
      <c r="G45" s="390"/>
      <c r="H45" s="390"/>
      <c r="I45" s="390"/>
      <c r="J45" s="390"/>
      <c r="K45" s="390"/>
      <c r="L45" s="390"/>
      <c r="M45" s="390"/>
      <c r="N45" s="390"/>
      <c r="O45" s="390"/>
      <c r="P45" s="390"/>
      <c r="Q45" s="390"/>
      <c r="R45" s="390"/>
      <c r="S45" s="390"/>
      <c r="T45" s="390"/>
      <c r="U45" s="390"/>
      <c r="V45" s="390"/>
      <c r="W45" s="390"/>
      <c r="X45" s="390"/>
      <c r="Y45" s="390"/>
      <c r="Z45" s="390"/>
      <c r="AA45" s="390"/>
      <c r="AB45" s="390"/>
    </row>
    <row r="46" spans="1:28" ht="12.75" customHeight="1">
      <c r="A46" s="2"/>
      <c r="C46" s="8"/>
      <c r="D46" s="2"/>
      <c r="E46" s="2"/>
      <c r="F46" s="15" t="s">
        <v>45</v>
      </c>
      <c r="G46" s="2" t="s">
        <v>50</v>
      </c>
      <c r="H46" s="9"/>
      <c r="I46" s="9"/>
      <c r="J46" s="9"/>
      <c r="K46" s="9"/>
      <c r="L46" s="9"/>
      <c r="M46" s="9"/>
      <c r="N46" s="9"/>
      <c r="O46" s="9"/>
      <c r="P46" s="9"/>
      <c r="Q46" s="9"/>
      <c r="R46" s="9"/>
      <c r="S46" s="9"/>
      <c r="T46" s="9"/>
      <c r="U46" s="9"/>
      <c r="V46" s="9"/>
      <c r="W46" s="9"/>
      <c r="X46" s="9"/>
      <c r="Y46" s="9"/>
      <c r="Z46" s="9"/>
      <c r="AA46" s="9"/>
    </row>
    <row r="47" spans="1:28" ht="12.75" customHeight="1">
      <c r="A47" s="2"/>
      <c r="B47" s="2"/>
      <c r="C47" s="8"/>
      <c r="D47" s="2"/>
      <c r="E47" s="2"/>
      <c r="F47" s="15" t="s">
        <v>51</v>
      </c>
      <c r="G47" s="2" t="s">
        <v>52</v>
      </c>
      <c r="H47" s="2"/>
      <c r="I47" s="2"/>
      <c r="J47" s="2"/>
      <c r="K47" s="2"/>
      <c r="L47" s="2"/>
      <c r="M47" s="2"/>
      <c r="N47" s="2"/>
      <c r="O47" s="2"/>
      <c r="P47" s="2"/>
      <c r="Q47" s="2"/>
      <c r="R47" s="2"/>
      <c r="S47" s="2"/>
      <c r="T47" s="2"/>
      <c r="U47" s="2"/>
      <c r="V47" s="2"/>
      <c r="W47" s="2"/>
      <c r="X47" s="2"/>
      <c r="Y47" s="2"/>
      <c r="Z47" s="2"/>
      <c r="AA47" s="2"/>
    </row>
    <row r="48" spans="1:28" ht="12.75" customHeight="1">
      <c r="A48" s="2"/>
      <c r="B48" s="2"/>
      <c r="C48" s="8"/>
      <c r="D48" s="2"/>
      <c r="E48" s="2" t="s">
        <v>54</v>
      </c>
      <c r="F48" s="389" t="s">
        <v>55</v>
      </c>
      <c r="G48" s="390"/>
      <c r="H48" s="390"/>
      <c r="I48" s="390"/>
      <c r="J48" s="390"/>
      <c r="K48" s="390"/>
      <c r="L48" s="390"/>
      <c r="M48" s="390"/>
      <c r="N48" s="390"/>
      <c r="O48" s="390"/>
      <c r="P48" s="390"/>
      <c r="Q48" s="390"/>
      <c r="R48" s="390"/>
      <c r="S48" s="390"/>
      <c r="T48" s="390"/>
      <c r="U48" s="390"/>
      <c r="V48" s="390"/>
      <c r="W48" s="390"/>
      <c r="X48" s="390"/>
      <c r="Y48" s="390"/>
      <c r="Z48" s="390"/>
      <c r="AA48" s="390"/>
      <c r="AB48" s="390"/>
    </row>
    <row r="49" spans="1:28" ht="12.75" customHeight="1">
      <c r="A49" s="2"/>
      <c r="C49" s="8"/>
      <c r="D49" s="2"/>
      <c r="E49" s="2"/>
      <c r="F49" s="390"/>
      <c r="G49" s="390"/>
      <c r="H49" s="390"/>
      <c r="I49" s="390"/>
      <c r="J49" s="390"/>
      <c r="K49" s="390"/>
      <c r="L49" s="390"/>
      <c r="M49" s="390"/>
      <c r="N49" s="390"/>
      <c r="O49" s="390"/>
      <c r="P49" s="390"/>
      <c r="Q49" s="390"/>
      <c r="R49" s="390"/>
      <c r="S49" s="390"/>
      <c r="T49" s="390"/>
      <c r="U49" s="390"/>
      <c r="V49" s="390"/>
      <c r="W49" s="390"/>
      <c r="X49" s="390"/>
      <c r="Y49" s="390"/>
      <c r="Z49" s="390"/>
      <c r="AA49" s="390"/>
      <c r="AB49" s="390"/>
    </row>
    <row r="50" spans="1:28" ht="12.75" customHeight="1">
      <c r="A50" s="2"/>
      <c r="C50" s="8"/>
      <c r="D50" s="2"/>
      <c r="F50" s="390"/>
      <c r="G50" s="390"/>
      <c r="H50" s="390"/>
      <c r="I50" s="390"/>
      <c r="J50" s="390"/>
      <c r="K50" s="390"/>
      <c r="L50" s="390"/>
      <c r="M50" s="390"/>
      <c r="N50" s="390"/>
      <c r="O50" s="390"/>
      <c r="P50" s="390"/>
      <c r="Q50" s="390"/>
      <c r="R50" s="390"/>
      <c r="S50" s="390"/>
      <c r="T50" s="390"/>
      <c r="U50" s="390"/>
      <c r="V50" s="390"/>
      <c r="W50" s="390"/>
      <c r="X50" s="390"/>
      <c r="Y50" s="390"/>
      <c r="Z50" s="390"/>
      <c r="AA50" s="390"/>
      <c r="AB50" s="390"/>
    </row>
    <row r="51" spans="1:28" ht="12.75" customHeight="1">
      <c r="A51" s="2"/>
      <c r="C51" s="8"/>
      <c r="D51" s="2"/>
      <c r="E51" s="2"/>
      <c r="F51" s="2"/>
      <c r="G51" s="2"/>
      <c r="H51" s="2"/>
      <c r="I51" s="2"/>
      <c r="J51" s="2"/>
      <c r="K51" s="2"/>
      <c r="L51" s="2"/>
      <c r="M51" s="2"/>
      <c r="N51" s="2"/>
      <c r="O51" s="2"/>
      <c r="P51" s="2"/>
      <c r="Q51" s="2"/>
      <c r="R51" s="2"/>
      <c r="S51" s="2"/>
      <c r="T51" s="2"/>
      <c r="U51" s="2"/>
      <c r="V51" s="2"/>
      <c r="W51" s="2"/>
      <c r="X51" s="2"/>
      <c r="Y51" s="2"/>
      <c r="Z51" s="2"/>
      <c r="AA51" s="2"/>
    </row>
    <row r="52" spans="1:28" ht="12.75" customHeight="1">
      <c r="A52" s="2"/>
      <c r="C52" s="8"/>
      <c r="D52" s="2" t="s">
        <v>56</v>
      </c>
      <c r="E52" s="2" t="s">
        <v>57</v>
      </c>
      <c r="F52" s="2"/>
      <c r="G52" s="2"/>
      <c r="H52" s="2"/>
      <c r="I52" s="2"/>
      <c r="J52" s="22"/>
      <c r="K52" s="22"/>
      <c r="L52" s="22"/>
      <c r="M52" s="22"/>
      <c r="N52" s="22"/>
      <c r="O52" s="18"/>
      <c r="P52" s="18"/>
      <c r="Q52" s="18"/>
      <c r="R52" s="18"/>
      <c r="S52" s="18"/>
      <c r="T52" s="18"/>
      <c r="U52" s="2"/>
      <c r="V52" s="2"/>
      <c r="W52" s="2"/>
      <c r="X52" s="2"/>
      <c r="Y52" s="2"/>
      <c r="Z52" s="2"/>
      <c r="AA52" s="2"/>
    </row>
    <row r="53" spans="1:28" ht="12.75" customHeight="1">
      <c r="A53" s="2"/>
      <c r="C53" s="8"/>
      <c r="D53" s="8"/>
      <c r="E53" s="2" t="s">
        <v>43</v>
      </c>
      <c r="F53" s="2" t="s">
        <v>58</v>
      </c>
      <c r="G53" s="8"/>
      <c r="H53" s="18"/>
      <c r="I53" s="18"/>
      <c r="L53" s="18"/>
      <c r="M53" s="18"/>
      <c r="N53" s="18"/>
      <c r="O53" s="18"/>
      <c r="P53" s="18"/>
      <c r="Q53" s="18"/>
      <c r="R53" s="18"/>
      <c r="S53" s="18"/>
      <c r="T53" s="18"/>
      <c r="U53" s="18"/>
      <c r="V53" s="18"/>
      <c r="W53" s="18"/>
      <c r="X53" s="18"/>
      <c r="Y53" s="18"/>
      <c r="Z53" s="18"/>
      <c r="AA53" s="18"/>
    </row>
    <row r="54" spans="1:28" ht="12.75" customHeight="1">
      <c r="A54" s="2"/>
      <c r="B54" s="2"/>
      <c r="C54" s="8"/>
      <c r="D54" s="8"/>
      <c r="E54" s="2"/>
      <c r="F54" s="15" t="s">
        <v>45</v>
      </c>
      <c r="G54" s="391" t="s">
        <v>59</v>
      </c>
      <c r="H54" s="390"/>
      <c r="I54" s="390"/>
      <c r="J54" s="390"/>
      <c r="K54" s="390"/>
      <c r="L54" s="390"/>
      <c r="M54" s="390"/>
      <c r="N54" s="390"/>
      <c r="O54" s="390"/>
      <c r="P54" s="390"/>
      <c r="Q54" s="390"/>
      <c r="R54" s="390"/>
      <c r="S54" s="390"/>
      <c r="T54" s="390"/>
      <c r="U54" s="390"/>
      <c r="V54" s="390"/>
      <c r="W54" s="390"/>
      <c r="X54" s="390"/>
      <c r="Y54" s="390"/>
      <c r="Z54" s="390"/>
      <c r="AA54" s="390"/>
      <c r="AB54" s="390"/>
    </row>
    <row r="55" spans="1:28" ht="12.75" customHeight="1">
      <c r="A55" s="2"/>
      <c r="B55" s="2"/>
      <c r="C55" s="8"/>
      <c r="D55" s="8"/>
      <c r="E55" s="2"/>
      <c r="F55" s="15"/>
      <c r="G55" s="23" t="s">
        <v>61</v>
      </c>
      <c r="H55" s="17"/>
      <c r="I55" s="17"/>
      <c r="J55" s="17"/>
      <c r="K55" s="17"/>
      <c r="L55" s="17"/>
      <c r="M55" s="17"/>
      <c r="N55" s="17"/>
      <c r="O55" s="17"/>
      <c r="P55" s="17"/>
      <c r="Q55" s="17"/>
      <c r="R55" s="17"/>
      <c r="S55" s="17"/>
      <c r="T55" s="17"/>
      <c r="U55" s="17"/>
      <c r="V55" s="17"/>
      <c r="W55" s="17"/>
      <c r="X55" s="17"/>
      <c r="Y55" s="17"/>
      <c r="Z55" s="17"/>
      <c r="AA55" s="17"/>
      <c r="AB55" s="2"/>
    </row>
    <row r="56" spans="1:28" ht="12.75" customHeight="1">
      <c r="A56" s="2"/>
      <c r="B56" s="2"/>
      <c r="C56" s="8"/>
      <c r="D56" s="8"/>
      <c r="E56" s="2"/>
      <c r="F56" s="15"/>
      <c r="G56" s="391" t="s">
        <v>62</v>
      </c>
      <c r="H56" s="390"/>
      <c r="I56" s="390"/>
      <c r="J56" s="24"/>
      <c r="K56" s="24"/>
      <c r="L56" s="24"/>
      <c r="M56" s="24"/>
      <c r="N56" s="24"/>
      <c r="O56" s="24"/>
      <c r="P56" s="24"/>
      <c r="Q56" s="24"/>
      <c r="R56" s="24"/>
      <c r="S56" s="24"/>
      <c r="T56" s="24"/>
      <c r="U56" s="24"/>
      <c r="V56" s="24"/>
      <c r="W56" s="24"/>
      <c r="X56" s="24"/>
      <c r="Y56" s="24"/>
      <c r="Z56" s="24"/>
      <c r="AA56" s="24"/>
      <c r="AB56" s="2"/>
    </row>
    <row r="57" spans="1:28" ht="12.75" customHeight="1">
      <c r="A57" s="2"/>
      <c r="B57" s="8"/>
      <c r="C57" s="8"/>
      <c r="D57" s="8"/>
      <c r="E57" s="2"/>
      <c r="F57" s="15" t="s">
        <v>51</v>
      </c>
      <c r="G57" s="391" t="s">
        <v>64</v>
      </c>
      <c r="H57" s="390"/>
      <c r="I57" s="390"/>
      <c r="J57" s="390"/>
      <c r="K57" s="390"/>
      <c r="L57" s="390"/>
      <c r="M57" s="390"/>
      <c r="N57" s="390"/>
      <c r="O57" s="390"/>
      <c r="P57" s="390"/>
      <c r="Q57" s="390"/>
      <c r="R57" s="390"/>
      <c r="S57" s="390"/>
      <c r="T57" s="390"/>
      <c r="U57" s="390"/>
      <c r="V57" s="390"/>
      <c r="W57" s="390"/>
      <c r="X57" s="390"/>
      <c r="Y57" s="390"/>
      <c r="Z57" s="390"/>
      <c r="AA57" s="390"/>
      <c r="AB57" s="390"/>
    </row>
    <row r="58" spans="1:28" ht="12.75" customHeight="1">
      <c r="A58" s="2"/>
      <c r="B58" s="2"/>
      <c r="C58" s="8"/>
      <c r="D58" s="8"/>
      <c r="E58" s="2"/>
      <c r="F58" s="15"/>
      <c r="G58" s="390"/>
      <c r="H58" s="390"/>
      <c r="I58" s="390"/>
      <c r="J58" s="390"/>
      <c r="K58" s="390"/>
      <c r="L58" s="390"/>
      <c r="M58" s="390"/>
      <c r="N58" s="390"/>
      <c r="O58" s="390"/>
      <c r="P58" s="390"/>
      <c r="Q58" s="390"/>
      <c r="R58" s="390"/>
      <c r="S58" s="390"/>
      <c r="T58" s="390"/>
      <c r="U58" s="390"/>
      <c r="V58" s="390"/>
      <c r="W58" s="390"/>
      <c r="X58" s="390"/>
      <c r="Y58" s="390"/>
      <c r="Z58" s="390"/>
      <c r="AA58" s="390"/>
      <c r="AB58" s="390"/>
    </row>
    <row r="59" spans="1:28" ht="12.75" customHeight="1">
      <c r="A59" s="2"/>
      <c r="B59" s="2"/>
      <c r="C59" s="8"/>
      <c r="D59" s="8"/>
      <c r="E59" s="2"/>
      <c r="F59" s="15"/>
      <c r="G59" s="25" t="s">
        <v>65</v>
      </c>
      <c r="H59" s="24"/>
      <c r="I59" s="24"/>
      <c r="J59" s="24"/>
      <c r="K59" s="24"/>
      <c r="L59" s="24"/>
      <c r="M59" s="24"/>
      <c r="N59" s="24"/>
      <c r="O59" s="24"/>
      <c r="P59" s="24"/>
      <c r="Q59" s="24"/>
      <c r="R59" s="24"/>
      <c r="S59" s="24"/>
      <c r="T59" s="24"/>
      <c r="U59" s="24"/>
      <c r="V59" s="24"/>
      <c r="W59" s="24"/>
      <c r="X59" s="24"/>
      <c r="Y59" s="24"/>
      <c r="Z59" s="24"/>
      <c r="AA59" s="24"/>
    </row>
    <row r="60" spans="1:28" ht="12.75" customHeight="1">
      <c r="A60" s="2"/>
      <c r="B60" s="2"/>
      <c r="C60" s="8"/>
      <c r="D60" s="8"/>
      <c r="E60" s="2"/>
      <c r="F60" s="8"/>
      <c r="G60" s="8"/>
      <c r="H60" s="2"/>
      <c r="I60" s="8"/>
      <c r="J60" s="18"/>
      <c r="K60" s="18"/>
      <c r="L60" s="18"/>
      <c r="M60" s="18"/>
      <c r="N60" s="18"/>
      <c r="O60" s="18"/>
      <c r="P60" s="18"/>
      <c r="Q60" s="18"/>
      <c r="R60" s="18"/>
      <c r="S60" s="18"/>
      <c r="T60" s="18"/>
      <c r="U60" s="18"/>
      <c r="V60" s="18"/>
      <c r="W60" s="18"/>
      <c r="X60" s="18"/>
      <c r="Y60" s="18"/>
      <c r="Z60" s="18"/>
      <c r="AA60" s="18"/>
    </row>
    <row r="61" spans="1:28" ht="12.75" customHeight="1">
      <c r="A61" s="2"/>
      <c r="B61" s="2"/>
      <c r="C61" s="2"/>
      <c r="D61" s="2" t="s">
        <v>67</v>
      </c>
      <c r="E61" s="2" t="s">
        <v>68</v>
      </c>
      <c r="F61" s="2"/>
      <c r="G61" s="2"/>
      <c r="H61" s="2"/>
      <c r="I61" s="2"/>
      <c r="J61" s="2"/>
      <c r="K61" s="2"/>
      <c r="L61" s="2"/>
      <c r="M61" s="2"/>
      <c r="N61" s="2"/>
      <c r="O61" s="2"/>
      <c r="P61" s="2"/>
      <c r="Q61" s="2"/>
      <c r="R61" s="2"/>
      <c r="S61" s="2"/>
      <c r="T61" s="2"/>
      <c r="U61" s="18"/>
      <c r="V61" s="18"/>
      <c r="W61" s="18"/>
      <c r="X61" s="18"/>
      <c r="Y61" s="18"/>
      <c r="Z61" s="18"/>
      <c r="AA61" s="18"/>
    </row>
    <row r="62" spans="1:28" ht="12.75" customHeight="1">
      <c r="A62" s="2"/>
      <c r="C62" s="8"/>
      <c r="E62" s="2" t="s">
        <v>69</v>
      </c>
      <c r="G62" s="2"/>
      <c r="H62" s="2"/>
      <c r="I62" s="2"/>
      <c r="J62" s="2"/>
      <c r="K62" s="2"/>
      <c r="L62" s="2"/>
      <c r="M62" s="2"/>
      <c r="N62" s="2"/>
      <c r="O62" s="2"/>
      <c r="P62" s="2"/>
      <c r="Q62" s="2"/>
      <c r="R62" s="2"/>
      <c r="S62" s="2"/>
      <c r="T62" s="2"/>
      <c r="U62" s="2"/>
      <c r="V62" s="2"/>
      <c r="W62" s="2"/>
      <c r="X62" s="2"/>
      <c r="Y62" s="2"/>
      <c r="Z62" s="2"/>
      <c r="AA62" s="2"/>
    </row>
    <row r="63" spans="1:28" ht="12.75" customHeight="1">
      <c r="A63" s="2"/>
      <c r="C63" s="8"/>
      <c r="D63" s="2"/>
      <c r="E63" s="2" t="s">
        <v>43</v>
      </c>
      <c r="F63" s="2" t="s">
        <v>7</v>
      </c>
      <c r="G63" s="2"/>
      <c r="H63" s="2"/>
      <c r="I63" s="2"/>
      <c r="J63" s="2"/>
      <c r="K63" s="2"/>
      <c r="L63" s="2"/>
      <c r="M63" s="2"/>
      <c r="P63" s="2"/>
      <c r="Q63" s="2"/>
      <c r="R63" s="2"/>
      <c r="S63" s="2"/>
      <c r="T63" s="2"/>
      <c r="U63" s="2"/>
      <c r="V63" s="2"/>
      <c r="W63" s="2"/>
      <c r="X63" s="2"/>
      <c r="Y63" s="2"/>
      <c r="Z63" s="2"/>
      <c r="AA63" s="2"/>
    </row>
    <row r="64" spans="1:28" ht="12.75" customHeight="1">
      <c r="A64" s="2"/>
      <c r="C64" s="8"/>
      <c r="D64" s="2"/>
      <c r="E64" s="2"/>
      <c r="F64" s="2" t="s">
        <v>45</v>
      </c>
      <c r="G64" s="389" t="s">
        <v>70</v>
      </c>
      <c r="H64" s="390"/>
      <c r="I64" s="390"/>
      <c r="J64" s="390"/>
      <c r="K64" s="390"/>
      <c r="L64" s="390"/>
      <c r="M64" s="390"/>
      <c r="N64" s="390"/>
      <c r="O64" s="390"/>
      <c r="P64" s="390"/>
      <c r="Q64" s="390"/>
      <c r="R64" s="390"/>
      <c r="S64" s="390"/>
      <c r="T64" s="390"/>
      <c r="U64" s="390"/>
      <c r="V64" s="390"/>
      <c r="W64" s="390"/>
      <c r="X64" s="390"/>
      <c r="Y64" s="390"/>
      <c r="Z64" s="390"/>
      <c r="AA64" s="390"/>
      <c r="AB64" s="390"/>
    </row>
    <row r="65" spans="1:28" ht="12.75" customHeight="1">
      <c r="A65" s="2"/>
      <c r="C65" s="8"/>
      <c r="D65" s="2"/>
      <c r="E65" s="2"/>
      <c r="F65" s="2"/>
      <c r="G65" s="390"/>
      <c r="H65" s="390"/>
      <c r="I65" s="390"/>
      <c r="J65" s="390"/>
      <c r="K65" s="390"/>
      <c r="L65" s="390"/>
      <c r="M65" s="390"/>
      <c r="N65" s="390"/>
      <c r="O65" s="390"/>
      <c r="P65" s="390"/>
      <c r="Q65" s="390"/>
      <c r="R65" s="390"/>
      <c r="S65" s="390"/>
      <c r="T65" s="390"/>
      <c r="U65" s="390"/>
      <c r="V65" s="390"/>
      <c r="W65" s="390"/>
      <c r="X65" s="390"/>
      <c r="Y65" s="390"/>
      <c r="Z65" s="390"/>
      <c r="AA65" s="390"/>
      <c r="AB65" s="390"/>
    </row>
    <row r="66" spans="1:28" ht="12.75" customHeight="1">
      <c r="A66" s="2"/>
      <c r="C66" s="8"/>
      <c r="D66" s="2"/>
      <c r="E66" s="2"/>
      <c r="F66" s="2"/>
      <c r="G66" s="390"/>
      <c r="H66" s="390"/>
      <c r="I66" s="390"/>
      <c r="J66" s="390"/>
      <c r="K66" s="390"/>
      <c r="L66" s="390"/>
      <c r="M66" s="390"/>
      <c r="N66" s="390"/>
      <c r="O66" s="390"/>
      <c r="P66" s="390"/>
      <c r="Q66" s="390"/>
      <c r="R66" s="390"/>
      <c r="S66" s="390"/>
      <c r="T66" s="390"/>
      <c r="U66" s="390"/>
      <c r="V66" s="390"/>
      <c r="W66" s="390"/>
      <c r="X66" s="390"/>
      <c r="Y66" s="390"/>
      <c r="Z66" s="390"/>
      <c r="AA66" s="390"/>
      <c r="AB66" s="390"/>
    </row>
    <row r="67" spans="1:28" ht="12.75" customHeight="1">
      <c r="A67" s="2"/>
      <c r="C67" s="8"/>
      <c r="D67" s="2"/>
      <c r="E67" s="2"/>
      <c r="F67" s="2" t="s">
        <v>51</v>
      </c>
      <c r="G67" s="389" t="s">
        <v>71</v>
      </c>
      <c r="H67" s="390"/>
      <c r="I67" s="390"/>
      <c r="J67" s="390"/>
      <c r="K67" s="390"/>
      <c r="L67" s="390"/>
      <c r="M67" s="390"/>
      <c r="N67" s="390"/>
      <c r="O67" s="390"/>
      <c r="P67" s="390"/>
      <c r="Q67" s="390"/>
      <c r="R67" s="390"/>
      <c r="S67" s="390"/>
      <c r="T67" s="390"/>
      <c r="U67" s="390"/>
      <c r="V67" s="390"/>
      <c r="W67" s="390"/>
      <c r="X67" s="390"/>
      <c r="Y67" s="390"/>
      <c r="Z67" s="390"/>
      <c r="AA67" s="390"/>
      <c r="AB67" s="390"/>
    </row>
    <row r="68" spans="1:28" ht="12.75" customHeight="1">
      <c r="A68" s="2"/>
      <c r="C68" s="8"/>
      <c r="D68" s="2"/>
      <c r="E68" s="2"/>
      <c r="F68" s="26"/>
      <c r="G68" s="390"/>
      <c r="H68" s="390"/>
      <c r="I68" s="390"/>
      <c r="J68" s="390"/>
      <c r="K68" s="390"/>
      <c r="L68" s="390"/>
      <c r="M68" s="390"/>
      <c r="N68" s="390"/>
      <c r="O68" s="390"/>
      <c r="P68" s="390"/>
      <c r="Q68" s="390"/>
      <c r="R68" s="390"/>
      <c r="S68" s="390"/>
      <c r="T68" s="390"/>
      <c r="U68" s="390"/>
      <c r="V68" s="390"/>
      <c r="W68" s="390"/>
      <c r="X68" s="390"/>
      <c r="Y68" s="390"/>
      <c r="Z68" s="390"/>
      <c r="AA68" s="390"/>
      <c r="AB68" s="390"/>
    </row>
    <row r="69" spans="1:28" ht="12.75" customHeight="1">
      <c r="A69" s="2"/>
      <c r="C69" s="8"/>
      <c r="D69" s="2"/>
      <c r="E69" s="2" t="s">
        <v>47</v>
      </c>
      <c r="F69" s="2" t="s">
        <v>73</v>
      </c>
      <c r="G69" s="12"/>
      <c r="H69" s="12"/>
      <c r="I69" s="12"/>
      <c r="J69" s="12"/>
      <c r="K69" s="12"/>
      <c r="L69" s="12"/>
      <c r="M69" s="12"/>
      <c r="N69" s="12"/>
      <c r="O69" s="12"/>
      <c r="P69" s="12"/>
      <c r="Q69" s="12"/>
      <c r="R69" s="12"/>
      <c r="S69" s="12"/>
      <c r="T69" s="12"/>
      <c r="U69" s="12"/>
      <c r="V69" s="12"/>
      <c r="W69" s="12"/>
      <c r="X69" s="12"/>
      <c r="Y69" s="12"/>
      <c r="Z69" s="12"/>
      <c r="AA69" s="12"/>
      <c r="AB69" s="12"/>
    </row>
    <row r="70" spans="1:28" ht="12.75" customHeight="1">
      <c r="A70" s="2"/>
      <c r="C70" s="8"/>
      <c r="D70" s="2"/>
      <c r="E70" s="2"/>
      <c r="F70" s="15" t="s">
        <v>45</v>
      </c>
      <c r="G70" s="389" t="s">
        <v>74</v>
      </c>
      <c r="H70" s="390"/>
      <c r="I70" s="390"/>
      <c r="J70" s="390"/>
      <c r="K70" s="390"/>
      <c r="L70" s="390"/>
      <c r="M70" s="390"/>
      <c r="N70" s="390"/>
      <c r="O70" s="390"/>
      <c r="P70" s="390"/>
      <c r="Q70" s="390"/>
      <c r="R70" s="390"/>
      <c r="S70" s="390"/>
      <c r="T70" s="390"/>
      <c r="U70" s="390"/>
      <c r="V70" s="390"/>
      <c r="W70" s="390"/>
      <c r="X70" s="390"/>
      <c r="Y70" s="390"/>
      <c r="Z70" s="390"/>
      <c r="AA70" s="390"/>
      <c r="AB70" s="390"/>
    </row>
    <row r="71" spans="1:28" ht="12.75" customHeight="1">
      <c r="A71" s="2"/>
      <c r="C71" s="8"/>
      <c r="D71" s="2"/>
      <c r="E71" s="2"/>
      <c r="F71" s="15"/>
      <c r="G71" s="390"/>
      <c r="H71" s="390"/>
      <c r="I71" s="390"/>
      <c r="J71" s="390"/>
      <c r="K71" s="390"/>
      <c r="L71" s="390"/>
      <c r="M71" s="390"/>
      <c r="N71" s="390"/>
      <c r="O71" s="390"/>
      <c r="P71" s="390"/>
      <c r="Q71" s="390"/>
      <c r="R71" s="390"/>
      <c r="S71" s="390"/>
      <c r="T71" s="390"/>
      <c r="U71" s="390"/>
      <c r="V71" s="390"/>
      <c r="W71" s="390"/>
      <c r="X71" s="390"/>
      <c r="Y71" s="390"/>
      <c r="Z71" s="390"/>
      <c r="AA71" s="390"/>
      <c r="AB71" s="390"/>
    </row>
    <row r="72" spans="1:28" ht="12.75" customHeight="1">
      <c r="A72" s="2"/>
      <c r="C72" s="8"/>
      <c r="D72" s="2"/>
      <c r="E72" s="2"/>
      <c r="F72" s="15" t="s">
        <v>51</v>
      </c>
      <c r="G72" s="389" t="s">
        <v>76</v>
      </c>
      <c r="H72" s="390"/>
      <c r="I72" s="390"/>
      <c r="J72" s="390"/>
      <c r="K72" s="390"/>
      <c r="L72" s="390"/>
      <c r="M72" s="390"/>
      <c r="N72" s="390"/>
      <c r="O72" s="390"/>
      <c r="P72" s="390"/>
      <c r="Q72" s="390"/>
      <c r="R72" s="390"/>
      <c r="S72" s="390"/>
      <c r="T72" s="390"/>
      <c r="U72" s="390"/>
      <c r="V72" s="390"/>
      <c r="W72" s="390"/>
      <c r="X72" s="390"/>
      <c r="Y72" s="390"/>
      <c r="Z72" s="390"/>
      <c r="AA72" s="390"/>
      <c r="AB72" s="390"/>
    </row>
    <row r="73" spans="1:28" ht="12.75" customHeight="1">
      <c r="A73" s="2"/>
      <c r="C73" s="8"/>
      <c r="D73" s="2"/>
      <c r="E73" s="2"/>
      <c r="F73" s="15"/>
      <c r="G73" s="390"/>
      <c r="H73" s="390"/>
      <c r="I73" s="390"/>
      <c r="J73" s="390"/>
      <c r="K73" s="390"/>
      <c r="L73" s="390"/>
      <c r="M73" s="390"/>
      <c r="N73" s="390"/>
      <c r="O73" s="390"/>
      <c r="P73" s="390"/>
      <c r="Q73" s="390"/>
      <c r="R73" s="390"/>
      <c r="S73" s="390"/>
      <c r="T73" s="390"/>
      <c r="U73" s="390"/>
      <c r="V73" s="390"/>
      <c r="W73" s="390"/>
      <c r="X73" s="390"/>
      <c r="Y73" s="390"/>
      <c r="Z73" s="390"/>
      <c r="AA73" s="390"/>
      <c r="AB73" s="390"/>
    </row>
    <row r="74" spans="1:28" ht="12.75" customHeight="1">
      <c r="A74" s="2"/>
      <c r="C74" s="8"/>
      <c r="D74" s="2"/>
      <c r="E74" s="2"/>
      <c r="F74" s="15"/>
      <c r="G74" s="18" t="s">
        <v>77</v>
      </c>
      <c r="H74" s="2"/>
      <c r="J74" s="18"/>
      <c r="K74" s="18"/>
      <c r="L74" s="18"/>
      <c r="P74" s="2"/>
      <c r="Q74" s="2"/>
      <c r="R74" s="2"/>
      <c r="S74" s="2"/>
      <c r="T74" s="2"/>
      <c r="U74" s="2"/>
      <c r="V74" s="2"/>
      <c r="W74" s="2"/>
      <c r="X74" s="2"/>
      <c r="Y74" s="2"/>
      <c r="Z74" s="2"/>
      <c r="AA74" s="2"/>
      <c r="AB74" s="2"/>
    </row>
    <row r="75" spans="1:28" ht="12.75" customHeight="1">
      <c r="A75" s="2"/>
      <c r="C75" s="8"/>
      <c r="D75" s="2"/>
      <c r="E75" s="2"/>
      <c r="F75" s="15"/>
      <c r="G75" s="18" t="s">
        <v>78</v>
      </c>
      <c r="J75" s="18"/>
      <c r="K75" s="18"/>
      <c r="L75" s="18"/>
      <c r="P75" s="2"/>
      <c r="Q75" s="2"/>
      <c r="R75" s="2"/>
      <c r="S75" s="2"/>
      <c r="T75" s="2"/>
      <c r="U75" s="2"/>
      <c r="V75" s="2"/>
      <c r="W75" s="2"/>
      <c r="X75" s="2"/>
      <c r="Y75" s="2"/>
      <c r="Z75" s="2"/>
      <c r="AA75" s="2"/>
      <c r="AB75" s="2"/>
    </row>
    <row r="76" spans="1:28" ht="12.75" customHeight="1">
      <c r="A76" s="2"/>
      <c r="C76" s="8"/>
      <c r="D76" s="2"/>
      <c r="E76" s="2"/>
      <c r="F76" s="15" t="s">
        <v>80</v>
      </c>
      <c r="G76" s="2" t="s">
        <v>81</v>
      </c>
      <c r="H76" s="2"/>
      <c r="I76" s="2"/>
      <c r="K76" s="2"/>
      <c r="L76" s="2"/>
      <c r="M76" s="2"/>
      <c r="P76" s="2"/>
      <c r="Q76" s="2"/>
      <c r="R76" s="2"/>
      <c r="S76" s="2"/>
      <c r="T76" s="2"/>
      <c r="U76" s="2"/>
      <c r="V76" s="2"/>
      <c r="W76" s="2"/>
      <c r="X76" s="2"/>
      <c r="Y76" s="2"/>
      <c r="Z76" s="2"/>
      <c r="AA76" s="2"/>
      <c r="AB76" s="2"/>
    </row>
    <row r="77" spans="1:28" ht="12.75" customHeight="1">
      <c r="A77" s="2"/>
      <c r="C77" s="8"/>
      <c r="D77" s="2"/>
      <c r="E77" s="2"/>
      <c r="F77" s="2"/>
      <c r="G77" s="2" t="s">
        <v>82</v>
      </c>
      <c r="H77" s="2" t="s">
        <v>83</v>
      </c>
      <c r="K77" s="2"/>
      <c r="L77" s="2"/>
      <c r="M77" s="2"/>
      <c r="P77" s="2"/>
      <c r="Q77" s="2"/>
      <c r="R77" s="2"/>
      <c r="S77" s="2"/>
      <c r="T77" s="2"/>
      <c r="U77" s="2"/>
      <c r="V77" s="2"/>
      <c r="W77" s="2"/>
      <c r="X77" s="2"/>
      <c r="Y77" s="2"/>
      <c r="Z77" s="2"/>
      <c r="AA77" s="2"/>
      <c r="AB77" s="2"/>
    </row>
    <row r="78" spans="1:28" ht="12.75" customHeight="1">
      <c r="A78" s="2"/>
      <c r="C78" s="8"/>
      <c r="D78" s="2"/>
      <c r="E78" s="2"/>
      <c r="F78" s="2"/>
      <c r="G78" s="2" t="s">
        <v>84</v>
      </c>
      <c r="H78" s="2" t="s">
        <v>85</v>
      </c>
      <c r="K78" s="2"/>
      <c r="L78" s="2"/>
      <c r="M78" s="2"/>
      <c r="P78" s="2"/>
      <c r="Q78" s="2"/>
      <c r="R78" s="2"/>
      <c r="S78" s="2"/>
      <c r="T78" s="2"/>
      <c r="U78" s="2"/>
      <c r="V78" s="2"/>
      <c r="W78" s="2"/>
      <c r="X78" s="2"/>
      <c r="Y78" s="2"/>
      <c r="Z78" s="2"/>
      <c r="AA78" s="2"/>
      <c r="AB78" s="2"/>
    </row>
    <row r="79" spans="1:28" ht="12.75" customHeight="1">
      <c r="A79" s="2"/>
      <c r="C79" s="8"/>
      <c r="D79" s="2"/>
      <c r="E79" s="2" t="s">
        <v>54</v>
      </c>
      <c r="F79" s="2" t="s">
        <v>86</v>
      </c>
      <c r="G79" s="2"/>
      <c r="H79" s="2"/>
      <c r="I79" s="2"/>
      <c r="J79" s="2"/>
      <c r="K79" s="2"/>
      <c r="L79" s="2"/>
      <c r="M79" s="2"/>
      <c r="P79" s="2"/>
      <c r="Q79" s="2"/>
      <c r="R79" s="2"/>
      <c r="S79" s="2"/>
      <c r="T79" s="2"/>
      <c r="U79" s="2"/>
      <c r="V79" s="2"/>
      <c r="W79" s="2"/>
      <c r="X79" s="2"/>
      <c r="Y79" s="2"/>
      <c r="Z79" s="2"/>
      <c r="AA79" s="2"/>
      <c r="AB79" s="2"/>
    </row>
    <row r="80" spans="1:28" ht="12.75" customHeight="1">
      <c r="A80" s="2"/>
      <c r="C80" s="8"/>
      <c r="D80" s="2"/>
      <c r="E80" s="2"/>
      <c r="F80" s="15"/>
      <c r="G80" s="389" t="s">
        <v>87</v>
      </c>
      <c r="H80" s="390"/>
      <c r="I80" s="390"/>
      <c r="J80" s="390"/>
      <c r="K80" s="390"/>
      <c r="L80" s="390"/>
      <c r="M80" s="390"/>
      <c r="N80" s="390"/>
      <c r="O80" s="390"/>
      <c r="P80" s="390"/>
      <c r="Q80" s="390"/>
      <c r="R80" s="390"/>
      <c r="S80" s="390"/>
      <c r="T80" s="390"/>
      <c r="U80" s="390"/>
      <c r="V80" s="390"/>
      <c r="W80" s="390"/>
      <c r="X80" s="390"/>
      <c r="Y80" s="390"/>
      <c r="Z80" s="390"/>
      <c r="AA80" s="390"/>
      <c r="AB80" s="390"/>
    </row>
    <row r="81" spans="1:28" ht="12.75" customHeight="1">
      <c r="A81" s="2"/>
      <c r="C81" s="8"/>
      <c r="D81" s="2"/>
      <c r="E81" s="2"/>
      <c r="F81" s="2"/>
      <c r="G81" s="390"/>
      <c r="H81" s="390"/>
      <c r="I81" s="390"/>
      <c r="J81" s="390"/>
      <c r="K81" s="390"/>
      <c r="L81" s="390"/>
      <c r="M81" s="390"/>
      <c r="N81" s="390"/>
      <c r="O81" s="390"/>
      <c r="P81" s="390"/>
      <c r="Q81" s="390"/>
      <c r="R81" s="390"/>
      <c r="S81" s="390"/>
      <c r="T81" s="390"/>
      <c r="U81" s="390"/>
      <c r="V81" s="390"/>
      <c r="W81" s="390"/>
      <c r="X81" s="390"/>
      <c r="Y81" s="390"/>
      <c r="Z81" s="390"/>
      <c r="AA81" s="390"/>
      <c r="AB81" s="390"/>
    </row>
    <row r="82" spans="1:28" ht="12.75" customHeight="1">
      <c r="A82" s="2"/>
      <c r="B82" s="2"/>
      <c r="C82" s="8"/>
      <c r="D82" s="2"/>
      <c r="E82" s="2"/>
      <c r="F82" s="2"/>
      <c r="G82" s="390"/>
      <c r="H82" s="390"/>
      <c r="I82" s="390"/>
      <c r="J82" s="390"/>
      <c r="K82" s="390"/>
      <c r="L82" s="390"/>
      <c r="M82" s="390"/>
      <c r="N82" s="390"/>
      <c r="O82" s="390"/>
      <c r="P82" s="390"/>
      <c r="Q82" s="390"/>
      <c r="R82" s="390"/>
      <c r="S82" s="390"/>
      <c r="T82" s="390"/>
      <c r="U82" s="390"/>
      <c r="V82" s="390"/>
      <c r="W82" s="390"/>
      <c r="X82" s="390"/>
      <c r="Y82" s="390"/>
      <c r="Z82" s="390"/>
      <c r="AA82" s="390"/>
      <c r="AB82" s="390"/>
    </row>
    <row r="83" spans="1:28" ht="12.75" customHeight="1">
      <c r="A83" s="2"/>
      <c r="C83" s="8"/>
      <c r="D83" s="2"/>
      <c r="E83" s="2" t="s">
        <v>89</v>
      </c>
      <c r="F83" s="2" t="s">
        <v>90</v>
      </c>
      <c r="G83" s="2"/>
      <c r="H83" s="2"/>
      <c r="I83" s="2"/>
      <c r="J83" s="2"/>
      <c r="K83" s="2"/>
      <c r="L83" s="2"/>
      <c r="M83" s="2"/>
      <c r="P83" s="2"/>
      <c r="Q83" s="2"/>
      <c r="R83" s="2"/>
      <c r="S83" s="2"/>
      <c r="T83" s="2"/>
      <c r="U83" s="2"/>
      <c r="V83" s="2"/>
      <c r="W83" s="2"/>
      <c r="X83" s="2"/>
      <c r="Y83" s="2"/>
      <c r="Z83" s="2"/>
      <c r="AA83" s="2"/>
      <c r="AB83" s="2"/>
    </row>
    <row r="84" spans="1:28" ht="12.75" customHeight="1">
      <c r="A84" s="2"/>
      <c r="C84" s="8"/>
      <c r="D84" s="2"/>
      <c r="E84" s="2"/>
      <c r="F84" s="15"/>
      <c r="G84" s="389" t="s">
        <v>91</v>
      </c>
      <c r="H84" s="390"/>
      <c r="I84" s="390"/>
      <c r="J84" s="390"/>
      <c r="K84" s="390"/>
      <c r="L84" s="390"/>
      <c r="M84" s="390"/>
      <c r="N84" s="390"/>
      <c r="O84" s="390"/>
      <c r="P84" s="390"/>
      <c r="Q84" s="390"/>
      <c r="R84" s="390"/>
      <c r="S84" s="390"/>
      <c r="T84" s="390"/>
      <c r="U84" s="390"/>
      <c r="V84" s="390"/>
      <c r="W84" s="390"/>
      <c r="X84" s="390"/>
      <c r="Y84" s="390"/>
      <c r="Z84" s="390"/>
      <c r="AA84" s="390"/>
      <c r="AB84" s="390"/>
    </row>
    <row r="85" spans="1:28" ht="12.75" customHeight="1">
      <c r="A85" s="2"/>
      <c r="C85" s="8"/>
      <c r="D85" s="2"/>
      <c r="E85" s="2"/>
      <c r="F85" s="2"/>
      <c r="G85" s="390"/>
      <c r="H85" s="390"/>
      <c r="I85" s="390"/>
      <c r="J85" s="390"/>
      <c r="K85" s="390"/>
      <c r="L85" s="390"/>
      <c r="M85" s="390"/>
      <c r="N85" s="390"/>
      <c r="O85" s="390"/>
      <c r="P85" s="390"/>
      <c r="Q85" s="390"/>
      <c r="R85" s="390"/>
      <c r="S85" s="390"/>
      <c r="T85" s="390"/>
      <c r="U85" s="390"/>
      <c r="V85" s="390"/>
      <c r="W85" s="390"/>
      <c r="X85" s="390"/>
      <c r="Y85" s="390"/>
      <c r="Z85" s="390"/>
      <c r="AA85" s="390"/>
      <c r="AB85" s="390"/>
    </row>
    <row r="86" spans="1:28" ht="12.75" customHeight="1">
      <c r="A86" s="2"/>
      <c r="C86" s="8"/>
      <c r="D86" s="2"/>
      <c r="E86" s="2"/>
      <c r="G86" s="390"/>
      <c r="H86" s="390"/>
      <c r="I86" s="390"/>
      <c r="J86" s="390"/>
      <c r="K86" s="390"/>
      <c r="L86" s="390"/>
      <c r="M86" s="390"/>
      <c r="N86" s="390"/>
      <c r="O86" s="390"/>
      <c r="P86" s="390"/>
      <c r="Q86" s="390"/>
      <c r="R86" s="390"/>
      <c r="S86" s="390"/>
      <c r="T86" s="390"/>
      <c r="U86" s="390"/>
      <c r="V86" s="390"/>
      <c r="W86" s="390"/>
      <c r="X86" s="390"/>
      <c r="Y86" s="390"/>
      <c r="Z86" s="390"/>
      <c r="AA86" s="390"/>
      <c r="AB86" s="390"/>
    </row>
    <row r="87" spans="1:28" ht="12.75" customHeight="1">
      <c r="A87" s="2"/>
      <c r="C87" s="8"/>
      <c r="D87" s="2"/>
      <c r="E87" s="2" t="s">
        <v>92</v>
      </c>
      <c r="F87" s="27" t="s">
        <v>93</v>
      </c>
      <c r="G87" s="2"/>
      <c r="L87" s="2"/>
      <c r="M87" s="2"/>
      <c r="P87" s="2"/>
      <c r="Q87" s="2"/>
      <c r="R87" s="2"/>
      <c r="S87" s="2"/>
      <c r="T87" s="2"/>
      <c r="U87" s="2"/>
      <c r="V87" s="2"/>
      <c r="W87" s="2"/>
      <c r="X87" s="2"/>
      <c r="Y87" s="2"/>
      <c r="Z87" s="2"/>
      <c r="AA87" s="2"/>
      <c r="AB87" s="2"/>
    </row>
    <row r="88" spans="1:28" ht="12.75" customHeight="1">
      <c r="A88" s="2"/>
      <c r="C88" s="8"/>
      <c r="D88" s="2"/>
      <c r="E88" s="2"/>
      <c r="G88" s="389" t="s">
        <v>95</v>
      </c>
      <c r="H88" s="390"/>
      <c r="I88" s="390"/>
      <c r="J88" s="390"/>
      <c r="K88" s="390"/>
      <c r="L88" s="390"/>
      <c r="M88" s="390"/>
      <c r="N88" s="390"/>
      <c r="O88" s="390"/>
      <c r="P88" s="390"/>
      <c r="Q88" s="390"/>
      <c r="R88" s="390"/>
      <c r="S88" s="390"/>
      <c r="T88" s="390"/>
      <c r="U88" s="390"/>
      <c r="V88" s="390"/>
      <c r="W88" s="390"/>
      <c r="X88" s="390"/>
      <c r="Y88" s="390"/>
      <c r="Z88" s="390"/>
      <c r="AA88" s="390"/>
      <c r="AB88" s="390"/>
    </row>
    <row r="89" spans="1:28" ht="12.75" customHeight="1">
      <c r="A89" s="2"/>
      <c r="B89" s="2"/>
      <c r="C89" s="8"/>
      <c r="D89" s="2"/>
      <c r="E89" s="2"/>
      <c r="F89" s="2"/>
      <c r="G89" s="390"/>
      <c r="H89" s="390"/>
      <c r="I89" s="390"/>
      <c r="J89" s="390"/>
      <c r="K89" s="390"/>
      <c r="L89" s="390"/>
      <c r="M89" s="390"/>
      <c r="N89" s="390"/>
      <c r="O89" s="390"/>
      <c r="P89" s="390"/>
      <c r="Q89" s="390"/>
      <c r="R89" s="390"/>
      <c r="S89" s="390"/>
      <c r="T89" s="390"/>
      <c r="U89" s="390"/>
      <c r="V89" s="390"/>
      <c r="W89" s="390"/>
      <c r="X89" s="390"/>
      <c r="Y89" s="390"/>
      <c r="Z89" s="390"/>
      <c r="AA89" s="390"/>
      <c r="AB89" s="390"/>
    </row>
    <row r="90" spans="1:28" ht="12.75" customHeight="1">
      <c r="A90" s="2"/>
      <c r="C90" s="8"/>
      <c r="D90" s="2"/>
      <c r="E90" s="2"/>
      <c r="G90" s="390"/>
      <c r="H90" s="390"/>
      <c r="I90" s="390"/>
      <c r="J90" s="390"/>
      <c r="K90" s="390"/>
      <c r="L90" s="390"/>
      <c r="M90" s="390"/>
      <c r="N90" s="390"/>
      <c r="O90" s="390"/>
      <c r="P90" s="390"/>
      <c r="Q90" s="390"/>
      <c r="R90" s="390"/>
      <c r="S90" s="390"/>
      <c r="T90" s="390"/>
      <c r="U90" s="390"/>
      <c r="V90" s="390"/>
      <c r="W90" s="390"/>
      <c r="X90" s="390"/>
      <c r="Y90" s="390"/>
      <c r="Z90" s="390"/>
      <c r="AA90" s="390"/>
      <c r="AB90" s="390"/>
    </row>
    <row r="91" spans="1:28" ht="12.75" customHeight="1">
      <c r="A91" s="2"/>
      <c r="C91" s="8"/>
      <c r="D91" s="2"/>
      <c r="E91" s="2" t="s">
        <v>96</v>
      </c>
      <c r="F91" s="2" t="s">
        <v>97</v>
      </c>
      <c r="G91" s="2"/>
      <c r="H91" s="2"/>
      <c r="I91" s="2"/>
      <c r="J91" s="2"/>
      <c r="K91" s="2"/>
      <c r="L91" s="2"/>
      <c r="M91" s="2"/>
      <c r="P91" s="2"/>
      <c r="Q91" s="2"/>
      <c r="R91" s="2"/>
      <c r="S91" s="2"/>
      <c r="T91" s="2"/>
      <c r="U91" s="2"/>
      <c r="V91" s="2"/>
      <c r="W91" s="2"/>
      <c r="X91" s="2"/>
      <c r="Y91" s="2"/>
      <c r="Z91" s="2"/>
      <c r="AA91" s="2"/>
      <c r="AB91" s="2"/>
    </row>
    <row r="92" spans="1:28" ht="12.75" customHeight="1">
      <c r="A92" s="2"/>
      <c r="C92" s="8"/>
      <c r="D92" s="2"/>
      <c r="E92" s="2"/>
      <c r="F92" s="2"/>
      <c r="G92" s="389" t="s">
        <v>99</v>
      </c>
      <c r="H92" s="390"/>
      <c r="I92" s="390"/>
      <c r="J92" s="390"/>
      <c r="K92" s="390"/>
      <c r="L92" s="390"/>
      <c r="M92" s="390"/>
      <c r="N92" s="390"/>
      <c r="O92" s="390"/>
      <c r="P92" s="390"/>
      <c r="Q92" s="390"/>
      <c r="R92" s="390"/>
      <c r="S92" s="390"/>
      <c r="T92" s="390"/>
      <c r="U92" s="390"/>
      <c r="V92" s="390"/>
      <c r="W92" s="390"/>
      <c r="X92" s="390"/>
      <c r="Y92" s="390"/>
      <c r="Z92" s="390"/>
      <c r="AA92" s="390"/>
      <c r="AB92" s="390"/>
    </row>
    <row r="93" spans="1:28" ht="12.75" customHeight="1">
      <c r="A93" s="2"/>
      <c r="C93" s="8"/>
      <c r="D93" s="2"/>
      <c r="E93" s="2"/>
      <c r="G93" s="390"/>
      <c r="H93" s="390"/>
      <c r="I93" s="390"/>
      <c r="J93" s="390"/>
      <c r="K93" s="390"/>
      <c r="L93" s="390"/>
      <c r="M93" s="390"/>
      <c r="N93" s="390"/>
      <c r="O93" s="390"/>
      <c r="P93" s="390"/>
      <c r="Q93" s="390"/>
      <c r="R93" s="390"/>
      <c r="S93" s="390"/>
      <c r="T93" s="390"/>
      <c r="U93" s="390"/>
      <c r="V93" s="390"/>
      <c r="W93" s="390"/>
      <c r="X93" s="390"/>
      <c r="Y93" s="390"/>
      <c r="Z93" s="390"/>
      <c r="AA93" s="390"/>
      <c r="AB93" s="390"/>
    </row>
    <row r="94" spans="1:28" ht="12.75" customHeight="1">
      <c r="A94" s="2"/>
      <c r="C94" s="8"/>
      <c r="D94" s="2"/>
      <c r="E94" s="2" t="s">
        <v>100</v>
      </c>
      <c r="F94" s="2" t="s">
        <v>102</v>
      </c>
      <c r="G94" s="2"/>
      <c r="L94" s="2"/>
      <c r="M94" s="2"/>
      <c r="P94" s="2"/>
      <c r="Q94" s="2"/>
      <c r="R94" s="2"/>
      <c r="S94" s="2"/>
      <c r="T94" s="2"/>
      <c r="U94" s="2"/>
      <c r="V94" s="2"/>
      <c r="W94" s="2"/>
      <c r="X94" s="2"/>
      <c r="Y94" s="2"/>
      <c r="Z94" s="2"/>
      <c r="AA94" s="2"/>
      <c r="AB94" s="2"/>
    </row>
    <row r="95" spans="1:28" ht="12.75" customHeight="1">
      <c r="A95" s="2"/>
      <c r="C95" s="8"/>
      <c r="D95" s="2"/>
      <c r="E95" s="2"/>
      <c r="G95" s="389" t="s">
        <v>103</v>
      </c>
      <c r="H95" s="390"/>
      <c r="I95" s="390"/>
      <c r="J95" s="390"/>
      <c r="K95" s="390"/>
      <c r="L95" s="390"/>
      <c r="M95" s="390"/>
      <c r="N95" s="390"/>
      <c r="O95" s="390"/>
      <c r="P95" s="390"/>
      <c r="Q95" s="390"/>
      <c r="R95" s="390"/>
      <c r="S95" s="390"/>
      <c r="T95" s="390"/>
      <c r="U95" s="390"/>
      <c r="V95" s="390"/>
      <c r="W95" s="390"/>
      <c r="X95" s="390"/>
      <c r="Y95" s="390"/>
      <c r="Z95" s="390"/>
      <c r="AA95" s="390"/>
      <c r="AB95" s="390"/>
    </row>
    <row r="96" spans="1:28" ht="12.75" customHeight="1">
      <c r="A96" s="2"/>
      <c r="C96" s="8"/>
      <c r="D96" s="2"/>
      <c r="E96" s="2"/>
      <c r="F96" s="2"/>
      <c r="G96" s="390"/>
      <c r="H96" s="390"/>
      <c r="I96" s="390"/>
      <c r="J96" s="390"/>
      <c r="K96" s="390"/>
      <c r="L96" s="390"/>
      <c r="M96" s="390"/>
      <c r="N96" s="390"/>
      <c r="O96" s="390"/>
      <c r="P96" s="390"/>
      <c r="Q96" s="390"/>
      <c r="R96" s="390"/>
      <c r="S96" s="390"/>
      <c r="T96" s="390"/>
      <c r="U96" s="390"/>
      <c r="V96" s="390"/>
      <c r="W96" s="390"/>
      <c r="X96" s="390"/>
      <c r="Y96" s="390"/>
      <c r="Z96" s="390"/>
      <c r="AA96" s="390"/>
      <c r="AB96" s="390"/>
    </row>
    <row r="97" spans="1:28" ht="12.75" customHeight="1">
      <c r="A97" s="2"/>
      <c r="C97" s="8"/>
      <c r="D97" s="2"/>
      <c r="E97" s="2"/>
      <c r="F97" s="2"/>
      <c r="G97" s="390"/>
      <c r="H97" s="390"/>
      <c r="I97" s="390"/>
      <c r="J97" s="390"/>
      <c r="K97" s="390"/>
      <c r="L97" s="390"/>
      <c r="M97" s="390"/>
      <c r="N97" s="390"/>
      <c r="O97" s="390"/>
      <c r="P97" s="390"/>
      <c r="Q97" s="390"/>
      <c r="R97" s="390"/>
      <c r="S97" s="390"/>
      <c r="T97" s="390"/>
      <c r="U97" s="390"/>
      <c r="V97" s="390"/>
      <c r="W97" s="390"/>
      <c r="X97" s="390"/>
      <c r="Y97" s="390"/>
      <c r="Z97" s="390"/>
      <c r="AA97" s="390"/>
      <c r="AB97" s="390"/>
    </row>
    <row r="98" spans="1:28" ht="12.75" customHeight="1">
      <c r="A98" s="2"/>
      <c r="C98" s="2"/>
      <c r="D98" s="28"/>
      <c r="E98" s="394" t="s">
        <v>104</v>
      </c>
      <c r="F98" s="390"/>
      <c r="G98" s="390"/>
      <c r="H98" s="390"/>
      <c r="I98" s="390"/>
      <c r="J98" s="390"/>
      <c r="K98" s="390"/>
      <c r="L98" s="390"/>
      <c r="M98" s="390"/>
      <c r="N98" s="390"/>
      <c r="O98" s="390"/>
      <c r="P98" s="390"/>
      <c r="Q98" s="390"/>
      <c r="R98" s="390"/>
      <c r="S98" s="390"/>
      <c r="T98" s="390"/>
      <c r="U98" s="390"/>
      <c r="V98" s="390"/>
      <c r="W98" s="390"/>
      <c r="X98" s="390"/>
      <c r="Y98" s="390"/>
      <c r="Z98" s="390"/>
      <c r="AA98" s="390"/>
      <c r="AB98" s="390"/>
    </row>
    <row r="99" spans="1:28" ht="12.75" customHeight="1">
      <c r="A99" s="2"/>
      <c r="D99" s="28"/>
      <c r="E99" s="390"/>
      <c r="F99" s="390"/>
      <c r="G99" s="390"/>
      <c r="H99" s="390"/>
      <c r="I99" s="390"/>
      <c r="J99" s="390"/>
      <c r="K99" s="390"/>
      <c r="L99" s="390"/>
      <c r="M99" s="390"/>
      <c r="N99" s="390"/>
      <c r="O99" s="390"/>
      <c r="P99" s="390"/>
      <c r="Q99" s="390"/>
      <c r="R99" s="390"/>
      <c r="S99" s="390"/>
      <c r="T99" s="390"/>
      <c r="U99" s="390"/>
      <c r="V99" s="390"/>
      <c r="W99" s="390"/>
      <c r="X99" s="390"/>
      <c r="Y99" s="390"/>
      <c r="Z99" s="390"/>
      <c r="AA99" s="390"/>
      <c r="AB99" s="390"/>
    </row>
    <row r="100" spans="1:28" ht="12.75" customHeight="1">
      <c r="A100" s="2"/>
      <c r="B100" s="30"/>
      <c r="C100" s="28"/>
      <c r="D100" s="28"/>
      <c r="E100" s="30"/>
      <c r="F100" s="28"/>
      <c r="G100" s="28"/>
      <c r="H100" s="28"/>
      <c r="I100" s="8"/>
      <c r="J100" s="8"/>
      <c r="K100" s="8"/>
      <c r="L100" s="8"/>
      <c r="M100" s="8"/>
      <c r="N100" s="8"/>
      <c r="P100" s="2"/>
      <c r="Q100" s="2"/>
      <c r="R100" s="2"/>
      <c r="S100" s="2"/>
      <c r="T100" s="2"/>
      <c r="U100" s="2"/>
      <c r="V100" s="2"/>
      <c r="W100" s="2"/>
      <c r="X100" s="2"/>
      <c r="Y100" s="2"/>
      <c r="Z100" s="2"/>
      <c r="AA100" s="2"/>
      <c r="AB100" s="2"/>
    </row>
    <row r="101" spans="1:28" ht="12.75" customHeight="1">
      <c r="A101" s="5"/>
      <c r="B101" s="6" t="s">
        <v>106</v>
      </c>
      <c r="C101" s="6" t="s">
        <v>73</v>
      </c>
      <c r="D101" s="6"/>
      <c r="E101" s="6"/>
      <c r="F101" s="6"/>
      <c r="G101" s="6"/>
      <c r="H101" s="6"/>
      <c r="I101" s="6"/>
      <c r="J101" s="6"/>
      <c r="K101" s="6"/>
      <c r="L101" s="5"/>
      <c r="M101" s="5"/>
      <c r="N101" s="5"/>
      <c r="O101" s="5"/>
      <c r="P101" s="5"/>
      <c r="Q101" s="5"/>
      <c r="R101" s="5"/>
      <c r="S101" s="5"/>
      <c r="T101" s="5"/>
      <c r="U101" s="5"/>
      <c r="V101" s="5"/>
      <c r="W101" s="5"/>
      <c r="X101" s="5"/>
      <c r="Y101" s="5"/>
      <c r="Z101" s="5"/>
      <c r="AA101" s="5"/>
      <c r="AB101" s="5"/>
    </row>
    <row r="102" spans="1:28" ht="12.75" customHeight="1">
      <c r="B102" s="8"/>
      <c r="C102" s="8"/>
      <c r="D102" s="8"/>
      <c r="E102" s="8"/>
      <c r="F102" s="8"/>
      <c r="G102" s="8"/>
      <c r="H102" s="8"/>
      <c r="I102" s="8"/>
      <c r="J102" s="8"/>
      <c r="K102" s="8"/>
    </row>
    <row r="103" spans="1:28" ht="12.75" customHeight="1">
      <c r="A103" s="2"/>
      <c r="B103" s="8"/>
      <c r="C103" s="8" t="s">
        <v>108</v>
      </c>
      <c r="D103" s="2"/>
      <c r="E103" s="8"/>
      <c r="F103" s="8"/>
      <c r="G103" s="8" t="s">
        <v>109</v>
      </c>
      <c r="H103" s="8"/>
      <c r="I103" s="8"/>
      <c r="J103" s="2"/>
      <c r="K103" s="8"/>
      <c r="L103" s="2"/>
      <c r="M103" s="2"/>
      <c r="N103" s="2"/>
      <c r="O103" s="2"/>
      <c r="P103" s="2"/>
      <c r="Q103" s="2"/>
      <c r="R103" s="2"/>
      <c r="S103" s="2"/>
      <c r="T103" s="2"/>
      <c r="U103" s="2"/>
      <c r="V103" s="2"/>
      <c r="W103" s="2"/>
      <c r="X103" s="2"/>
      <c r="Y103" s="2"/>
      <c r="Z103" s="2"/>
      <c r="AA103" s="2"/>
      <c r="AB103" s="2"/>
    </row>
    <row r="104" spans="1:28" ht="12.75" customHeight="1">
      <c r="B104" s="8"/>
      <c r="C104" s="8"/>
      <c r="D104" s="8" t="s">
        <v>13</v>
      </c>
      <c r="E104" s="8" t="s">
        <v>110</v>
      </c>
      <c r="F104" s="8"/>
      <c r="G104" s="8"/>
      <c r="H104" s="8"/>
      <c r="I104" s="8"/>
      <c r="J104" s="8"/>
      <c r="K104" s="8"/>
      <c r="L104" s="8"/>
      <c r="M104" s="8"/>
    </row>
    <row r="105" spans="1:28" ht="12.75" customHeight="1">
      <c r="B105" s="8"/>
      <c r="C105" s="8"/>
      <c r="E105" s="2" t="s">
        <v>40</v>
      </c>
      <c r="F105" s="31" t="s">
        <v>112</v>
      </c>
      <c r="G105" s="8"/>
      <c r="H105" s="8"/>
      <c r="I105" s="8"/>
      <c r="J105" s="8"/>
      <c r="K105" s="8"/>
    </row>
    <row r="106" spans="1:28" ht="12.75" customHeight="1">
      <c r="E106" s="2"/>
      <c r="F106" s="2" t="s">
        <v>113</v>
      </c>
      <c r="G106" s="2"/>
      <c r="H106" s="2"/>
      <c r="I106" s="2"/>
      <c r="J106" s="2"/>
      <c r="K106" s="2"/>
      <c r="L106" s="2"/>
      <c r="M106" s="2"/>
    </row>
    <row r="107" spans="1:28" ht="12.75" customHeight="1">
      <c r="E107" s="2"/>
      <c r="F107" s="27" t="s">
        <v>114</v>
      </c>
      <c r="G107" s="2"/>
    </row>
    <row r="108" spans="1:28" ht="12.75" customHeight="1">
      <c r="E108" s="2"/>
    </row>
    <row r="109" spans="1:28" ht="12.75" customHeight="1">
      <c r="E109" s="2" t="s">
        <v>56</v>
      </c>
      <c r="F109" s="31" t="s">
        <v>115</v>
      </c>
      <c r="G109" s="8"/>
      <c r="H109" s="8"/>
      <c r="I109" s="8"/>
      <c r="J109" s="8"/>
    </row>
    <row r="110" spans="1:28" ht="12.75" customHeight="1">
      <c r="E110" s="2"/>
      <c r="F110" s="27" t="s">
        <v>117</v>
      </c>
    </row>
    <row r="111" spans="1:28" ht="12.75" customHeight="1">
      <c r="E111" s="2"/>
    </row>
    <row r="112" spans="1:28" ht="12.75" customHeight="1">
      <c r="E112" s="2" t="s">
        <v>67</v>
      </c>
      <c r="F112" s="31" t="s">
        <v>118</v>
      </c>
      <c r="G112" s="8"/>
      <c r="H112" s="8"/>
      <c r="I112" s="8"/>
      <c r="J112" s="8"/>
      <c r="K112" s="8"/>
      <c r="L112" s="8"/>
      <c r="M112" s="8"/>
      <c r="N112" s="8"/>
      <c r="O112" s="8"/>
      <c r="P112" s="8"/>
    </row>
    <row r="113" spans="2:10" ht="12.75" customHeight="1">
      <c r="E113" s="2"/>
      <c r="F113" s="2" t="s">
        <v>120</v>
      </c>
    </row>
    <row r="114" spans="2:10" ht="12.75" customHeight="1">
      <c r="F114" s="2" t="s">
        <v>121</v>
      </c>
    </row>
    <row r="115" spans="2:10" ht="12.75" customHeight="1"/>
    <row r="116" spans="2:10" ht="12.75" customHeight="1">
      <c r="E116" s="27" t="s">
        <v>122</v>
      </c>
      <c r="F116" s="31" t="s">
        <v>123</v>
      </c>
    </row>
    <row r="117" spans="2:10" ht="12.75" customHeight="1">
      <c r="F117" s="2" t="s">
        <v>124</v>
      </c>
      <c r="G117" s="2"/>
    </row>
    <row r="118" spans="2:10" ht="12.75" customHeight="1">
      <c r="F118" s="28" t="s">
        <v>125</v>
      </c>
      <c r="G118" s="28"/>
    </row>
    <row r="119" spans="2:10" ht="12.75" customHeight="1">
      <c r="G119" s="28"/>
    </row>
    <row r="120" spans="2:10" ht="12.75" customHeight="1">
      <c r="E120" s="2" t="s">
        <v>126</v>
      </c>
      <c r="F120" s="31" t="s">
        <v>127</v>
      </c>
    </row>
    <row r="121" spans="2:10" ht="12.75" customHeight="1">
      <c r="E121" s="2"/>
      <c r="F121" s="2" t="s">
        <v>128</v>
      </c>
    </row>
    <row r="122" spans="2:10" ht="12.75" customHeight="1">
      <c r="B122" s="8"/>
      <c r="C122" s="8"/>
      <c r="F122" s="8"/>
    </row>
    <row r="123" spans="2:10" ht="12.75" customHeight="1">
      <c r="B123" s="8"/>
      <c r="C123" s="8" t="s">
        <v>129</v>
      </c>
      <c r="G123" s="8" t="s">
        <v>130</v>
      </c>
    </row>
    <row r="124" spans="2:10" ht="12.75" customHeight="1">
      <c r="B124" s="8"/>
      <c r="C124" s="8"/>
      <c r="D124" s="8" t="s">
        <v>13</v>
      </c>
      <c r="E124" s="8" t="s">
        <v>132</v>
      </c>
      <c r="F124" s="8"/>
      <c r="G124" s="8"/>
      <c r="H124" s="8"/>
      <c r="I124" s="8"/>
      <c r="J124" s="8"/>
    </row>
    <row r="125" spans="2:10" ht="12.75" customHeight="1">
      <c r="B125" s="8"/>
      <c r="C125" s="8"/>
      <c r="E125" s="2" t="s">
        <v>133</v>
      </c>
      <c r="F125" s="2"/>
    </row>
    <row r="126" spans="2:10" ht="12.75" customHeight="1"/>
    <row r="127" spans="2:10" ht="12.75" customHeight="1">
      <c r="D127" s="8" t="s">
        <v>38</v>
      </c>
      <c r="E127" s="8" t="s">
        <v>134</v>
      </c>
    </row>
    <row r="128" spans="2:10" ht="12.75" customHeight="1">
      <c r="E128" s="2" t="s">
        <v>133</v>
      </c>
      <c r="F128" s="2"/>
    </row>
    <row r="129" spans="1:28" ht="12.75" customHeight="1"/>
    <row r="130" spans="1:28" ht="12.75" customHeight="1">
      <c r="D130" s="8" t="s">
        <v>135</v>
      </c>
      <c r="E130" s="8" t="s">
        <v>136</v>
      </c>
      <c r="G130" s="8"/>
      <c r="H130" s="8"/>
      <c r="I130" s="8"/>
      <c r="J130" s="8"/>
      <c r="K130" s="8"/>
      <c r="L130" s="8"/>
      <c r="M130" s="8"/>
      <c r="N130" s="8"/>
    </row>
    <row r="131" spans="1:28" ht="12.75" customHeight="1">
      <c r="A131" s="2"/>
      <c r="B131" s="2"/>
      <c r="C131" s="2"/>
      <c r="D131" s="8"/>
      <c r="E131" s="33" t="s">
        <v>137</v>
      </c>
      <c r="F131" s="2"/>
      <c r="G131" s="8"/>
      <c r="H131" s="8"/>
      <c r="I131" s="8"/>
      <c r="J131" s="8"/>
      <c r="K131" s="8"/>
      <c r="L131" s="8"/>
      <c r="M131" s="8"/>
      <c r="N131" s="8"/>
      <c r="O131" s="2"/>
      <c r="P131" s="2"/>
      <c r="Q131" s="2"/>
      <c r="R131" s="2"/>
      <c r="S131" s="2"/>
      <c r="T131" s="2"/>
      <c r="U131" s="2"/>
      <c r="V131" s="2"/>
      <c r="W131" s="2"/>
      <c r="X131" s="2"/>
      <c r="Y131" s="2"/>
      <c r="Z131" s="2"/>
      <c r="AA131" s="2"/>
      <c r="AB131" s="2"/>
    </row>
    <row r="132" spans="1:28" ht="12.75" customHeight="1">
      <c r="E132" s="33" t="s">
        <v>138</v>
      </c>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2.75" customHeight="1">
      <c r="A133" s="2"/>
      <c r="B133" s="2"/>
      <c r="C133" s="2"/>
      <c r="D133" s="2"/>
      <c r="E133" s="33" t="s">
        <v>139</v>
      </c>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2.75" customHeight="1">
      <c r="F134" s="2"/>
    </row>
    <row r="135" spans="1:28" ht="12.75" customHeight="1">
      <c r="D135" s="8" t="s">
        <v>140</v>
      </c>
      <c r="E135" s="8" t="s">
        <v>141</v>
      </c>
      <c r="F135" s="8"/>
    </row>
    <row r="136" spans="1:28" ht="12.75" customHeight="1">
      <c r="E136" s="2" t="s">
        <v>142</v>
      </c>
      <c r="F136" s="2"/>
    </row>
    <row r="137" spans="1:28" ht="12.75" customHeight="1">
      <c r="F137" s="2"/>
    </row>
    <row r="138" spans="1:28" ht="12.75" customHeight="1">
      <c r="D138" s="8" t="s">
        <v>143</v>
      </c>
      <c r="E138" s="8" t="s">
        <v>144</v>
      </c>
      <c r="F138" s="8"/>
      <c r="G138" s="8"/>
      <c r="H138" s="8"/>
    </row>
    <row r="139" spans="1:28" ht="12.75" customHeight="1">
      <c r="E139" s="27" t="s">
        <v>40</v>
      </c>
      <c r="F139" s="27" t="s">
        <v>145</v>
      </c>
    </row>
    <row r="140" spans="1:28" ht="12.75" customHeight="1">
      <c r="E140" s="27" t="s">
        <v>56</v>
      </c>
      <c r="F140" s="27" t="s">
        <v>146</v>
      </c>
    </row>
    <row r="141" spans="1:28" ht="12.75" customHeight="1"/>
    <row r="142" spans="1:28" ht="12.75" customHeight="1">
      <c r="D142" s="8" t="s">
        <v>147</v>
      </c>
      <c r="E142" s="8" t="s">
        <v>148</v>
      </c>
    </row>
    <row r="143" spans="1:28" ht="12.75" customHeight="1">
      <c r="E143" s="2" t="s">
        <v>149</v>
      </c>
      <c r="F143" s="2"/>
    </row>
    <row r="144" spans="1:28" ht="12.75" customHeight="1"/>
    <row r="145" spans="3:7" ht="12.75" customHeight="1">
      <c r="C145" s="8" t="s">
        <v>150</v>
      </c>
      <c r="G145" s="8" t="s">
        <v>152</v>
      </c>
    </row>
    <row r="146" spans="3:7" ht="12.75" customHeight="1">
      <c r="D146" s="8" t="s">
        <v>13</v>
      </c>
      <c r="E146" s="8" t="s">
        <v>153</v>
      </c>
    </row>
    <row r="147" spans="3:7" ht="12.75" customHeight="1">
      <c r="D147" s="2"/>
      <c r="E147" s="27" t="s">
        <v>154</v>
      </c>
    </row>
    <row r="148" spans="3:7" ht="12.75" customHeight="1">
      <c r="D148" s="2"/>
      <c r="E148" s="2"/>
    </row>
    <row r="149" spans="3:7" ht="12.75" customHeight="1">
      <c r="D149" s="8" t="s">
        <v>38</v>
      </c>
      <c r="E149" s="8" t="s">
        <v>155</v>
      </c>
      <c r="F149" s="8"/>
    </row>
    <row r="150" spans="3:7" ht="12.75" customHeight="1">
      <c r="D150" s="2"/>
      <c r="E150" s="2" t="s">
        <v>156</v>
      </c>
      <c r="F150" s="2"/>
    </row>
    <row r="151" spans="3:7" ht="12.75" customHeight="1">
      <c r="D151" s="2"/>
      <c r="E151" s="2"/>
    </row>
    <row r="152" spans="3:7" ht="12.75" customHeight="1">
      <c r="D152" s="8" t="s">
        <v>135</v>
      </c>
      <c r="E152" s="8" t="s">
        <v>157</v>
      </c>
    </row>
    <row r="153" spans="3:7" ht="12.75" customHeight="1">
      <c r="D153" s="2"/>
      <c r="E153" s="2" t="s">
        <v>158</v>
      </c>
    </row>
    <row r="154" spans="3:7" ht="12.75" customHeight="1">
      <c r="D154" s="2"/>
      <c r="E154" s="2" t="s">
        <v>159</v>
      </c>
      <c r="G154" s="2"/>
    </row>
    <row r="155" spans="3:7" ht="12.75" customHeight="1">
      <c r="D155" s="2"/>
      <c r="E155" s="2"/>
    </row>
    <row r="156" spans="3:7" ht="12.75" customHeight="1">
      <c r="D156" s="8" t="s">
        <v>140</v>
      </c>
      <c r="E156" s="8" t="s">
        <v>160</v>
      </c>
    </row>
    <row r="157" spans="3:7" ht="12.75" customHeight="1">
      <c r="D157" s="2"/>
      <c r="E157" s="2" t="s">
        <v>40</v>
      </c>
      <c r="F157" s="2" t="s">
        <v>161</v>
      </c>
    </row>
    <row r="158" spans="3:7" ht="12.75" customHeight="1">
      <c r="D158" s="2"/>
      <c r="E158" s="2" t="s">
        <v>56</v>
      </c>
      <c r="F158" s="2" t="s">
        <v>162</v>
      </c>
    </row>
    <row r="159" spans="3:7" ht="12.75" customHeight="1">
      <c r="D159" s="2"/>
      <c r="E159" s="2" t="s">
        <v>67</v>
      </c>
      <c r="F159" s="27" t="s">
        <v>163</v>
      </c>
    </row>
    <row r="160" spans="3:7" ht="12.75" customHeight="1">
      <c r="D160" s="2"/>
      <c r="E160" s="2"/>
    </row>
    <row r="161" spans="3:20" ht="12.75" customHeight="1">
      <c r="D161" s="8" t="s">
        <v>143</v>
      </c>
      <c r="E161" s="8" t="s">
        <v>164</v>
      </c>
    </row>
    <row r="162" spans="3:20" ht="12.75" customHeight="1">
      <c r="D162" s="2"/>
      <c r="E162" s="2" t="s">
        <v>165</v>
      </c>
      <c r="F162" s="2"/>
    </row>
    <row r="163" spans="3:20" ht="12.75" customHeight="1">
      <c r="D163" s="2"/>
      <c r="E163" s="2"/>
    </row>
    <row r="164" spans="3:20" ht="12.75" customHeight="1">
      <c r="D164" s="8" t="s">
        <v>147</v>
      </c>
      <c r="E164" s="8" t="s">
        <v>166</v>
      </c>
    </row>
    <row r="165" spans="3:20" ht="12.75" customHeight="1">
      <c r="D165" s="2"/>
      <c r="E165" s="2" t="s">
        <v>167</v>
      </c>
    </row>
    <row r="166" spans="3:20" ht="12.75" customHeight="1">
      <c r="D166" s="2"/>
      <c r="E166" s="2" t="s">
        <v>168</v>
      </c>
    </row>
    <row r="167" spans="3:20" ht="12.75" customHeight="1">
      <c r="D167" s="2"/>
      <c r="E167" s="2"/>
    </row>
    <row r="168" spans="3:20" ht="12.75" customHeight="1">
      <c r="D168" s="8" t="s">
        <v>169</v>
      </c>
      <c r="E168" s="8" t="s">
        <v>170</v>
      </c>
    </row>
    <row r="169" spans="3:20" ht="12.75" customHeight="1">
      <c r="D169" s="2"/>
      <c r="E169" s="2" t="s">
        <v>40</v>
      </c>
      <c r="F169" s="27" t="s">
        <v>171</v>
      </c>
    </row>
    <row r="170" spans="3:20" ht="12.75" customHeight="1">
      <c r="E170" s="2" t="s">
        <v>56</v>
      </c>
      <c r="F170" s="27" t="s">
        <v>172</v>
      </c>
    </row>
    <row r="171" spans="3:20" ht="12.75" customHeight="1">
      <c r="F171" s="2"/>
    </row>
    <row r="172" spans="3:20" ht="12.75" customHeight="1">
      <c r="C172" s="8" t="s">
        <v>173</v>
      </c>
      <c r="E172" s="2"/>
      <c r="G172" s="8" t="s">
        <v>174</v>
      </c>
    </row>
    <row r="173" spans="3:20" ht="12.75" customHeight="1">
      <c r="E173" s="2" t="s">
        <v>175</v>
      </c>
      <c r="F173" s="2"/>
      <c r="I173" s="2"/>
      <c r="J173" s="2"/>
      <c r="K173" s="2"/>
      <c r="L173" s="2"/>
      <c r="M173" s="2"/>
      <c r="N173" s="2"/>
      <c r="O173" s="2"/>
      <c r="P173" s="2"/>
      <c r="Q173" s="2"/>
      <c r="R173" s="2"/>
      <c r="S173" s="2"/>
      <c r="T173" s="2"/>
    </row>
    <row r="174" spans="3:20" ht="12.75" customHeight="1">
      <c r="F174" s="2"/>
      <c r="H174" s="2"/>
      <c r="I174" s="2"/>
      <c r="J174" s="2"/>
      <c r="K174" s="2"/>
      <c r="L174" s="2"/>
      <c r="M174" s="2"/>
      <c r="N174" s="2"/>
      <c r="O174" s="2"/>
      <c r="P174" s="2"/>
      <c r="Q174" s="2"/>
      <c r="R174" s="2"/>
      <c r="S174" s="2"/>
      <c r="T174" s="2"/>
    </row>
    <row r="175" spans="3:20" ht="12.75" customHeight="1">
      <c r="C175" s="8" t="s">
        <v>176</v>
      </c>
      <c r="D175" s="8"/>
      <c r="F175" s="2"/>
      <c r="G175" s="8" t="s">
        <v>134</v>
      </c>
    </row>
    <row r="176" spans="3:20" ht="12.75" customHeight="1">
      <c r="D176" s="8" t="s">
        <v>13</v>
      </c>
      <c r="E176" s="8" t="s">
        <v>177</v>
      </c>
      <c r="G176" s="2"/>
      <c r="H176" s="2"/>
      <c r="I176" s="2"/>
      <c r="J176" s="2"/>
      <c r="K176" s="2"/>
      <c r="L176" s="2"/>
      <c r="M176" s="2"/>
      <c r="N176" s="2"/>
    </row>
    <row r="177" spans="2:19" ht="12.75" customHeight="1">
      <c r="E177" s="27" t="s">
        <v>40</v>
      </c>
      <c r="F177" s="2" t="s">
        <v>178</v>
      </c>
    </row>
    <row r="178" spans="2:19" ht="12.75" customHeight="1">
      <c r="F178" s="18" t="s">
        <v>179</v>
      </c>
      <c r="I178" s="18"/>
    </row>
    <row r="179" spans="2:19" ht="12.75" customHeight="1">
      <c r="I179" s="18"/>
    </row>
    <row r="180" spans="2:19" ht="12.75" customHeight="1">
      <c r="B180" s="2"/>
      <c r="C180" s="2"/>
      <c r="E180" s="27" t="s">
        <v>56</v>
      </c>
      <c r="F180" s="2" t="s">
        <v>180</v>
      </c>
      <c r="H180" s="2"/>
    </row>
    <row r="181" spans="2:19" ht="12.75" customHeight="1">
      <c r="B181" s="2"/>
      <c r="C181" s="2"/>
      <c r="F181" s="27" t="s">
        <v>43</v>
      </c>
      <c r="G181" s="27" t="s">
        <v>181</v>
      </c>
      <c r="H181" s="2"/>
      <c r="O181" s="2"/>
      <c r="P181" s="2"/>
      <c r="Q181" s="2"/>
      <c r="R181" s="2"/>
      <c r="S181" s="2"/>
    </row>
    <row r="182" spans="2:19" ht="12.75" customHeight="1">
      <c r="B182" s="2"/>
      <c r="C182" s="2"/>
      <c r="H182" s="2"/>
      <c r="O182" s="2"/>
      <c r="P182" s="2"/>
      <c r="Q182" s="2"/>
      <c r="R182" s="2"/>
      <c r="S182" s="2"/>
    </row>
    <row r="183" spans="2:19" ht="12.75" customHeight="1">
      <c r="D183" s="8" t="s">
        <v>38</v>
      </c>
      <c r="E183" s="8" t="s">
        <v>182</v>
      </c>
    </row>
    <row r="184" spans="2:19" ht="12.75" customHeight="1">
      <c r="B184" s="2"/>
      <c r="C184" s="2"/>
      <c r="E184" s="2" t="s">
        <v>183</v>
      </c>
      <c r="F184" s="2"/>
      <c r="I184" s="2"/>
    </row>
    <row r="185" spans="2:19" ht="12.75" customHeight="1">
      <c r="B185" s="2"/>
      <c r="C185" s="2"/>
      <c r="E185" s="2" t="s">
        <v>184</v>
      </c>
      <c r="F185" s="18"/>
      <c r="G185" s="2"/>
      <c r="I185" s="18"/>
    </row>
    <row r="186" spans="2:19" ht="12.75" customHeight="1">
      <c r="B186" s="2"/>
      <c r="C186" s="2"/>
      <c r="F186" s="18"/>
      <c r="G186" s="2"/>
      <c r="I186" s="18"/>
    </row>
    <row r="187" spans="2:19" ht="12.75" customHeight="1">
      <c r="B187" s="2"/>
      <c r="C187" s="2"/>
      <c r="D187" s="8" t="s">
        <v>135</v>
      </c>
      <c r="E187" s="8" t="s">
        <v>185</v>
      </c>
      <c r="F187" s="18"/>
      <c r="G187" s="2"/>
      <c r="I187" s="18"/>
    </row>
    <row r="188" spans="2:19" ht="12.75" customHeight="1">
      <c r="B188" s="2"/>
      <c r="C188" s="2"/>
      <c r="D188" s="8"/>
      <c r="E188" s="2" t="s">
        <v>186</v>
      </c>
      <c r="F188" s="2"/>
      <c r="G188" s="2"/>
      <c r="I188" s="18"/>
    </row>
    <row r="189" spans="2:19" ht="12.75" customHeight="1">
      <c r="B189" s="2"/>
      <c r="C189" s="2"/>
      <c r="F189" s="18"/>
      <c r="G189" s="2"/>
      <c r="I189" s="18"/>
    </row>
    <row r="190" spans="2:19" ht="12.75" customHeight="1">
      <c r="D190" s="8" t="s">
        <v>140</v>
      </c>
      <c r="E190" s="8" t="s">
        <v>187</v>
      </c>
    </row>
    <row r="191" spans="2:19" ht="12.75" customHeight="1">
      <c r="B191" s="2"/>
      <c r="C191" s="8"/>
      <c r="E191" s="27" t="s">
        <v>40</v>
      </c>
      <c r="F191" s="2" t="s">
        <v>188</v>
      </c>
      <c r="G191" s="2"/>
      <c r="H191" s="2"/>
      <c r="I191" s="2"/>
    </row>
    <row r="192" spans="2:19" ht="12.75" customHeight="1">
      <c r="B192" s="2"/>
      <c r="C192" s="8"/>
      <c r="F192" s="2" t="s">
        <v>43</v>
      </c>
      <c r="G192" s="2" t="s">
        <v>189</v>
      </c>
    </row>
    <row r="193" spans="2:28" ht="12.75" customHeight="1">
      <c r="B193" s="2"/>
      <c r="C193" s="2"/>
      <c r="F193" s="2" t="s">
        <v>47</v>
      </c>
      <c r="G193" s="2" t="s">
        <v>190</v>
      </c>
      <c r="I193" s="2"/>
      <c r="J193" s="2"/>
      <c r="M193" s="2"/>
      <c r="N193" s="2"/>
      <c r="O193" s="2"/>
      <c r="P193" s="2"/>
      <c r="Q193" s="2"/>
      <c r="R193" s="2"/>
      <c r="S193" s="2"/>
    </row>
    <row r="194" spans="2:28" ht="12.75" customHeight="1">
      <c r="B194" s="2"/>
      <c r="C194" s="2"/>
      <c r="F194" s="2" t="s">
        <v>54</v>
      </c>
      <c r="G194" s="2" t="s">
        <v>191</v>
      </c>
      <c r="I194" s="2"/>
      <c r="J194" s="2"/>
      <c r="M194" s="2"/>
      <c r="N194" s="2"/>
      <c r="O194" s="2"/>
      <c r="P194" s="2"/>
      <c r="Q194" s="2"/>
      <c r="R194" s="2"/>
      <c r="S194" s="2"/>
    </row>
    <row r="195" spans="2:28" ht="12.75" customHeight="1">
      <c r="B195" s="2"/>
      <c r="C195" s="2"/>
      <c r="F195" s="2"/>
      <c r="G195" s="2"/>
      <c r="I195" s="2"/>
      <c r="J195" s="2"/>
      <c r="M195" s="2"/>
      <c r="N195" s="2"/>
      <c r="O195" s="2"/>
      <c r="P195" s="2"/>
      <c r="Q195" s="2"/>
      <c r="R195" s="2"/>
      <c r="S195" s="2"/>
    </row>
    <row r="196" spans="2:28" ht="12.75" customHeight="1">
      <c r="B196" s="2"/>
      <c r="C196" s="2"/>
      <c r="D196" s="8" t="s">
        <v>143</v>
      </c>
      <c r="E196" s="8" t="s">
        <v>192</v>
      </c>
      <c r="G196" s="2"/>
      <c r="H196" s="2"/>
      <c r="I196" s="2"/>
      <c r="J196" s="2"/>
      <c r="M196" s="2"/>
      <c r="N196" s="2"/>
      <c r="O196" s="2"/>
      <c r="P196" s="2"/>
      <c r="Q196" s="2"/>
      <c r="R196" s="2"/>
      <c r="S196" s="2"/>
    </row>
    <row r="197" spans="2:28" ht="12.75" customHeight="1">
      <c r="B197" s="2"/>
      <c r="C197" s="2"/>
      <c r="D197" s="2"/>
      <c r="E197" s="2" t="s">
        <v>193</v>
      </c>
      <c r="F197" s="2"/>
      <c r="G197" s="2"/>
      <c r="H197" s="2"/>
      <c r="I197" s="2"/>
      <c r="J197" s="2"/>
      <c r="M197" s="2"/>
      <c r="N197" s="2"/>
      <c r="O197" s="2"/>
      <c r="P197" s="2"/>
      <c r="Q197" s="2"/>
      <c r="R197" s="2"/>
      <c r="S197" s="2"/>
    </row>
    <row r="198" spans="2:28" ht="12.75" customHeight="1">
      <c r="B198" s="2"/>
      <c r="C198" s="2"/>
      <c r="D198" s="2"/>
      <c r="F198" s="2"/>
      <c r="G198" s="2"/>
      <c r="H198" s="2"/>
      <c r="I198" s="2"/>
      <c r="J198" s="2"/>
      <c r="M198" s="2"/>
      <c r="N198" s="2"/>
      <c r="O198" s="2"/>
      <c r="P198" s="2"/>
      <c r="Q198" s="2"/>
      <c r="R198" s="2"/>
      <c r="S198" s="2"/>
    </row>
    <row r="199" spans="2:28" ht="12.75" customHeight="1">
      <c r="B199" s="2"/>
      <c r="C199" s="2"/>
      <c r="D199" s="8" t="s">
        <v>147</v>
      </c>
      <c r="E199" s="8" t="s">
        <v>194</v>
      </c>
      <c r="G199" s="2"/>
      <c r="H199" s="2"/>
      <c r="I199" s="2"/>
      <c r="J199" s="2"/>
      <c r="M199" s="2"/>
      <c r="N199" s="2"/>
      <c r="O199" s="2"/>
      <c r="P199" s="2"/>
      <c r="Q199" s="2"/>
      <c r="R199" s="2"/>
      <c r="S199" s="2"/>
    </row>
    <row r="200" spans="2:28" ht="12.75" customHeight="1">
      <c r="B200" s="2"/>
      <c r="C200" s="2"/>
      <c r="D200" s="8"/>
      <c r="E200" s="2" t="s">
        <v>40</v>
      </c>
      <c r="F200" s="2" t="s">
        <v>195</v>
      </c>
      <c r="M200" s="2"/>
      <c r="N200" s="2"/>
      <c r="O200" s="2"/>
      <c r="P200" s="2"/>
      <c r="Q200" s="2"/>
      <c r="R200" s="2"/>
      <c r="S200" s="2"/>
    </row>
    <row r="201" spans="2:28" ht="12.75" customHeight="1">
      <c r="B201" s="2"/>
      <c r="C201" s="2"/>
      <c r="D201" s="8"/>
      <c r="E201" s="2" t="s">
        <v>56</v>
      </c>
      <c r="F201" s="2" t="s">
        <v>197</v>
      </c>
      <c r="I201" s="2"/>
      <c r="J201" s="2"/>
      <c r="M201" s="2"/>
      <c r="N201" s="2"/>
      <c r="O201" s="2"/>
      <c r="P201" s="2"/>
      <c r="Q201" s="2"/>
      <c r="R201" s="2"/>
      <c r="S201" s="2"/>
      <c r="T201" s="2"/>
      <c r="U201" s="2"/>
      <c r="V201" s="2"/>
      <c r="W201" s="2"/>
      <c r="X201" s="2"/>
      <c r="Y201" s="2"/>
      <c r="Z201" s="2"/>
      <c r="AA201" s="2"/>
      <c r="AB201" s="2"/>
    </row>
    <row r="202" spans="2:28" ht="12.75" customHeight="1">
      <c r="B202" s="2"/>
      <c r="C202" s="2"/>
      <c r="D202" s="8"/>
      <c r="E202" s="2" t="s">
        <v>67</v>
      </c>
      <c r="F202" s="2" t="s">
        <v>198</v>
      </c>
      <c r="I202" s="2"/>
      <c r="J202" s="2"/>
      <c r="M202" s="2"/>
      <c r="N202" s="2"/>
      <c r="O202" s="2"/>
      <c r="P202" s="2"/>
      <c r="Q202" s="2"/>
      <c r="R202" s="2"/>
      <c r="S202" s="2"/>
      <c r="T202" s="2"/>
      <c r="U202" s="2"/>
      <c r="V202" s="2"/>
      <c r="W202" s="2"/>
      <c r="X202" s="2"/>
      <c r="Y202" s="2"/>
      <c r="Z202" s="2"/>
      <c r="AA202" s="2"/>
      <c r="AB202" s="2"/>
    </row>
    <row r="203" spans="2:28" ht="12.75" customHeight="1">
      <c r="B203" s="2"/>
      <c r="C203" s="2"/>
      <c r="F203" s="2" t="s">
        <v>43</v>
      </c>
      <c r="G203" s="2" t="s">
        <v>199</v>
      </c>
      <c r="I203" s="2"/>
      <c r="J203" s="2"/>
      <c r="M203" s="2"/>
      <c r="N203" s="2"/>
      <c r="O203" s="2"/>
      <c r="P203" s="2"/>
      <c r="Q203" s="2"/>
      <c r="R203" s="2"/>
      <c r="S203" s="2"/>
      <c r="T203" s="2"/>
      <c r="U203" s="2"/>
      <c r="V203" s="2"/>
      <c r="W203" s="2"/>
      <c r="X203" s="2"/>
      <c r="Y203" s="2"/>
    </row>
    <row r="204" spans="2:28" ht="12.75" customHeight="1">
      <c r="B204" s="2"/>
      <c r="C204" s="2"/>
      <c r="D204" s="8"/>
      <c r="E204" s="2" t="s">
        <v>122</v>
      </c>
      <c r="F204" s="2" t="s">
        <v>200</v>
      </c>
      <c r="M204" s="2"/>
      <c r="N204" s="2"/>
      <c r="O204" s="2"/>
      <c r="P204" s="2"/>
      <c r="Q204" s="2"/>
      <c r="R204" s="2"/>
      <c r="S204" s="2"/>
    </row>
    <row r="205" spans="2:28" ht="12.75" customHeight="1">
      <c r="B205" s="2"/>
      <c r="C205" s="2"/>
      <c r="D205" s="8"/>
      <c r="F205" s="27" t="s">
        <v>43</v>
      </c>
      <c r="G205" s="389" t="s">
        <v>201</v>
      </c>
      <c r="H205" s="390"/>
      <c r="I205" s="390"/>
      <c r="J205" s="390"/>
      <c r="K205" s="390"/>
      <c r="L205" s="390"/>
      <c r="M205" s="390"/>
      <c r="N205" s="390"/>
      <c r="O205" s="390"/>
      <c r="P205" s="390"/>
      <c r="Q205" s="390"/>
      <c r="R205" s="390"/>
      <c r="S205" s="390"/>
      <c r="T205" s="390"/>
      <c r="U205" s="390"/>
      <c r="V205" s="390"/>
      <c r="W205" s="390"/>
      <c r="X205" s="390"/>
      <c r="Y205" s="390"/>
      <c r="Z205" s="390"/>
      <c r="AA205" s="390"/>
      <c r="AB205" s="390"/>
    </row>
    <row r="206" spans="2:28" ht="12.75" customHeight="1">
      <c r="B206" s="2"/>
      <c r="C206" s="2"/>
      <c r="D206" s="8"/>
      <c r="G206" s="390"/>
      <c r="H206" s="390"/>
      <c r="I206" s="390"/>
      <c r="J206" s="390"/>
      <c r="K206" s="390"/>
      <c r="L206" s="390"/>
      <c r="M206" s="390"/>
      <c r="N206" s="390"/>
      <c r="O206" s="390"/>
      <c r="P206" s="390"/>
      <c r="Q206" s="390"/>
      <c r="R206" s="390"/>
      <c r="S206" s="390"/>
      <c r="T206" s="390"/>
      <c r="U206" s="390"/>
      <c r="V206" s="390"/>
      <c r="W206" s="390"/>
      <c r="X206" s="390"/>
      <c r="Y206" s="390"/>
      <c r="Z206" s="390"/>
      <c r="AA206" s="390"/>
      <c r="AB206" s="390"/>
    </row>
    <row r="207" spans="2:28" ht="12.75" customHeight="1">
      <c r="B207" s="2"/>
      <c r="C207" s="2"/>
      <c r="D207" s="8"/>
      <c r="M207" s="2"/>
      <c r="N207" s="2"/>
      <c r="O207" s="2"/>
      <c r="P207" s="2"/>
      <c r="Q207" s="2"/>
      <c r="R207" s="2"/>
      <c r="S207" s="2"/>
    </row>
    <row r="208" spans="2:28" ht="12.75" customHeight="1">
      <c r="B208" s="2"/>
      <c r="C208" s="2"/>
      <c r="D208" s="8" t="s">
        <v>169</v>
      </c>
      <c r="E208" s="8" t="s">
        <v>202</v>
      </c>
      <c r="G208" s="2"/>
      <c r="H208" s="2"/>
      <c r="I208" s="2"/>
      <c r="J208" s="2"/>
      <c r="M208" s="2"/>
      <c r="N208" s="2"/>
      <c r="O208" s="2"/>
      <c r="P208" s="2"/>
      <c r="Q208" s="2"/>
      <c r="R208" s="2"/>
      <c r="S208" s="2"/>
      <c r="T208" s="2"/>
      <c r="U208" s="2"/>
      <c r="V208" s="2"/>
      <c r="W208" s="2"/>
    </row>
    <row r="209" spans="1:28" ht="12.75" customHeight="1">
      <c r="B209" s="2"/>
      <c r="C209" s="2"/>
      <c r="E209" s="2" t="s">
        <v>203</v>
      </c>
      <c r="F209" s="2"/>
      <c r="I209" s="2"/>
      <c r="J209" s="2"/>
      <c r="M209" s="2"/>
      <c r="N209" s="2"/>
      <c r="O209" s="2"/>
      <c r="P209" s="2"/>
      <c r="Q209" s="2"/>
      <c r="R209" s="2"/>
      <c r="S209" s="2"/>
      <c r="T209" s="2"/>
      <c r="U209" s="2"/>
      <c r="V209" s="2"/>
      <c r="W209" s="2"/>
    </row>
    <row r="210" spans="1:28" ht="12.75" customHeight="1">
      <c r="B210" s="2"/>
      <c r="C210" s="2"/>
      <c r="F210" s="2"/>
      <c r="G210" s="2"/>
      <c r="I210" s="2"/>
      <c r="J210" s="2"/>
      <c r="M210" s="2"/>
      <c r="N210" s="2"/>
      <c r="O210" s="2"/>
      <c r="P210" s="2"/>
      <c r="Q210" s="2"/>
      <c r="R210" s="2"/>
      <c r="S210" s="2"/>
      <c r="T210" s="2"/>
      <c r="U210" s="2"/>
      <c r="V210" s="2"/>
      <c r="W210" s="2"/>
    </row>
    <row r="211" spans="1:28" ht="12.75" customHeight="1">
      <c r="B211" s="2"/>
      <c r="C211" s="2"/>
      <c r="D211" s="8" t="s">
        <v>204</v>
      </c>
      <c r="E211" s="8" t="s">
        <v>205</v>
      </c>
      <c r="F211" s="2"/>
      <c r="G211" s="2"/>
      <c r="I211" s="2"/>
      <c r="J211" s="2"/>
      <c r="M211" s="2"/>
      <c r="N211" s="2"/>
      <c r="O211" s="2"/>
      <c r="P211" s="2"/>
      <c r="Q211" s="2"/>
      <c r="R211" s="2"/>
      <c r="S211" s="2"/>
      <c r="T211" s="2"/>
      <c r="U211" s="2"/>
      <c r="V211" s="2"/>
      <c r="W211" s="2"/>
    </row>
    <row r="212" spans="1:28" ht="12.75" customHeight="1">
      <c r="B212" s="2"/>
      <c r="C212" s="2"/>
      <c r="D212" s="8"/>
      <c r="E212" s="2" t="s">
        <v>186</v>
      </c>
      <c r="F212" s="2"/>
      <c r="G212" s="2"/>
      <c r="I212" s="2"/>
      <c r="J212" s="2"/>
      <c r="M212" s="2"/>
      <c r="N212" s="2"/>
      <c r="O212" s="2"/>
      <c r="P212" s="2"/>
      <c r="Q212" s="2"/>
      <c r="R212" s="2"/>
      <c r="S212" s="2"/>
      <c r="T212" s="2"/>
      <c r="U212" s="2"/>
      <c r="V212" s="2"/>
      <c r="W212" s="2"/>
    </row>
    <row r="213" spans="1:28" ht="12.75" customHeight="1">
      <c r="B213" s="2"/>
      <c r="C213" s="2"/>
      <c r="D213" s="8"/>
      <c r="M213" s="2"/>
      <c r="N213" s="2"/>
      <c r="O213" s="2"/>
      <c r="P213" s="2"/>
      <c r="Q213" s="2"/>
      <c r="R213" s="2"/>
      <c r="S213" s="2"/>
    </row>
    <row r="214" spans="1:28" ht="12.75" customHeight="1">
      <c r="C214" s="8" t="s">
        <v>206</v>
      </c>
      <c r="D214" s="8"/>
      <c r="G214" s="8" t="s">
        <v>207</v>
      </c>
      <c r="M214" s="2"/>
      <c r="N214" s="2"/>
      <c r="O214" s="2"/>
      <c r="P214" s="2"/>
      <c r="Q214" s="2"/>
      <c r="R214" s="2"/>
      <c r="S214" s="2"/>
    </row>
    <row r="215" spans="1:28" ht="12.75" customHeight="1">
      <c r="B215" s="2"/>
      <c r="C215" s="2"/>
      <c r="E215" s="27" t="s">
        <v>40</v>
      </c>
      <c r="F215" s="2" t="s">
        <v>208</v>
      </c>
      <c r="G215" s="2"/>
      <c r="H215" s="2"/>
      <c r="I215" s="2"/>
      <c r="L215" s="2"/>
      <c r="N215" s="2"/>
      <c r="O215" s="2"/>
      <c r="P215" s="2"/>
      <c r="Q215" s="2"/>
      <c r="R215" s="2"/>
      <c r="S215" s="2"/>
    </row>
    <row r="216" spans="1:28" ht="12.75" customHeight="1">
      <c r="B216" s="2"/>
      <c r="C216" s="2"/>
      <c r="F216" s="2" t="s">
        <v>43</v>
      </c>
      <c r="G216" s="2" t="s">
        <v>209</v>
      </c>
      <c r="I216" s="2"/>
      <c r="M216" s="2"/>
      <c r="N216" s="2"/>
      <c r="O216" s="2"/>
      <c r="P216" s="2"/>
      <c r="Q216" s="2"/>
      <c r="R216" s="2"/>
      <c r="S216" s="2"/>
    </row>
    <row r="217" spans="1:28" ht="12.75" customHeight="1">
      <c r="B217" s="2"/>
      <c r="C217" s="2"/>
      <c r="E217" s="27" t="s">
        <v>56</v>
      </c>
      <c r="F217" s="2" t="s">
        <v>210</v>
      </c>
      <c r="G217" s="2"/>
      <c r="H217" s="2"/>
      <c r="I217" s="2"/>
      <c r="M217" s="2"/>
      <c r="N217" s="2"/>
      <c r="O217" s="2"/>
      <c r="P217" s="2"/>
      <c r="Q217" s="2"/>
      <c r="R217" s="2"/>
      <c r="S217" s="2"/>
    </row>
    <row r="218" spans="1:28" ht="12.75" customHeight="1">
      <c r="B218" s="2"/>
      <c r="C218" s="2"/>
      <c r="F218" s="2" t="s">
        <v>43</v>
      </c>
      <c r="G218" s="2" t="s">
        <v>211</v>
      </c>
      <c r="I218" s="2"/>
      <c r="M218" s="2"/>
      <c r="N218" s="2"/>
      <c r="O218" s="2"/>
      <c r="P218" s="2"/>
      <c r="Q218" s="2"/>
      <c r="R218" s="2"/>
      <c r="S218" s="2"/>
    </row>
    <row r="219" spans="1:28" ht="12.75" customHeight="1">
      <c r="B219" s="2"/>
      <c r="C219" s="2"/>
      <c r="F219" s="2"/>
      <c r="G219" s="2" t="s">
        <v>213</v>
      </c>
      <c r="I219" s="2"/>
      <c r="M219" s="2"/>
      <c r="N219" s="2"/>
      <c r="O219" s="2"/>
      <c r="P219" s="2"/>
      <c r="Q219" s="2"/>
      <c r="R219" s="2"/>
      <c r="S219" s="2"/>
    </row>
    <row r="220" spans="1:28" ht="12.75" customHeight="1">
      <c r="B220" s="2"/>
      <c r="C220" s="2"/>
      <c r="F220" s="2"/>
      <c r="K220" s="2"/>
      <c r="M220" s="2"/>
      <c r="N220" s="2"/>
      <c r="O220" s="2"/>
      <c r="P220" s="2"/>
      <c r="Q220" s="2"/>
      <c r="R220" s="2"/>
      <c r="S220" s="2"/>
    </row>
    <row r="221" spans="1:28" ht="12.75" customHeight="1">
      <c r="A221" s="5"/>
      <c r="B221" s="6" t="s">
        <v>214</v>
      </c>
      <c r="C221" s="6" t="s">
        <v>215</v>
      </c>
      <c r="D221" s="5"/>
      <c r="E221" s="5"/>
      <c r="F221" s="5"/>
      <c r="G221" s="5"/>
      <c r="H221" s="5"/>
      <c r="I221" s="5"/>
      <c r="J221" s="5"/>
      <c r="K221" s="5"/>
      <c r="L221" s="5"/>
      <c r="M221" s="5"/>
      <c r="N221" s="5"/>
      <c r="O221" s="5"/>
      <c r="P221" s="5"/>
      <c r="Q221" s="5"/>
      <c r="R221" s="5"/>
      <c r="S221" s="5"/>
      <c r="T221" s="5"/>
      <c r="U221" s="5"/>
      <c r="V221" s="5"/>
      <c r="W221" s="5"/>
      <c r="X221" s="5"/>
      <c r="Y221" s="5"/>
      <c r="Z221" s="5"/>
      <c r="AA221" s="5"/>
      <c r="AB221" s="5"/>
    </row>
    <row r="222" spans="1:28" ht="12.75" customHeight="1">
      <c r="B222" s="8"/>
      <c r="D222" s="8"/>
      <c r="E222" s="2"/>
      <c r="F222" s="2"/>
      <c r="G222" s="2"/>
      <c r="H222" s="2"/>
      <c r="I222" s="2"/>
      <c r="J222" s="2"/>
      <c r="L222" s="2"/>
      <c r="M222" s="2"/>
      <c r="N222" s="2"/>
      <c r="O222" s="2"/>
      <c r="P222" s="2"/>
      <c r="Q222" s="2"/>
      <c r="R222" s="2"/>
      <c r="S222" s="2"/>
    </row>
    <row r="223" spans="1:28" ht="12.75" customHeight="1">
      <c r="B223" s="2"/>
      <c r="C223" s="8" t="s">
        <v>108</v>
      </c>
      <c r="D223" s="2"/>
      <c r="E223" s="2"/>
      <c r="F223" s="2"/>
      <c r="G223" s="8" t="s">
        <v>216</v>
      </c>
      <c r="I223" s="2"/>
      <c r="J223" s="2"/>
      <c r="K223" s="2"/>
      <c r="M223" s="2"/>
      <c r="N223" s="2"/>
      <c r="O223" s="2"/>
      <c r="P223" s="2"/>
      <c r="Q223" s="2"/>
      <c r="R223" s="2"/>
      <c r="S223" s="2"/>
    </row>
    <row r="224" spans="1:28" ht="12.75" customHeight="1">
      <c r="B224" s="8"/>
      <c r="E224" s="2" t="s">
        <v>40</v>
      </c>
      <c r="F224" s="2" t="s">
        <v>217</v>
      </c>
      <c r="G224" s="2"/>
      <c r="I224" s="2"/>
      <c r="J224" s="2"/>
      <c r="K224" s="2"/>
      <c r="L224" s="2"/>
      <c r="M224" s="2"/>
      <c r="N224" s="2"/>
      <c r="O224" s="2"/>
      <c r="P224" s="2"/>
      <c r="Q224" s="2"/>
      <c r="R224" s="2"/>
      <c r="S224" s="2"/>
    </row>
    <row r="225" spans="2:19" ht="12.75" customHeight="1">
      <c r="B225" s="8"/>
      <c r="E225" s="2" t="s">
        <v>56</v>
      </c>
      <c r="F225" s="2" t="s">
        <v>218</v>
      </c>
      <c r="G225" s="2"/>
      <c r="I225" s="2"/>
      <c r="J225" s="2"/>
      <c r="K225" s="2"/>
      <c r="L225" s="2"/>
      <c r="M225" s="2"/>
      <c r="N225" s="2"/>
      <c r="O225" s="2"/>
      <c r="P225" s="2"/>
      <c r="Q225" s="2"/>
      <c r="R225" s="2"/>
      <c r="S225" s="2"/>
    </row>
    <row r="226" spans="2:19" ht="12.75" customHeight="1">
      <c r="B226" s="8"/>
      <c r="E226" s="2"/>
      <c r="F226" s="2"/>
      <c r="G226" s="2"/>
      <c r="H226" s="2"/>
      <c r="I226" s="2"/>
      <c r="J226" s="2"/>
      <c r="K226" s="2"/>
      <c r="L226" s="2"/>
      <c r="M226" s="2"/>
      <c r="N226" s="2"/>
      <c r="O226" s="2"/>
      <c r="P226" s="2"/>
      <c r="Q226" s="2"/>
      <c r="R226" s="2"/>
      <c r="S226" s="2"/>
    </row>
    <row r="227" spans="2:19" ht="12.75" customHeight="1">
      <c r="B227" s="8"/>
      <c r="C227" s="8" t="s">
        <v>129</v>
      </c>
      <c r="D227" s="2"/>
      <c r="E227" s="2"/>
      <c r="F227" s="2"/>
      <c r="G227" s="8" t="s">
        <v>219</v>
      </c>
      <c r="I227" s="2"/>
      <c r="J227" s="2"/>
      <c r="K227" s="2"/>
      <c r="L227" s="2"/>
      <c r="M227" s="2"/>
      <c r="N227" s="2"/>
      <c r="O227" s="2"/>
      <c r="P227" s="2"/>
      <c r="Q227" s="2"/>
      <c r="R227" s="2"/>
      <c r="S227" s="2"/>
    </row>
    <row r="228" spans="2:19" ht="12.75" customHeight="1">
      <c r="B228" s="8"/>
      <c r="E228" s="2" t="s">
        <v>40</v>
      </c>
      <c r="F228" s="2" t="s">
        <v>220</v>
      </c>
      <c r="G228" s="2"/>
      <c r="I228" s="2"/>
      <c r="J228" s="2"/>
      <c r="K228" s="2"/>
      <c r="L228" s="2"/>
      <c r="M228" s="2"/>
      <c r="N228" s="2"/>
      <c r="O228" s="2"/>
      <c r="P228" s="2"/>
      <c r="Q228" s="2"/>
      <c r="R228" s="2"/>
      <c r="S228" s="2"/>
    </row>
    <row r="229" spans="2:19" ht="12.75" customHeight="1">
      <c r="B229" s="8"/>
      <c r="E229" s="2"/>
      <c r="F229" s="2" t="s">
        <v>221</v>
      </c>
      <c r="G229" s="2"/>
      <c r="H229" s="2"/>
      <c r="I229" s="2"/>
      <c r="J229" s="2"/>
      <c r="K229" s="2"/>
      <c r="L229" s="2"/>
      <c r="M229" s="2"/>
      <c r="N229" s="2"/>
      <c r="O229" s="2"/>
      <c r="P229" s="2"/>
      <c r="Q229" s="2"/>
      <c r="R229" s="2"/>
      <c r="S229" s="2"/>
    </row>
    <row r="230" spans="2:19" ht="12.75" customHeight="1">
      <c r="B230" s="8"/>
      <c r="D230" s="2"/>
      <c r="E230" s="2" t="s">
        <v>56</v>
      </c>
      <c r="F230" s="2" t="s">
        <v>218</v>
      </c>
      <c r="G230" s="2"/>
      <c r="I230" s="2"/>
      <c r="J230" s="2"/>
      <c r="K230" s="2"/>
      <c r="L230" s="2"/>
      <c r="M230" s="2"/>
      <c r="N230" s="2"/>
      <c r="O230" s="2"/>
      <c r="P230" s="2"/>
      <c r="Q230" s="2"/>
      <c r="R230" s="2"/>
      <c r="S230" s="2"/>
    </row>
    <row r="231" spans="2:19" ht="12.75" customHeight="1">
      <c r="B231" s="8"/>
      <c r="E231" s="2" t="s">
        <v>67</v>
      </c>
      <c r="F231" s="31" t="s">
        <v>223</v>
      </c>
      <c r="G231" s="2"/>
      <c r="I231" s="2"/>
      <c r="J231" s="2"/>
      <c r="K231" s="2"/>
      <c r="L231" s="2"/>
      <c r="M231" s="2"/>
      <c r="N231" s="2"/>
      <c r="O231" s="2"/>
      <c r="P231" s="2"/>
      <c r="Q231" s="2"/>
      <c r="R231" s="2"/>
      <c r="S231" s="2"/>
    </row>
    <row r="232" spans="2:19" ht="12.75" customHeight="1">
      <c r="B232" s="8"/>
      <c r="D232" s="2"/>
      <c r="E232" s="2"/>
      <c r="F232" s="2"/>
      <c r="G232" s="2"/>
      <c r="H232" s="2"/>
      <c r="I232" s="2"/>
      <c r="J232" s="2"/>
      <c r="K232" s="2"/>
      <c r="L232" s="2"/>
      <c r="M232" s="2"/>
      <c r="N232" s="2"/>
      <c r="O232" s="2"/>
      <c r="P232" s="2"/>
      <c r="Q232" s="2"/>
      <c r="R232" s="2"/>
      <c r="S232" s="2"/>
    </row>
    <row r="233" spans="2:19" ht="12.75" customHeight="1">
      <c r="B233" s="2"/>
      <c r="C233" s="8"/>
      <c r="E233" s="8" t="s">
        <v>224</v>
      </c>
      <c r="F233" s="2"/>
      <c r="J233" s="2"/>
      <c r="K233" s="2"/>
      <c r="M233" s="2"/>
      <c r="N233" s="2"/>
      <c r="O233" s="2"/>
      <c r="P233" s="2"/>
      <c r="Q233" s="2"/>
      <c r="R233" s="2"/>
      <c r="S233" s="2"/>
    </row>
    <row r="234" spans="2:19" ht="12.75" customHeight="1">
      <c r="B234" s="2"/>
      <c r="C234" s="2"/>
      <c r="E234" s="27" t="s">
        <v>40</v>
      </c>
      <c r="F234" s="2" t="s">
        <v>224</v>
      </c>
      <c r="G234" s="8"/>
      <c r="H234" s="8"/>
      <c r="I234" s="8"/>
      <c r="L234" s="8"/>
      <c r="M234" s="8"/>
      <c r="N234" s="8"/>
      <c r="O234" s="8"/>
      <c r="P234" s="8"/>
      <c r="Q234" s="8"/>
      <c r="R234" s="2"/>
      <c r="S234" s="2"/>
    </row>
    <row r="235" spans="2:19" ht="12.75" customHeight="1">
      <c r="B235" s="2"/>
      <c r="C235" s="2"/>
      <c r="F235" s="2" t="s">
        <v>43</v>
      </c>
      <c r="G235" s="2" t="s">
        <v>226</v>
      </c>
      <c r="I235" s="2"/>
      <c r="M235" s="2"/>
      <c r="N235" s="2"/>
      <c r="O235" s="2"/>
      <c r="P235" s="2"/>
      <c r="Q235" s="2"/>
      <c r="R235" s="2"/>
      <c r="S235" s="2"/>
    </row>
    <row r="236" spans="2:19" ht="12.75" customHeight="1">
      <c r="B236" s="2"/>
      <c r="C236" s="2"/>
      <c r="F236" s="2"/>
      <c r="G236" s="2" t="s">
        <v>227</v>
      </c>
      <c r="I236" s="2"/>
      <c r="M236" s="2"/>
      <c r="N236" s="2"/>
      <c r="O236" s="2"/>
      <c r="P236" s="2"/>
      <c r="Q236" s="2"/>
      <c r="R236" s="2"/>
      <c r="S236" s="2"/>
    </row>
    <row r="237" spans="2:19" ht="12.75" customHeight="1">
      <c r="B237" s="2"/>
      <c r="C237" s="2"/>
      <c r="E237" s="27" t="s">
        <v>56</v>
      </c>
      <c r="F237" s="36" t="s">
        <v>228</v>
      </c>
      <c r="G237" s="8"/>
      <c r="H237" s="8"/>
      <c r="I237" s="8"/>
      <c r="L237" s="8"/>
      <c r="M237" s="8"/>
      <c r="N237" s="8"/>
      <c r="O237" s="8"/>
      <c r="P237" s="8"/>
      <c r="Q237" s="8"/>
      <c r="R237" s="8"/>
      <c r="S237" s="8"/>
    </row>
    <row r="238" spans="2:19" ht="12.75" customHeight="1">
      <c r="B238" s="2"/>
      <c r="C238" s="2"/>
      <c r="F238" s="2" t="s">
        <v>43</v>
      </c>
      <c r="G238" s="2" t="s">
        <v>229</v>
      </c>
      <c r="I238" s="2"/>
      <c r="M238" s="2"/>
      <c r="N238" s="2"/>
      <c r="O238" s="2"/>
      <c r="P238" s="2"/>
      <c r="Q238" s="2"/>
      <c r="R238" s="2"/>
      <c r="S238" s="2"/>
    </row>
    <row r="239" spans="2:19" ht="12.75" customHeight="1">
      <c r="B239" s="2"/>
      <c r="C239" s="2"/>
      <c r="F239" s="2"/>
      <c r="G239" s="2" t="s">
        <v>45</v>
      </c>
      <c r="H239" s="2" t="s">
        <v>230</v>
      </c>
      <c r="I239" s="2"/>
      <c r="M239" s="2"/>
      <c r="N239" s="2"/>
      <c r="O239" s="2"/>
      <c r="P239" s="2"/>
      <c r="Q239" s="2"/>
      <c r="R239" s="2"/>
      <c r="S239" s="2"/>
    </row>
    <row r="240" spans="2:19" ht="12.75" customHeight="1">
      <c r="B240" s="2"/>
      <c r="C240" s="2"/>
      <c r="F240" s="2" t="s">
        <v>47</v>
      </c>
      <c r="G240" s="36" t="s">
        <v>231</v>
      </c>
      <c r="I240" s="2"/>
      <c r="M240" s="2"/>
      <c r="N240" s="2"/>
      <c r="O240" s="2"/>
      <c r="P240" s="2"/>
      <c r="Q240" s="2"/>
      <c r="R240" s="2"/>
      <c r="S240" s="2"/>
    </row>
    <row r="241" spans="2:21" ht="12.75" customHeight="1">
      <c r="B241" s="2"/>
      <c r="C241" s="2"/>
      <c r="E241" s="27" t="s">
        <v>67</v>
      </c>
      <c r="F241" s="2" t="s">
        <v>43</v>
      </c>
      <c r="G241" s="36" t="s">
        <v>232</v>
      </c>
      <c r="I241" s="2"/>
      <c r="M241" s="2"/>
      <c r="N241" s="2"/>
      <c r="O241" s="2"/>
      <c r="P241" s="2"/>
      <c r="Q241" s="2"/>
      <c r="R241" s="2"/>
      <c r="S241" s="2"/>
    </row>
    <row r="242" spans="2:21" ht="12.75" customHeight="1">
      <c r="B242" s="2"/>
      <c r="C242" s="2"/>
      <c r="F242" s="2" t="s">
        <v>47</v>
      </c>
      <c r="G242" s="36" t="s">
        <v>233</v>
      </c>
      <c r="I242" s="2"/>
      <c r="M242" s="2"/>
      <c r="N242" s="2"/>
      <c r="O242" s="2"/>
      <c r="P242" s="2"/>
      <c r="Q242" s="2"/>
      <c r="R242" s="2"/>
      <c r="S242" s="2"/>
    </row>
    <row r="243" spans="2:21" ht="12.75" customHeight="1">
      <c r="B243" s="2"/>
      <c r="C243" s="2"/>
      <c r="F243" s="2" t="s">
        <v>54</v>
      </c>
      <c r="G243" s="36" t="s">
        <v>234</v>
      </c>
      <c r="I243" s="2"/>
      <c r="M243" s="2"/>
      <c r="N243" s="2"/>
      <c r="O243" s="2"/>
      <c r="P243" s="2"/>
      <c r="Q243" s="2"/>
      <c r="R243" s="2"/>
      <c r="S243" s="2"/>
    </row>
    <row r="244" spans="2:21" ht="12.75" customHeight="1">
      <c r="B244" s="2"/>
      <c r="C244" s="2"/>
      <c r="F244" s="2"/>
      <c r="G244" s="36" t="s">
        <v>235</v>
      </c>
      <c r="I244" s="2"/>
      <c r="M244" s="2"/>
      <c r="N244" s="2"/>
      <c r="O244" s="2"/>
      <c r="P244" s="2"/>
      <c r="Q244" s="2"/>
      <c r="R244" s="2"/>
      <c r="S244" s="2"/>
    </row>
    <row r="245" spans="2:21" ht="12.75" customHeight="1">
      <c r="B245" s="2"/>
      <c r="C245" s="2"/>
      <c r="D245" s="8"/>
      <c r="E245" s="2" t="s">
        <v>67</v>
      </c>
      <c r="F245" s="2" t="s">
        <v>236</v>
      </c>
      <c r="H245" s="2"/>
      <c r="I245" s="2"/>
      <c r="M245" s="2"/>
      <c r="N245" s="2"/>
      <c r="O245" s="2"/>
      <c r="P245" s="2"/>
      <c r="Q245" s="2"/>
      <c r="R245" s="2"/>
      <c r="S245" s="2"/>
    </row>
    <row r="246" spans="2:21" ht="12.75" customHeight="1">
      <c r="B246" s="2"/>
      <c r="C246" s="2"/>
      <c r="D246" s="8"/>
      <c r="E246" s="8"/>
      <c r="F246" s="27" t="s">
        <v>43</v>
      </c>
      <c r="G246" s="2" t="s">
        <v>238</v>
      </c>
      <c r="I246" s="2"/>
      <c r="M246" s="2"/>
      <c r="N246" s="2"/>
      <c r="O246" s="2"/>
      <c r="P246" s="2"/>
      <c r="Q246" s="2"/>
      <c r="R246" s="2"/>
      <c r="S246" s="2"/>
    </row>
    <row r="247" spans="2:21" ht="12.75" customHeight="1">
      <c r="B247" s="2"/>
      <c r="C247" s="2"/>
      <c r="D247" s="8"/>
      <c r="E247" s="8"/>
      <c r="F247" s="2"/>
      <c r="G247" s="2" t="s">
        <v>239</v>
      </c>
      <c r="I247" s="2"/>
      <c r="M247" s="2"/>
      <c r="N247" s="2"/>
      <c r="O247" s="2"/>
      <c r="P247" s="2"/>
      <c r="Q247" s="2"/>
      <c r="R247" s="2"/>
      <c r="S247" s="2"/>
    </row>
    <row r="248" spans="2:21" ht="12.75" customHeight="1">
      <c r="B248" s="2"/>
      <c r="C248" s="2"/>
      <c r="D248" s="8"/>
      <c r="E248" s="8"/>
      <c r="F248" s="2"/>
      <c r="G248" s="2"/>
      <c r="I248" s="2"/>
      <c r="M248" s="2"/>
      <c r="N248" s="2"/>
      <c r="O248" s="2"/>
      <c r="P248" s="2"/>
      <c r="Q248" s="2"/>
      <c r="R248" s="2"/>
      <c r="S248" s="2"/>
    </row>
    <row r="249" spans="2:21" ht="12.75" customHeight="1">
      <c r="B249" s="8"/>
      <c r="C249" s="8" t="s">
        <v>150</v>
      </c>
      <c r="E249" s="2"/>
      <c r="F249" s="2"/>
      <c r="G249" s="8" t="s">
        <v>240</v>
      </c>
      <c r="I249" s="2"/>
      <c r="J249" s="2"/>
      <c r="K249" s="2"/>
      <c r="L249" s="2"/>
      <c r="M249" s="2"/>
      <c r="N249" s="2"/>
      <c r="O249" s="2"/>
      <c r="P249" s="2"/>
      <c r="Q249" s="2"/>
      <c r="R249" s="2"/>
      <c r="S249" s="2"/>
    </row>
    <row r="250" spans="2:21" ht="12.75" customHeight="1">
      <c r="B250" s="8"/>
      <c r="C250" s="8"/>
      <c r="E250" s="2" t="s">
        <v>40</v>
      </c>
      <c r="F250" s="2" t="s">
        <v>241</v>
      </c>
      <c r="G250" s="2"/>
      <c r="I250" s="2"/>
      <c r="J250" s="2"/>
      <c r="K250" s="2"/>
      <c r="L250" s="2"/>
      <c r="M250" s="2"/>
      <c r="N250" s="2"/>
      <c r="O250" s="2"/>
      <c r="P250" s="2"/>
      <c r="Q250" s="2"/>
      <c r="R250" s="2"/>
      <c r="S250" s="2"/>
      <c r="T250" s="2"/>
      <c r="U250" s="2"/>
    </row>
    <row r="251" spans="2:21" ht="12.75" customHeight="1">
      <c r="B251" s="8"/>
      <c r="C251" s="8"/>
      <c r="E251" s="2"/>
      <c r="F251" s="18" t="s">
        <v>242</v>
      </c>
      <c r="G251" s="2"/>
      <c r="I251" s="18"/>
      <c r="J251" s="2"/>
      <c r="K251" s="2"/>
      <c r="L251" s="2"/>
      <c r="M251" s="2"/>
      <c r="N251" s="2"/>
      <c r="O251" s="2"/>
      <c r="P251" s="2"/>
      <c r="Q251" s="2"/>
      <c r="R251" s="2"/>
      <c r="S251" s="2"/>
      <c r="T251" s="2"/>
      <c r="U251" s="2"/>
    </row>
    <row r="252" spans="2:21" ht="12.75" customHeight="1">
      <c r="B252" s="8"/>
      <c r="C252" s="8"/>
      <c r="E252" s="2" t="s">
        <v>56</v>
      </c>
      <c r="F252" s="2" t="s">
        <v>243</v>
      </c>
      <c r="I252" s="2"/>
      <c r="J252" s="2"/>
      <c r="K252" s="2"/>
      <c r="L252" s="2"/>
      <c r="M252" s="2"/>
      <c r="N252" s="2"/>
      <c r="O252" s="2"/>
      <c r="P252" s="2"/>
      <c r="Q252" s="2"/>
      <c r="R252" s="2"/>
      <c r="S252" s="2"/>
      <c r="T252" s="2"/>
      <c r="U252" s="2"/>
    </row>
    <row r="253" spans="2:21" ht="12.75" customHeight="1">
      <c r="B253" s="8"/>
      <c r="C253" s="8"/>
      <c r="E253" s="2"/>
      <c r="F253" s="2" t="s">
        <v>43</v>
      </c>
      <c r="G253" s="2" t="s">
        <v>244</v>
      </c>
      <c r="I253" s="2"/>
      <c r="K253" s="2"/>
      <c r="L253" s="2"/>
      <c r="M253" s="2"/>
      <c r="N253" s="2"/>
      <c r="O253" s="2"/>
      <c r="P253" s="2"/>
      <c r="Q253" s="2"/>
      <c r="R253" s="2"/>
      <c r="S253" s="2"/>
      <c r="T253" s="2"/>
      <c r="U253" s="2"/>
    </row>
    <row r="254" spans="2:21" ht="12.75" customHeight="1">
      <c r="B254" s="8"/>
      <c r="C254" s="8"/>
      <c r="E254" s="2"/>
      <c r="F254" s="2"/>
      <c r="G254" s="2" t="s">
        <v>245</v>
      </c>
      <c r="I254" s="2"/>
      <c r="K254" s="2"/>
      <c r="L254" s="2"/>
      <c r="M254" s="2"/>
      <c r="N254" s="2"/>
      <c r="O254" s="2"/>
      <c r="P254" s="2"/>
    </row>
    <row r="255" spans="2:21" ht="12.75" customHeight="1">
      <c r="B255" s="8"/>
      <c r="C255" s="8"/>
      <c r="E255" s="2"/>
      <c r="F255" s="2" t="s">
        <v>47</v>
      </c>
      <c r="G255" s="2" t="s">
        <v>246</v>
      </c>
      <c r="I255" s="2"/>
      <c r="K255" s="2"/>
      <c r="L255" s="2"/>
      <c r="M255" s="2"/>
      <c r="N255" s="2"/>
      <c r="O255" s="2"/>
      <c r="P255" s="2"/>
      <c r="Q255" s="2"/>
      <c r="R255" s="2"/>
      <c r="S255" s="2"/>
      <c r="T255" s="2"/>
      <c r="U255" s="2"/>
    </row>
    <row r="256" spans="2:21" ht="12.75" customHeight="1">
      <c r="B256" s="8"/>
      <c r="C256" s="8"/>
      <c r="E256" s="2"/>
      <c r="F256" s="2"/>
      <c r="G256" s="2" t="s">
        <v>247</v>
      </c>
      <c r="I256" s="2"/>
      <c r="K256" s="2"/>
      <c r="L256" s="2"/>
      <c r="M256" s="2"/>
      <c r="N256" s="2"/>
      <c r="O256" s="2"/>
      <c r="P256" s="2"/>
      <c r="Q256" s="2"/>
      <c r="R256" s="2"/>
      <c r="S256" s="2"/>
      <c r="T256" s="2"/>
      <c r="U256" s="2"/>
    </row>
    <row r="257" spans="2:21" ht="12.75" customHeight="1">
      <c r="B257" s="8"/>
      <c r="C257" s="8"/>
      <c r="E257" s="2"/>
      <c r="G257" s="2"/>
      <c r="I257" s="2"/>
      <c r="K257" s="2"/>
      <c r="L257" s="2"/>
      <c r="M257" s="2"/>
      <c r="N257" s="2"/>
      <c r="O257" s="2"/>
      <c r="P257" s="2"/>
      <c r="Q257" s="2"/>
      <c r="R257" s="2"/>
      <c r="S257" s="2"/>
      <c r="T257" s="2"/>
      <c r="U257" s="2"/>
    </row>
    <row r="258" spans="2:21" ht="12.75" customHeight="1">
      <c r="B258" s="8"/>
      <c r="C258" s="8"/>
      <c r="D258" s="8" t="s">
        <v>13</v>
      </c>
      <c r="E258" s="8" t="s">
        <v>248</v>
      </c>
      <c r="G258" s="2"/>
      <c r="H258" s="2"/>
      <c r="I258" s="2"/>
      <c r="J258" s="2"/>
      <c r="K258" s="2"/>
      <c r="L258" s="2"/>
      <c r="M258" s="2"/>
      <c r="N258" s="2"/>
      <c r="O258" s="2"/>
      <c r="P258" s="2"/>
      <c r="Q258" s="2"/>
      <c r="R258" s="2"/>
      <c r="S258" s="2"/>
    </row>
    <row r="259" spans="2:21" ht="12.75" customHeight="1">
      <c r="B259" s="8"/>
      <c r="C259" s="8"/>
      <c r="E259" s="2" t="s">
        <v>40</v>
      </c>
      <c r="F259" s="2" t="s">
        <v>249</v>
      </c>
      <c r="G259" s="2"/>
      <c r="I259" s="2"/>
      <c r="J259" s="2"/>
      <c r="K259" s="2"/>
      <c r="L259" s="2"/>
      <c r="M259" s="2"/>
      <c r="N259" s="2"/>
      <c r="O259" s="2"/>
      <c r="P259" s="2"/>
      <c r="Q259" s="2"/>
      <c r="R259" s="2"/>
      <c r="S259" s="2"/>
    </row>
    <row r="260" spans="2:21" ht="12.75" customHeight="1">
      <c r="B260" s="8"/>
      <c r="C260" s="8"/>
      <c r="E260" s="2" t="s">
        <v>56</v>
      </c>
      <c r="F260" s="2" t="s">
        <v>250</v>
      </c>
      <c r="G260" s="2"/>
      <c r="I260" s="2"/>
      <c r="J260" s="2"/>
      <c r="K260" s="2"/>
      <c r="L260" s="2"/>
      <c r="M260" s="2"/>
      <c r="N260" s="2"/>
      <c r="O260" s="2"/>
      <c r="P260" s="2"/>
      <c r="Q260" s="2"/>
      <c r="R260" s="2"/>
      <c r="S260" s="2"/>
    </row>
    <row r="261" spans="2:21" ht="12.75" customHeight="1">
      <c r="B261" s="8"/>
      <c r="C261" s="8"/>
      <c r="E261" s="2" t="s">
        <v>67</v>
      </c>
      <c r="F261" s="2" t="s">
        <v>251</v>
      </c>
      <c r="I261" s="2"/>
      <c r="J261" s="2"/>
      <c r="K261" s="2"/>
      <c r="L261" s="2"/>
      <c r="M261" s="2"/>
      <c r="N261" s="2"/>
      <c r="O261" s="2"/>
      <c r="P261" s="2"/>
      <c r="Q261" s="2"/>
      <c r="R261" s="2"/>
      <c r="S261" s="2"/>
    </row>
    <row r="262" spans="2:21" ht="12.75" customHeight="1">
      <c r="B262" s="8"/>
      <c r="C262" s="8"/>
      <c r="E262" s="8"/>
      <c r="F262" s="2" t="s">
        <v>252</v>
      </c>
      <c r="I262" s="2"/>
      <c r="J262" s="2"/>
      <c r="K262" s="2"/>
      <c r="L262" s="2"/>
      <c r="M262" s="2"/>
      <c r="N262" s="2"/>
      <c r="O262" s="2"/>
      <c r="P262" s="2"/>
      <c r="Q262" s="2"/>
      <c r="R262" s="2"/>
      <c r="S262" s="2"/>
    </row>
    <row r="263" spans="2:21" ht="12.75" customHeight="1">
      <c r="B263" s="8"/>
      <c r="C263" s="8"/>
      <c r="E263" s="2" t="s">
        <v>122</v>
      </c>
      <c r="F263" s="2" t="s">
        <v>253</v>
      </c>
      <c r="I263" s="2"/>
      <c r="J263" s="2"/>
      <c r="K263" s="2"/>
      <c r="L263" s="2"/>
      <c r="M263" s="2"/>
      <c r="N263" s="2"/>
      <c r="O263" s="2"/>
      <c r="P263" s="2"/>
      <c r="Q263" s="2"/>
      <c r="R263" s="2"/>
      <c r="S263" s="2"/>
    </row>
    <row r="264" spans="2:21" ht="12.75" customHeight="1">
      <c r="B264" s="8"/>
      <c r="C264" s="8"/>
      <c r="E264" s="8"/>
      <c r="F264" s="2"/>
      <c r="H264" s="2"/>
      <c r="I264" s="2"/>
      <c r="J264" s="2"/>
      <c r="K264" s="2"/>
      <c r="L264" s="2"/>
      <c r="M264" s="2"/>
      <c r="N264" s="2"/>
      <c r="O264" s="2"/>
      <c r="P264" s="2"/>
      <c r="Q264" s="2"/>
      <c r="R264" s="2"/>
      <c r="S264" s="2"/>
    </row>
    <row r="265" spans="2:21" ht="12.75" customHeight="1">
      <c r="B265" s="8"/>
      <c r="C265" s="8"/>
      <c r="D265" s="8" t="s">
        <v>38</v>
      </c>
      <c r="E265" s="8" t="s">
        <v>254</v>
      </c>
      <c r="G265" s="2"/>
      <c r="H265" s="2"/>
      <c r="I265" s="2"/>
      <c r="J265" s="2"/>
      <c r="K265" s="2"/>
      <c r="L265" s="2"/>
      <c r="M265" s="2"/>
      <c r="N265" s="2"/>
      <c r="O265" s="2"/>
      <c r="P265" s="2"/>
      <c r="Q265" s="2"/>
      <c r="R265" s="2"/>
      <c r="S265" s="2"/>
    </row>
    <row r="266" spans="2:21" ht="12.75" customHeight="1">
      <c r="B266" s="8"/>
      <c r="C266" s="8"/>
      <c r="E266" s="2" t="s">
        <v>255</v>
      </c>
      <c r="F266" s="2"/>
      <c r="G266" s="2"/>
      <c r="O266" s="2"/>
      <c r="P266" s="2"/>
      <c r="Q266" s="2"/>
      <c r="R266" s="2"/>
      <c r="S266" s="2"/>
    </row>
    <row r="267" spans="2:21" ht="12.75" customHeight="1">
      <c r="B267" s="8"/>
      <c r="C267" s="8"/>
      <c r="E267" s="8"/>
      <c r="G267" s="2"/>
      <c r="H267" s="2"/>
      <c r="O267" s="2"/>
      <c r="P267" s="2"/>
      <c r="Q267" s="2"/>
      <c r="R267" s="2"/>
      <c r="S267" s="2"/>
    </row>
    <row r="268" spans="2:21" ht="12.75" customHeight="1">
      <c r="B268" s="8"/>
      <c r="C268" s="8"/>
      <c r="D268" s="8" t="s">
        <v>135</v>
      </c>
      <c r="E268" s="8" t="s">
        <v>256</v>
      </c>
      <c r="G268" s="2"/>
    </row>
    <row r="269" spans="2:21" ht="12.75" customHeight="1">
      <c r="B269" s="8"/>
      <c r="C269" s="8"/>
      <c r="E269" s="2" t="s">
        <v>257</v>
      </c>
      <c r="F269" s="2"/>
      <c r="G269" s="2"/>
      <c r="J269" s="2"/>
      <c r="K269" s="2"/>
      <c r="L269" s="2"/>
      <c r="M269" s="2"/>
      <c r="N269" s="2"/>
    </row>
    <row r="270" spans="2:21" ht="12.75" customHeight="1">
      <c r="B270" s="8"/>
      <c r="C270" s="8"/>
      <c r="E270" s="2" t="s">
        <v>258</v>
      </c>
      <c r="F270" s="2"/>
      <c r="G270" s="2"/>
      <c r="J270" s="2"/>
      <c r="K270" s="2"/>
      <c r="L270" s="2"/>
      <c r="M270" s="2"/>
      <c r="N270" s="2"/>
    </row>
    <row r="271" spans="2:21" ht="12.75" customHeight="1">
      <c r="B271" s="8"/>
      <c r="C271" s="8"/>
      <c r="E271" s="8"/>
      <c r="G271" s="2"/>
      <c r="H271" s="2"/>
      <c r="J271" s="2"/>
      <c r="K271" s="2"/>
      <c r="L271" s="2"/>
      <c r="M271" s="2"/>
      <c r="N271" s="2"/>
      <c r="O271" s="2"/>
      <c r="P271" s="2"/>
      <c r="Q271" s="2"/>
      <c r="R271" s="2"/>
      <c r="S271" s="2"/>
      <c r="T271" s="2"/>
      <c r="U271" s="2"/>
    </row>
    <row r="272" spans="2:21" ht="12.75" customHeight="1">
      <c r="B272" s="8"/>
      <c r="D272" s="8" t="s">
        <v>140</v>
      </c>
      <c r="E272" s="8" t="s">
        <v>260</v>
      </c>
      <c r="G272" s="2"/>
      <c r="H272" s="2"/>
      <c r="J272" s="2"/>
      <c r="K272" s="2"/>
      <c r="L272" s="2"/>
      <c r="M272" s="2"/>
      <c r="N272" s="2"/>
      <c r="O272" s="2"/>
      <c r="P272" s="2"/>
      <c r="Q272" s="2"/>
      <c r="R272" s="2"/>
      <c r="S272" s="2"/>
      <c r="T272" s="2"/>
      <c r="U272" s="2"/>
    </row>
    <row r="273" spans="2:23" ht="12.75" customHeight="1">
      <c r="B273" s="8"/>
      <c r="D273" s="2"/>
      <c r="E273" s="2" t="s">
        <v>261</v>
      </c>
      <c r="J273" s="2"/>
      <c r="K273" s="2"/>
      <c r="L273" s="2"/>
      <c r="M273" s="2"/>
      <c r="N273" s="2"/>
      <c r="O273" s="2"/>
      <c r="P273" s="2"/>
      <c r="Q273" s="2"/>
      <c r="R273" s="2"/>
      <c r="S273" s="2"/>
      <c r="T273" s="2"/>
      <c r="U273" s="2"/>
    </row>
    <row r="274" spans="2:23" ht="12.75" customHeight="1">
      <c r="B274" s="8"/>
      <c r="D274" s="2"/>
      <c r="E274" s="2" t="s">
        <v>262</v>
      </c>
      <c r="J274" s="2"/>
      <c r="K274" s="2"/>
      <c r="L274" s="2"/>
      <c r="M274" s="2"/>
      <c r="N274" s="2"/>
      <c r="O274" s="2"/>
      <c r="P274" s="2"/>
      <c r="Q274" s="2"/>
      <c r="R274" s="2"/>
      <c r="S274" s="2"/>
      <c r="T274" s="2"/>
      <c r="U274" s="2"/>
    </row>
    <row r="275" spans="2:23" ht="12.75" customHeight="1">
      <c r="B275" s="8"/>
      <c r="D275" s="2"/>
      <c r="E275" s="2"/>
      <c r="J275" s="2"/>
      <c r="K275" s="2"/>
      <c r="L275" s="2"/>
      <c r="M275" s="2"/>
      <c r="N275" s="2"/>
      <c r="O275" s="2"/>
      <c r="P275" s="2"/>
      <c r="Q275" s="2"/>
      <c r="R275" s="2"/>
      <c r="S275" s="2"/>
      <c r="T275" s="2"/>
      <c r="U275" s="2"/>
    </row>
    <row r="276" spans="2:23" ht="12.75" customHeight="1">
      <c r="B276" s="8"/>
      <c r="D276" s="8" t="s">
        <v>143</v>
      </c>
      <c r="E276" s="8" t="s">
        <v>263</v>
      </c>
      <c r="K276" s="2"/>
      <c r="L276" s="2"/>
      <c r="M276" s="2"/>
      <c r="N276" s="2"/>
      <c r="O276" s="2"/>
      <c r="P276" s="2"/>
      <c r="Q276" s="2"/>
      <c r="R276" s="2"/>
      <c r="S276" s="2"/>
      <c r="T276" s="2"/>
      <c r="U276" s="2"/>
    </row>
    <row r="277" spans="2:23" ht="12.75" customHeight="1">
      <c r="B277" s="8"/>
      <c r="D277" s="8"/>
      <c r="E277" s="27" t="s">
        <v>264</v>
      </c>
      <c r="K277" s="2"/>
      <c r="L277" s="2"/>
      <c r="M277" s="2"/>
      <c r="N277" s="2"/>
      <c r="O277" s="2"/>
      <c r="P277" s="2"/>
      <c r="Q277" s="2"/>
      <c r="R277" s="2"/>
      <c r="S277" s="2"/>
    </row>
    <row r="278" spans="2:23" ht="12.75" customHeight="1">
      <c r="B278" s="8"/>
      <c r="D278" s="2"/>
      <c r="E278" s="2" t="s">
        <v>265</v>
      </c>
      <c r="I278" s="2"/>
      <c r="J278" s="2"/>
      <c r="K278" s="2"/>
      <c r="L278" s="2"/>
      <c r="M278" s="2"/>
      <c r="N278" s="2"/>
      <c r="O278" s="2"/>
      <c r="P278" s="2"/>
      <c r="Q278" s="2"/>
      <c r="R278" s="2"/>
      <c r="S278" s="2"/>
    </row>
    <row r="279" spans="2:23" ht="12.75" customHeight="1">
      <c r="B279" s="8"/>
      <c r="D279" s="2"/>
      <c r="E279" s="2"/>
      <c r="I279" s="2"/>
      <c r="J279" s="2"/>
      <c r="K279" s="2"/>
      <c r="L279" s="2"/>
      <c r="M279" s="2"/>
      <c r="N279" s="2"/>
      <c r="O279" s="2"/>
      <c r="P279" s="2"/>
      <c r="Q279" s="2"/>
      <c r="R279" s="2"/>
      <c r="S279" s="2"/>
    </row>
    <row r="280" spans="2:23" ht="12.75" customHeight="1">
      <c r="B280" s="8"/>
      <c r="D280" s="8" t="s">
        <v>147</v>
      </c>
      <c r="E280" s="8" t="s">
        <v>266</v>
      </c>
      <c r="G280" s="2"/>
      <c r="H280" s="2"/>
      <c r="I280" s="2"/>
      <c r="J280" s="2"/>
      <c r="K280" s="2"/>
      <c r="L280" s="2"/>
      <c r="M280" s="2"/>
      <c r="O280" s="2"/>
      <c r="P280" s="2"/>
      <c r="Q280" s="2"/>
      <c r="R280" s="2"/>
      <c r="S280" s="2"/>
    </row>
    <row r="281" spans="2:23" ht="12.75" customHeight="1">
      <c r="B281" s="8"/>
      <c r="D281" s="8"/>
      <c r="E281" s="27" t="s">
        <v>267</v>
      </c>
      <c r="G281" s="2"/>
      <c r="H281" s="2"/>
      <c r="I281" s="2"/>
      <c r="J281" s="2"/>
      <c r="K281" s="2"/>
      <c r="L281" s="2"/>
      <c r="M281" s="2"/>
      <c r="P281" s="2"/>
      <c r="Q281" s="2"/>
      <c r="R281" s="2"/>
      <c r="S281" s="2"/>
    </row>
    <row r="282" spans="2:23" ht="12.75" customHeight="1">
      <c r="B282" s="8"/>
      <c r="D282" s="8"/>
      <c r="E282" s="27" t="s">
        <v>268</v>
      </c>
      <c r="G282" s="2"/>
      <c r="H282" s="2"/>
      <c r="I282" s="2"/>
      <c r="J282" s="2"/>
      <c r="K282" s="2"/>
      <c r="L282" s="2"/>
      <c r="M282" s="2"/>
      <c r="P282" s="2"/>
      <c r="Q282" s="2"/>
      <c r="R282" s="2"/>
      <c r="S282" s="2"/>
    </row>
    <row r="283" spans="2:23" ht="12.75" customHeight="1">
      <c r="B283" s="8"/>
      <c r="D283" s="8"/>
      <c r="E283" s="18" t="s">
        <v>269</v>
      </c>
      <c r="F283" s="18"/>
      <c r="G283" s="2"/>
      <c r="H283" s="18"/>
      <c r="I283" s="18"/>
      <c r="J283" s="2"/>
      <c r="K283" s="2"/>
      <c r="L283" s="2"/>
      <c r="M283" s="2"/>
      <c r="P283" s="2"/>
      <c r="Q283" s="2"/>
      <c r="R283" s="2"/>
      <c r="S283" s="2"/>
    </row>
    <row r="284" spans="2:23" ht="12.75" customHeight="1">
      <c r="B284" s="8"/>
      <c r="D284" s="8"/>
      <c r="E284" s="18" t="s">
        <v>270</v>
      </c>
      <c r="G284" s="2"/>
      <c r="H284" s="18"/>
      <c r="I284" s="18"/>
      <c r="J284" s="2"/>
      <c r="K284" s="2"/>
      <c r="L284" s="2"/>
      <c r="M284" s="2"/>
      <c r="O284" s="2"/>
      <c r="P284" s="2"/>
      <c r="Q284" s="2"/>
      <c r="R284" s="2"/>
      <c r="S284" s="2"/>
    </row>
    <row r="285" spans="2:23" ht="12.75" customHeight="1">
      <c r="B285" s="8"/>
      <c r="D285" s="8"/>
      <c r="E285" s="2"/>
      <c r="F285" s="2"/>
      <c r="G285" s="2"/>
      <c r="H285" s="2"/>
      <c r="I285" s="2"/>
      <c r="J285" s="2"/>
      <c r="K285" s="2"/>
      <c r="L285" s="2"/>
      <c r="M285" s="2"/>
    </row>
    <row r="286" spans="2:23" ht="12.75" customHeight="1">
      <c r="B286" s="8"/>
      <c r="D286" s="8" t="s">
        <v>169</v>
      </c>
      <c r="E286" s="8" t="s">
        <v>271</v>
      </c>
      <c r="K286" s="2"/>
      <c r="L286" s="2"/>
      <c r="M286" s="2"/>
      <c r="N286" s="2"/>
    </row>
    <row r="287" spans="2:23" ht="12.75" customHeight="1">
      <c r="B287" s="8"/>
      <c r="D287" s="2"/>
      <c r="E287" s="2" t="s">
        <v>40</v>
      </c>
      <c r="F287" s="2" t="s">
        <v>272</v>
      </c>
      <c r="G287" s="2"/>
      <c r="O287" s="2"/>
      <c r="P287" s="2"/>
      <c r="Q287" s="2"/>
      <c r="R287" s="2"/>
      <c r="S287" s="2"/>
      <c r="T287" s="2"/>
      <c r="U287" s="2"/>
      <c r="V287" s="2"/>
      <c r="W287" s="2"/>
    </row>
    <row r="288" spans="2:23" ht="12.75" customHeight="1">
      <c r="B288" s="8"/>
      <c r="D288" s="2"/>
      <c r="E288" s="2"/>
      <c r="F288" s="18" t="s">
        <v>273</v>
      </c>
      <c r="G288" s="18"/>
      <c r="H288" s="18"/>
      <c r="I288" s="18"/>
      <c r="J288" s="18"/>
      <c r="K288" s="18"/>
      <c r="L288" s="18"/>
      <c r="M288" s="18"/>
      <c r="N288" s="18"/>
      <c r="O288" s="2"/>
      <c r="P288" s="2"/>
      <c r="Q288" s="2"/>
      <c r="R288" s="2"/>
      <c r="S288" s="2"/>
      <c r="T288" s="2"/>
      <c r="U288" s="2"/>
      <c r="V288" s="2"/>
      <c r="W288" s="2"/>
    </row>
    <row r="289" spans="2:28" ht="12.75" customHeight="1">
      <c r="B289" s="8"/>
      <c r="D289" s="2"/>
      <c r="E289" s="2" t="s">
        <v>56</v>
      </c>
      <c r="F289" s="2" t="s">
        <v>274</v>
      </c>
      <c r="G289" s="2"/>
      <c r="L289" s="2"/>
      <c r="M289" s="2"/>
      <c r="N289" s="2"/>
      <c r="O289" s="2"/>
      <c r="P289" s="2"/>
      <c r="Q289" s="2"/>
      <c r="R289" s="2"/>
      <c r="S289" s="2"/>
      <c r="T289" s="2"/>
      <c r="U289" s="2"/>
      <c r="V289" s="2"/>
      <c r="W289" s="2"/>
    </row>
    <row r="290" spans="2:28" ht="12.75" customHeight="1">
      <c r="B290" s="8"/>
      <c r="D290" s="2"/>
      <c r="E290" s="2" t="s">
        <v>67</v>
      </c>
      <c r="F290" s="2" t="s">
        <v>275</v>
      </c>
      <c r="G290" s="2"/>
      <c r="H290" s="2"/>
      <c r="K290" s="2"/>
      <c r="L290" s="2"/>
      <c r="M290" s="2"/>
      <c r="N290" s="2"/>
      <c r="O290" s="2"/>
      <c r="P290" s="2"/>
      <c r="Q290" s="2"/>
      <c r="R290" s="2"/>
      <c r="S290" s="2"/>
      <c r="T290" s="2"/>
      <c r="U290" s="2"/>
      <c r="V290" s="2"/>
      <c r="W290" s="2"/>
    </row>
    <row r="291" spans="2:28" ht="12.75" customHeight="1">
      <c r="B291" s="8"/>
      <c r="D291" s="2"/>
      <c r="E291" s="2"/>
      <c r="F291" s="2" t="s">
        <v>43</v>
      </c>
      <c r="G291" s="2" t="s">
        <v>276</v>
      </c>
      <c r="K291" s="2"/>
      <c r="L291" s="2"/>
      <c r="M291" s="2"/>
      <c r="N291" s="2"/>
      <c r="O291" s="2"/>
      <c r="P291" s="2"/>
      <c r="Q291" s="2"/>
      <c r="R291" s="2"/>
      <c r="S291" s="2"/>
      <c r="T291" s="2"/>
      <c r="U291" s="2"/>
      <c r="V291" s="2"/>
      <c r="W291" s="2"/>
    </row>
    <row r="292" spans="2:28" ht="12.75" customHeight="1">
      <c r="B292" s="8"/>
      <c r="D292" s="2"/>
      <c r="E292" s="2"/>
      <c r="F292" s="2" t="s">
        <v>47</v>
      </c>
      <c r="G292" s="2" t="s">
        <v>277</v>
      </c>
      <c r="H292" s="2"/>
      <c r="K292" s="2"/>
      <c r="L292" s="2"/>
      <c r="M292" s="2"/>
      <c r="N292" s="2"/>
      <c r="O292" s="2"/>
      <c r="P292" s="2"/>
      <c r="Q292" s="2"/>
      <c r="R292" s="2"/>
      <c r="S292" s="2"/>
      <c r="T292" s="2"/>
      <c r="U292" s="2"/>
      <c r="V292" s="2"/>
      <c r="W292" s="2"/>
    </row>
    <row r="293" spans="2:28" ht="12.75" customHeight="1">
      <c r="B293" s="8"/>
      <c r="D293" s="2"/>
      <c r="E293" s="2"/>
      <c r="F293" s="2" t="s">
        <v>54</v>
      </c>
      <c r="G293" s="2" t="s">
        <v>278</v>
      </c>
      <c r="K293" s="2"/>
      <c r="L293" s="2"/>
      <c r="M293" s="2"/>
      <c r="N293" s="2"/>
      <c r="O293" s="2"/>
      <c r="P293" s="2"/>
      <c r="Q293" s="2"/>
      <c r="R293" s="2"/>
      <c r="S293" s="2"/>
      <c r="T293" s="2"/>
      <c r="U293" s="2"/>
      <c r="V293" s="2"/>
      <c r="W293" s="2"/>
    </row>
    <row r="294" spans="2:28" ht="12.75" customHeight="1">
      <c r="B294" s="8"/>
      <c r="D294" s="2"/>
      <c r="E294" s="2"/>
      <c r="F294" s="2" t="s">
        <v>89</v>
      </c>
      <c r="G294" s="2" t="s">
        <v>279</v>
      </c>
      <c r="H294" s="2"/>
      <c r="K294" s="2"/>
      <c r="L294" s="2"/>
      <c r="M294" s="2"/>
      <c r="N294" s="2"/>
      <c r="O294" s="2"/>
      <c r="P294" s="2"/>
      <c r="Q294" s="2"/>
      <c r="R294" s="2"/>
      <c r="S294" s="2"/>
      <c r="T294" s="2"/>
      <c r="U294" s="2"/>
      <c r="V294" s="2"/>
      <c r="W294" s="2"/>
    </row>
    <row r="295" spans="2:28" ht="12.75" customHeight="1">
      <c r="B295" s="8"/>
      <c r="D295" s="2"/>
      <c r="E295" s="2"/>
      <c r="F295" s="2" t="s">
        <v>92</v>
      </c>
      <c r="G295" s="2" t="s">
        <v>280</v>
      </c>
      <c r="K295" s="2"/>
      <c r="L295" s="2"/>
      <c r="M295" s="2"/>
      <c r="N295" s="2"/>
      <c r="O295" s="2"/>
      <c r="P295" s="2"/>
      <c r="Q295" s="2"/>
      <c r="R295" s="2"/>
      <c r="S295" s="2"/>
      <c r="T295" s="2"/>
      <c r="U295" s="2"/>
      <c r="V295" s="2"/>
      <c r="W295" s="2"/>
    </row>
    <row r="296" spans="2:28" ht="12.75" customHeight="1">
      <c r="B296" s="8"/>
      <c r="D296" s="2"/>
      <c r="E296" s="2"/>
      <c r="F296" s="2" t="s">
        <v>96</v>
      </c>
      <c r="G296" s="2" t="s">
        <v>281</v>
      </c>
      <c r="H296" s="2"/>
      <c r="K296" s="2"/>
      <c r="L296" s="2"/>
      <c r="M296" s="2"/>
      <c r="N296" s="2"/>
      <c r="O296" s="2"/>
      <c r="P296" s="2"/>
      <c r="Q296" s="2"/>
      <c r="R296" s="2"/>
      <c r="S296" s="2"/>
      <c r="T296" s="2"/>
      <c r="U296" s="2"/>
      <c r="V296" s="2"/>
      <c r="W296" s="2"/>
    </row>
    <row r="297" spans="2:28" ht="12.75" customHeight="1">
      <c r="B297" s="8"/>
      <c r="D297" s="2"/>
      <c r="E297" s="2" t="s">
        <v>122</v>
      </c>
      <c r="F297" s="2" t="s">
        <v>283</v>
      </c>
      <c r="G297" s="2"/>
      <c r="K297" s="2"/>
      <c r="L297" s="2"/>
      <c r="M297" s="2"/>
      <c r="N297" s="2"/>
      <c r="O297" s="2"/>
      <c r="P297" s="2"/>
      <c r="Q297" s="2"/>
      <c r="R297" s="2"/>
      <c r="S297" s="2"/>
      <c r="T297" s="2"/>
      <c r="U297" s="2"/>
      <c r="V297" s="2"/>
      <c r="W297" s="2"/>
    </row>
    <row r="298" spans="2:28" ht="12.75" customHeight="1">
      <c r="B298" s="8"/>
      <c r="D298" s="2"/>
      <c r="E298" s="2" t="s">
        <v>126</v>
      </c>
      <c r="F298" s="2" t="s">
        <v>284</v>
      </c>
      <c r="G298" s="2"/>
      <c r="K298" s="2"/>
      <c r="L298" s="2"/>
      <c r="M298" s="2"/>
      <c r="N298" s="2"/>
      <c r="O298" s="2"/>
      <c r="P298" s="2"/>
      <c r="Q298" s="2"/>
      <c r="R298" s="2"/>
      <c r="S298" s="2"/>
      <c r="T298" s="2"/>
      <c r="U298" s="2"/>
      <c r="V298" s="2"/>
      <c r="W298" s="2"/>
    </row>
    <row r="299" spans="2:28" ht="12.75" customHeight="1">
      <c r="B299" s="8"/>
      <c r="D299" s="2"/>
      <c r="E299" s="2"/>
      <c r="F299" s="18" t="s">
        <v>285</v>
      </c>
      <c r="G299" s="18"/>
      <c r="H299" s="18"/>
      <c r="I299" s="18"/>
      <c r="J299" s="18"/>
      <c r="K299" s="18"/>
      <c r="L299" s="18"/>
      <c r="M299" s="2"/>
      <c r="N299" s="2"/>
      <c r="O299" s="2"/>
      <c r="P299" s="2"/>
      <c r="Q299" s="2"/>
      <c r="R299" s="2"/>
      <c r="S299" s="2"/>
      <c r="T299" s="2"/>
      <c r="U299" s="2"/>
      <c r="V299" s="2"/>
      <c r="W299" s="2"/>
      <c r="X299" s="2"/>
      <c r="Y299" s="2"/>
      <c r="Z299" s="2"/>
      <c r="AA299" s="2"/>
      <c r="AB299" s="2"/>
    </row>
    <row r="300" spans="2:28" ht="12.75" customHeight="1">
      <c r="B300" s="8"/>
      <c r="D300" s="2"/>
      <c r="E300" s="2"/>
      <c r="F300" s="18" t="s">
        <v>286</v>
      </c>
      <c r="G300" s="18"/>
      <c r="H300" s="18"/>
      <c r="I300" s="18"/>
      <c r="J300" s="18"/>
      <c r="K300" s="18"/>
      <c r="L300" s="18"/>
      <c r="M300" s="2"/>
      <c r="N300" s="2"/>
      <c r="O300" s="2"/>
      <c r="P300" s="2"/>
      <c r="Q300" s="2"/>
      <c r="R300" s="2"/>
      <c r="S300" s="2"/>
      <c r="T300" s="2"/>
      <c r="U300" s="2"/>
      <c r="V300" s="2"/>
      <c r="W300" s="2"/>
      <c r="X300" s="2"/>
      <c r="Y300" s="2"/>
      <c r="Z300" s="2"/>
      <c r="AA300" s="2"/>
      <c r="AB300" s="2"/>
    </row>
    <row r="301" spans="2:28" ht="12.75" customHeight="1">
      <c r="B301" s="8"/>
      <c r="D301" s="2"/>
      <c r="E301" s="2"/>
      <c r="F301" s="18" t="s">
        <v>288</v>
      </c>
      <c r="G301" s="18"/>
      <c r="H301" s="18"/>
      <c r="I301" s="18"/>
      <c r="J301" s="18"/>
      <c r="K301" s="18"/>
      <c r="L301" s="18"/>
      <c r="M301" s="2"/>
      <c r="N301" s="2"/>
      <c r="O301" s="2"/>
      <c r="P301" s="2"/>
      <c r="Q301" s="2"/>
      <c r="R301" s="2"/>
      <c r="S301" s="2"/>
      <c r="T301" s="2"/>
      <c r="U301" s="2"/>
      <c r="V301" s="2"/>
      <c r="W301" s="2"/>
      <c r="X301" s="2"/>
      <c r="Y301" s="2"/>
      <c r="Z301" s="2"/>
      <c r="AA301" s="2"/>
      <c r="AB301" s="2"/>
    </row>
    <row r="302" spans="2:28" ht="12.75" customHeight="1">
      <c r="B302" s="8"/>
      <c r="D302" s="2"/>
      <c r="E302" s="2"/>
      <c r="F302" s="18"/>
      <c r="G302" s="18"/>
      <c r="H302" s="18"/>
      <c r="I302" s="18"/>
      <c r="J302" s="18"/>
      <c r="K302" s="18"/>
      <c r="L302" s="18"/>
      <c r="M302" s="2"/>
      <c r="N302" s="2"/>
      <c r="O302" s="2"/>
      <c r="P302" s="2"/>
      <c r="Q302" s="2"/>
      <c r="R302" s="2"/>
      <c r="S302" s="2"/>
      <c r="T302" s="2"/>
      <c r="U302" s="2"/>
      <c r="V302" s="2"/>
      <c r="W302" s="2"/>
    </row>
    <row r="303" spans="2:28" ht="12.75" customHeight="1">
      <c r="B303" s="8"/>
      <c r="D303" s="8" t="s">
        <v>204</v>
      </c>
      <c r="E303" s="8" t="s">
        <v>289</v>
      </c>
      <c r="G303" s="2"/>
      <c r="H303" s="2"/>
      <c r="I303" s="2"/>
      <c r="J303" s="2"/>
      <c r="K303" s="2"/>
      <c r="L303" s="2"/>
      <c r="M303" s="2"/>
      <c r="N303" s="2"/>
      <c r="O303" s="2"/>
      <c r="P303" s="2"/>
      <c r="Q303" s="2"/>
      <c r="R303" s="2"/>
      <c r="S303" s="2"/>
      <c r="T303" s="2"/>
      <c r="U303" s="2"/>
      <c r="V303" s="2"/>
      <c r="W303" s="2"/>
    </row>
    <row r="304" spans="2:28" ht="12.75" customHeight="1">
      <c r="B304" s="8"/>
      <c r="D304" s="8"/>
      <c r="E304" s="2" t="s">
        <v>290</v>
      </c>
      <c r="F304" s="2"/>
      <c r="K304" s="2"/>
      <c r="L304" s="2"/>
      <c r="M304" s="2"/>
      <c r="N304" s="2"/>
      <c r="O304" s="2"/>
      <c r="P304" s="2"/>
      <c r="Q304" s="2"/>
      <c r="R304" s="2"/>
      <c r="S304" s="2"/>
      <c r="T304" s="2"/>
      <c r="U304" s="2"/>
      <c r="V304" s="2"/>
      <c r="W304" s="2"/>
    </row>
    <row r="305" spans="2:23" ht="12.75" customHeight="1">
      <c r="B305" s="8"/>
      <c r="D305" s="8"/>
      <c r="E305" s="2" t="s">
        <v>265</v>
      </c>
      <c r="F305" s="2"/>
      <c r="I305" s="2"/>
      <c r="J305" s="2"/>
      <c r="K305" s="2"/>
      <c r="L305" s="2"/>
      <c r="M305" s="2"/>
      <c r="N305" s="2"/>
      <c r="O305" s="2"/>
      <c r="P305" s="2"/>
      <c r="Q305" s="2"/>
      <c r="R305" s="2"/>
      <c r="S305" s="2"/>
      <c r="T305" s="2"/>
      <c r="U305" s="2"/>
      <c r="V305" s="2"/>
      <c r="W305" s="2"/>
    </row>
    <row r="306" spans="2:23" ht="12.75" customHeight="1">
      <c r="B306" s="8"/>
      <c r="D306" s="2"/>
      <c r="E306" s="2"/>
      <c r="F306" s="18"/>
      <c r="G306" s="18"/>
      <c r="H306" s="18"/>
      <c r="I306" s="18"/>
      <c r="J306" s="18"/>
      <c r="K306" s="18"/>
      <c r="L306" s="18"/>
      <c r="M306" s="2"/>
      <c r="N306" s="2"/>
      <c r="O306" s="2"/>
      <c r="P306" s="2"/>
      <c r="Q306" s="2"/>
      <c r="R306" s="2"/>
      <c r="S306" s="2"/>
      <c r="T306" s="2"/>
      <c r="U306" s="2"/>
      <c r="V306" s="2"/>
      <c r="W306" s="2"/>
    </row>
    <row r="307" spans="2:23" ht="12.75" customHeight="1">
      <c r="B307" s="8"/>
      <c r="C307" s="8" t="s">
        <v>173</v>
      </c>
      <c r="D307" s="8"/>
      <c r="F307" s="8"/>
      <c r="G307" s="8" t="s">
        <v>292</v>
      </c>
      <c r="I307" s="2"/>
      <c r="J307" s="2"/>
      <c r="K307" s="2"/>
      <c r="L307" s="2"/>
      <c r="M307" s="2"/>
      <c r="N307" s="2"/>
      <c r="O307" s="2"/>
      <c r="P307" s="2"/>
    </row>
    <row r="308" spans="2:23" ht="12.75" customHeight="1">
      <c r="B308" s="8"/>
      <c r="D308" s="8" t="s">
        <v>13</v>
      </c>
      <c r="E308" s="8" t="s">
        <v>293</v>
      </c>
      <c r="G308" s="8"/>
      <c r="H308" s="8"/>
      <c r="I308" s="8"/>
      <c r="J308" s="8"/>
      <c r="K308" s="8"/>
      <c r="L308" s="8"/>
      <c r="M308" s="8"/>
      <c r="N308" s="8"/>
      <c r="O308" s="8"/>
      <c r="P308" s="8"/>
      <c r="Q308" s="8"/>
      <c r="R308" s="8"/>
    </row>
    <row r="309" spans="2:23" ht="12.75" customHeight="1">
      <c r="B309" s="8"/>
      <c r="D309" s="8"/>
      <c r="E309" s="27" t="s">
        <v>294</v>
      </c>
      <c r="G309" s="2"/>
      <c r="I309" s="2"/>
      <c r="K309" s="2"/>
    </row>
    <row r="310" spans="2:23" ht="12.75" customHeight="1">
      <c r="B310" s="8"/>
      <c r="D310" s="8"/>
      <c r="E310" s="2" t="s">
        <v>295</v>
      </c>
      <c r="F310" s="2"/>
      <c r="G310" s="2"/>
      <c r="I310" s="2"/>
      <c r="K310" s="2"/>
    </row>
    <row r="311" spans="2:23" ht="12.75" customHeight="1">
      <c r="B311" s="8"/>
      <c r="D311" s="8"/>
      <c r="E311" s="2" t="s">
        <v>296</v>
      </c>
      <c r="F311" s="2"/>
      <c r="G311" s="2"/>
      <c r="I311" s="2"/>
      <c r="K311" s="2"/>
    </row>
    <row r="312" spans="2:23" ht="12.75" customHeight="1">
      <c r="B312" s="8"/>
      <c r="D312" s="8"/>
      <c r="E312" s="2" t="s">
        <v>297</v>
      </c>
      <c r="F312" s="2"/>
      <c r="G312" s="2"/>
      <c r="I312" s="2"/>
      <c r="K312" s="2"/>
    </row>
    <row r="313" spans="2:23" ht="12.75" customHeight="1">
      <c r="B313" s="8"/>
      <c r="D313" s="8"/>
      <c r="G313" s="2"/>
      <c r="I313" s="2"/>
      <c r="K313" s="2"/>
    </row>
    <row r="314" spans="2:23" ht="12.75" customHeight="1">
      <c r="B314" s="8"/>
      <c r="D314" s="8" t="s">
        <v>38</v>
      </c>
      <c r="E314" s="8" t="s">
        <v>298</v>
      </c>
      <c r="G314" s="2"/>
      <c r="H314" s="2"/>
      <c r="I314" s="2"/>
      <c r="J314" s="2"/>
      <c r="K314" s="2"/>
      <c r="P314" s="2"/>
      <c r="Q314" s="2"/>
      <c r="R314" s="2"/>
      <c r="S314" s="2"/>
    </row>
    <row r="315" spans="2:23" ht="12.75" customHeight="1">
      <c r="B315" s="8"/>
      <c r="D315" s="8"/>
      <c r="E315" s="27" t="s">
        <v>299</v>
      </c>
      <c r="G315" s="2"/>
      <c r="I315" s="2"/>
      <c r="J315" s="2"/>
      <c r="K315" s="2"/>
      <c r="L315" s="2"/>
      <c r="M315" s="2"/>
      <c r="N315" s="2"/>
      <c r="O315" s="2"/>
      <c r="P315" s="2"/>
      <c r="Q315" s="2"/>
      <c r="R315" s="2"/>
      <c r="S315" s="2"/>
    </row>
    <row r="316" spans="2:23" ht="12.75" customHeight="1">
      <c r="B316" s="8"/>
      <c r="D316" s="8"/>
      <c r="G316" s="2"/>
      <c r="I316" s="2"/>
      <c r="J316" s="2"/>
      <c r="K316" s="2"/>
      <c r="L316" s="2"/>
      <c r="M316" s="2"/>
      <c r="N316" s="2"/>
      <c r="O316" s="2"/>
      <c r="P316" s="2"/>
      <c r="Q316" s="2"/>
      <c r="R316" s="2"/>
      <c r="S316" s="2"/>
    </row>
    <row r="317" spans="2:23" ht="12.75" customHeight="1">
      <c r="B317" s="8"/>
      <c r="D317" s="8" t="s">
        <v>135</v>
      </c>
      <c r="E317" s="8" t="s">
        <v>301</v>
      </c>
      <c r="F317" s="2"/>
      <c r="G317" s="2"/>
      <c r="H317" s="2"/>
      <c r="I317" s="2"/>
      <c r="J317" s="2"/>
      <c r="K317" s="2"/>
      <c r="L317" s="2"/>
      <c r="M317" s="2"/>
      <c r="N317" s="2"/>
      <c r="O317" s="2"/>
      <c r="P317" s="2"/>
      <c r="Q317" s="2"/>
      <c r="R317" s="2"/>
      <c r="S317" s="2"/>
    </row>
    <row r="318" spans="2:23" ht="12.75" customHeight="1">
      <c r="B318" s="8"/>
      <c r="E318" s="27" t="s">
        <v>302</v>
      </c>
      <c r="I318" s="2"/>
      <c r="J318" s="2"/>
      <c r="K318" s="2"/>
      <c r="L318" s="2"/>
      <c r="M318" s="2"/>
      <c r="N318" s="2"/>
      <c r="O318" s="2"/>
      <c r="P318" s="2"/>
      <c r="Q318" s="2"/>
      <c r="R318" s="2"/>
      <c r="S318" s="2"/>
    </row>
    <row r="319" spans="2:23" ht="12.75" customHeight="1">
      <c r="B319" s="8"/>
      <c r="E319" s="27" t="s">
        <v>303</v>
      </c>
      <c r="I319" s="2"/>
      <c r="J319" s="2"/>
      <c r="K319" s="2"/>
      <c r="L319" s="2"/>
      <c r="M319" s="2"/>
      <c r="N319" s="2"/>
      <c r="O319" s="2"/>
      <c r="P319" s="2"/>
      <c r="Q319" s="2"/>
      <c r="R319" s="2"/>
      <c r="S319" s="2"/>
    </row>
    <row r="320" spans="2:23" ht="12.75" customHeight="1">
      <c r="B320" s="8"/>
      <c r="E320" s="27" t="s">
        <v>304</v>
      </c>
      <c r="I320" s="2"/>
      <c r="J320" s="2"/>
      <c r="K320" s="2"/>
      <c r="L320" s="2"/>
      <c r="M320" s="2"/>
      <c r="N320" s="2"/>
      <c r="O320" s="2"/>
      <c r="P320" s="2"/>
      <c r="Q320" s="2"/>
      <c r="R320" s="2"/>
      <c r="S320" s="2"/>
    </row>
    <row r="321" spans="1:28" ht="12.75" customHeight="1">
      <c r="B321" s="8"/>
      <c r="I321" s="2"/>
      <c r="J321" s="2"/>
      <c r="K321" s="2"/>
      <c r="L321" s="2"/>
      <c r="M321" s="2"/>
      <c r="N321" s="2"/>
      <c r="O321" s="2"/>
      <c r="P321" s="2"/>
      <c r="Q321" s="2"/>
      <c r="R321" s="2"/>
      <c r="S321" s="2"/>
    </row>
    <row r="322" spans="1:28" ht="12.75" customHeight="1">
      <c r="B322" s="8"/>
      <c r="C322" s="8" t="s">
        <v>176</v>
      </c>
      <c r="G322" s="8" t="s">
        <v>306</v>
      </c>
      <c r="I322" s="2"/>
      <c r="J322" s="2"/>
      <c r="K322" s="2"/>
      <c r="L322" s="2"/>
      <c r="M322" s="2"/>
      <c r="N322" s="2"/>
      <c r="O322" s="2"/>
      <c r="P322" s="2"/>
      <c r="Q322" s="2"/>
      <c r="R322" s="2"/>
      <c r="S322" s="2"/>
    </row>
    <row r="323" spans="1:28" ht="12.75" customHeight="1">
      <c r="A323" s="27" t="s">
        <v>30</v>
      </c>
      <c r="D323" s="8" t="s">
        <v>13</v>
      </c>
      <c r="E323" s="8" t="s">
        <v>306</v>
      </c>
      <c r="J323" s="8"/>
      <c r="K323" s="8"/>
      <c r="L323" s="8"/>
      <c r="M323" s="2"/>
      <c r="N323" s="2"/>
      <c r="O323" s="2"/>
      <c r="P323" s="2"/>
      <c r="Q323" s="2"/>
      <c r="R323" s="2"/>
      <c r="S323" s="2"/>
    </row>
    <row r="324" spans="1:28" ht="12.75" customHeight="1">
      <c r="E324" s="27" t="s">
        <v>40</v>
      </c>
      <c r="F324" s="2" t="s">
        <v>307</v>
      </c>
      <c r="J324" s="2"/>
      <c r="K324" s="2"/>
      <c r="L324" s="2"/>
      <c r="M324" s="2"/>
      <c r="N324" s="2"/>
      <c r="O324" s="2"/>
      <c r="P324" s="2"/>
      <c r="Q324" s="2"/>
      <c r="R324" s="2"/>
      <c r="S324" s="2"/>
    </row>
    <row r="325" spans="1:28" ht="12.75" customHeight="1">
      <c r="E325" s="2" t="s">
        <v>56</v>
      </c>
      <c r="F325" s="27" t="s">
        <v>308</v>
      </c>
      <c r="J325" s="2"/>
      <c r="K325" s="2"/>
      <c r="L325" s="2"/>
      <c r="M325" s="2"/>
      <c r="N325" s="2"/>
      <c r="O325" s="2"/>
      <c r="P325" s="2"/>
      <c r="Q325" s="2"/>
      <c r="R325" s="2"/>
      <c r="S325" s="2"/>
    </row>
    <row r="326" spans="1:28" ht="12.75" customHeight="1">
      <c r="F326" s="18" t="s">
        <v>309</v>
      </c>
      <c r="I326" s="18"/>
      <c r="J326" s="2"/>
      <c r="K326" s="2"/>
      <c r="L326" s="2"/>
      <c r="M326" s="2"/>
      <c r="N326" s="2"/>
      <c r="O326" s="2"/>
      <c r="P326" s="2"/>
      <c r="Q326" s="2"/>
      <c r="R326" s="2"/>
      <c r="S326" s="2"/>
    </row>
    <row r="327" spans="1:28" ht="12.75" customHeight="1">
      <c r="F327" s="18" t="s">
        <v>311</v>
      </c>
      <c r="I327" s="18"/>
      <c r="J327" s="2"/>
      <c r="K327" s="2"/>
      <c r="L327" s="2"/>
      <c r="M327" s="2"/>
      <c r="N327" s="2"/>
      <c r="O327" s="2"/>
      <c r="P327" s="2"/>
      <c r="Q327" s="2"/>
      <c r="R327" s="2"/>
      <c r="S327" s="2"/>
    </row>
    <row r="328" spans="1:28" ht="12.75" customHeight="1">
      <c r="J328" s="2"/>
      <c r="K328" s="2"/>
      <c r="L328" s="2"/>
      <c r="M328" s="2"/>
      <c r="N328" s="2"/>
      <c r="O328" s="2"/>
      <c r="P328" s="2"/>
      <c r="Q328" s="2"/>
      <c r="R328" s="2"/>
      <c r="S328" s="2"/>
    </row>
    <row r="329" spans="1:28" ht="12.75" customHeight="1">
      <c r="A329" s="5"/>
      <c r="B329" s="6" t="s">
        <v>312</v>
      </c>
      <c r="C329" s="6" t="s">
        <v>86</v>
      </c>
      <c r="D329" s="5"/>
      <c r="E329" s="6"/>
      <c r="F329" s="6"/>
      <c r="G329" s="6"/>
      <c r="H329" s="6"/>
      <c r="I329" s="6"/>
      <c r="J329" s="5"/>
      <c r="K329" s="5"/>
      <c r="L329" s="5"/>
      <c r="M329" s="5"/>
      <c r="N329" s="5"/>
      <c r="O329" s="5"/>
      <c r="P329" s="5"/>
      <c r="Q329" s="5"/>
      <c r="R329" s="5"/>
      <c r="S329" s="5"/>
      <c r="T329" s="5"/>
      <c r="U329" s="5"/>
      <c r="V329" s="5"/>
      <c r="W329" s="5"/>
      <c r="X329" s="5"/>
      <c r="Y329" s="5"/>
      <c r="Z329" s="5"/>
      <c r="AA329" s="5"/>
      <c r="AB329" s="5"/>
    </row>
    <row r="330" spans="1:28" ht="12.75" customHeight="1">
      <c r="A330" s="2"/>
      <c r="B330" s="8"/>
      <c r="C330" s="2"/>
      <c r="D330" s="8"/>
      <c r="E330" s="8"/>
      <c r="F330" s="8"/>
      <c r="G330" s="8"/>
      <c r="H330" s="8"/>
      <c r="I330" s="8"/>
      <c r="J330" s="2"/>
      <c r="K330" s="2"/>
      <c r="L330" s="2"/>
      <c r="M330" s="2"/>
      <c r="N330" s="2"/>
      <c r="O330" s="2"/>
      <c r="P330" s="2"/>
      <c r="Q330" s="2"/>
      <c r="R330" s="2"/>
      <c r="S330" s="2"/>
      <c r="T330" s="2"/>
      <c r="U330" s="2"/>
      <c r="V330" s="2"/>
      <c r="W330" s="2"/>
      <c r="X330" s="2"/>
      <c r="Y330" s="2"/>
      <c r="Z330" s="2"/>
      <c r="AA330" s="2"/>
      <c r="AB330" s="2"/>
    </row>
    <row r="331" spans="1:28" ht="12.75" customHeight="1">
      <c r="B331" s="8"/>
      <c r="C331" s="8" t="s">
        <v>108</v>
      </c>
      <c r="G331" s="8" t="s">
        <v>86</v>
      </c>
      <c r="I331" s="8"/>
      <c r="J331" s="2"/>
      <c r="K331" s="2"/>
      <c r="L331" s="2"/>
      <c r="M331" s="2"/>
      <c r="N331" s="2"/>
      <c r="O331" s="2"/>
      <c r="P331" s="2"/>
      <c r="Q331" s="2"/>
      <c r="R331" s="2"/>
      <c r="S331" s="2"/>
    </row>
    <row r="332" spans="1:28" ht="12.75" customHeight="1">
      <c r="B332" s="8"/>
      <c r="C332" s="8"/>
      <c r="D332" s="8" t="s">
        <v>13</v>
      </c>
      <c r="E332" s="8" t="s">
        <v>86</v>
      </c>
      <c r="G332" s="8"/>
      <c r="I332" s="8"/>
      <c r="J332" s="2"/>
      <c r="K332" s="2"/>
      <c r="L332" s="2"/>
      <c r="M332" s="2"/>
      <c r="N332" s="2"/>
      <c r="O332" s="2"/>
      <c r="P332" s="2"/>
      <c r="Q332" s="2"/>
      <c r="R332" s="2"/>
      <c r="S332" s="2"/>
    </row>
    <row r="333" spans="1:28" ht="12.75" customHeight="1">
      <c r="B333" s="8"/>
      <c r="E333" s="27" t="s">
        <v>40</v>
      </c>
      <c r="F333" s="27" t="s">
        <v>315</v>
      </c>
      <c r="J333" s="2"/>
      <c r="K333" s="2"/>
      <c r="L333" s="2"/>
      <c r="M333" s="2"/>
      <c r="N333" s="2"/>
      <c r="O333" s="2"/>
      <c r="P333" s="2"/>
      <c r="Q333" s="2"/>
      <c r="R333" s="2"/>
      <c r="S333" s="2"/>
    </row>
    <row r="334" spans="1:28" ht="12.75" customHeight="1">
      <c r="B334" s="8"/>
      <c r="E334" s="2"/>
      <c r="F334" s="2" t="s">
        <v>316</v>
      </c>
      <c r="J334" s="2"/>
      <c r="K334" s="2"/>
      <c r="L334" s="2"/>
      <c r="M334" s="2"/>
      <c r="N334" s="2"/>
      <c r="O334" s="2"/>
      <c r="P334" s="2"/>
      <c r="Q334" s="2"/>
      <c r="R334" s="2"/>
      <c r="S334" s="2"/>
    </row>
    <row r="335" spans="1:28" ht="12.75" customHeight="1">
      <c r="B335" s="8"/>
      <c r="E335" s="2"/>
      <c r="F335" s="2" t="s">
        <v>317</v>
      </c>
      <c r="I335" s="2"/>
      <c r="J335" s="2"/>
      <c r="K335" s="2"/>
      <c r="L335" s="2"/>
      <c r="M335" s="2"/>
      <c r="N335" s="2"/>
      <c r="O335" s="2"/>
      <c r="P335" s="2"/>
      <c r="Q335" s="2"/>
      <c r="R335" s="2"/>
      <c r="S335" s="2"/>
    </row>
    <row r="336" spans="1:28" ht="12.75" customHeight="1">
      <c r="B336" s="8"/>
      <c r="E336" s="2" t="s">
        <v>56</v>
      </c>
      <c r="F336" s="389" t="s">
        <v>318</v>
      </c>
      <c r="G336" s="390"/>
      <c r="H336" s="390"/>
      <c r="I336" s="390"/>
      <c r="J336" s="390"/>
      <c r="K336" s="390"/>
      <c r="L336" s="390"/>
      <c r="M336" s="390"/>
      <c r="N336" s="390"/>
      <c r="O336" s="390"/>
      <c r="P336" s="390"/>
      <c r="Q336" s="390"/>
      <c r="R336" s="390"/>
      <c r="S336" s="390"/>
      <c r="T336" s="390"/>
      <c r="U336" s="390"/>
      <c r="V336" s="390"/>
      <c r="W336" s="390"/>
      <c r="X336" s="390"/>
      <c r="Y336" s="390"/>
      <c r="Z336" s="390"/>
      <c r="AA336" s="390"/>
      <c r="AB336" s="390"/>
    </row>
    <row r="337" spans="1:28" ht="12.75" customHeight="1">
      <c r="B337" s="8"/>
      <c r="E337" s="2"/>
      <c r="F337" s="390"/>
      <c r="G337" s="390"/>
      <c r="H337" s="390"/>
      <c r="I337" s="390"/>
      <c r="J337" s="390"/>
      <c r="K337" s="390"/>
      <c r="L337" s="390"/>
      <c r="M337" s="390"/>
      <c r="N337" s="390"/>
      <c r="O337" s="390"/>
      <c r="P337" s="390"/>
      <c r="Q337" s="390"/>
      <c r="R337" s="390"/>
      <c r="S337" s="390"/>
      <c r="T337" s="390"/>
      <c r="U337" s="390"/>
      <c r="V337" s="390"/>
      <c r="W337" s="390"/>
      <c r="X337" s="390"/>
      <c r="Y337" s="390"/>
      <c r="Z337" s="390"/>
      <c r="AA337" s="390"/>
      <c r="AB337" s="390"/>
    </row>
    <row r="338" spans="1:28" ht="12.75" customHeight="1">
      <c r="B338" s="8"/>
      <c r="E338" s="2"/>
      <c r="F338" s="390"/>
      <c r="G338" s="390"/>
      <c r="H338" s="390"/>
      <c r="I338" s="390"/>
      <c r="J338" s="390"/>
      <c r="K338" s="390"/>
      <c r="L338" s="390"/>
      <c r="M338" s="390"/>
      <c r="N338" s="390"/>
      <c r="O338" s="390"/>
      <c r="P338" s="390"/>
      <c r="Q338" s="390"/>
      <c r="R338" s="390"/>
      <c r="S338" s="390"/>
      <c r="T338" s="390"/>
      <c r="U338" s="390"/>
      <c r="V338" s="390"/>
      <c r="W338" s="390"/>
      <c r="X338" s="390"/>
      <c r="Y338" s="390"/>
      <c r="Z338" s="390"/>
      <c r="AA338" s="390"/>
      <c r="AB338" s="390"/>
    </row>
    <row r="339" spans="1:28" ht="12.75" customHeight="1">
      <c r="B339" s="8"/>
      <c r="F339" s="2"/>
      <c r="H339" s="2"/>
      <c r="I339" s="2"/>
      <c r="J339" s="2"/>
      <c r="K339" s="2"/>
      <c r="L339" s="2"/>
      <c r="M339" s="2"/>
      <c r="N339" s="2"/>
      <c r="O339" s="2"/>
      <c r="P339" s="2"/>
      <c r="Q339" s="2"/>
      <c r="R339" s="2"/>
      <c r="S339" s="2"/>
    </row>
    <row r="340" spans="1:28" ht="12.75" customHeight="1">
      <c r="A340" s="2"/>
      <c r="B340" s="8"/>
      <c r="C340" s="8" t="s">
        <v>129</v>
      </c>
      <c r="D340" s="2"/>
      <c r="E340" s="2"/>
      <c r="F340" s="2"/>
      <c r="G340" s="8" t="s">
        <v>320</v>
      </c>
      <c r="H340" s="2"/>
      <c r="I340" s="8"/>
      <c r="J340" s="2"/>
      <c r="K340" s="2"/>
      <c r="L340" s="2"/>
      <c r="M340" s="2"/>
      <c r="N340" s="2"/>
      <c r="O340" s="2"/>
      <c r="P340" s="2"/>
      <c r="Q340" s="2"/>
      <c r="R340" s="2"/>
      <c r="S340" s="2"/>
      <c r="T340" s="2"/>
      <c r="U340" s="2"/>
      <c r="V340" s="2"/>
      <c r="W340" s="2"/>
      <c r="X340" s="2"/>
      <c r="Y340" s="2"/>
      <c r="Z340" s="2"/>
      <c r="AA340" s="2"/>
      <c r="AB340" s="2"/>
    </row>
    <row r="341" spans="1:28" ht="12.75" customHeight="1">
      <c r="A341" s="2"/>
      <c r="B341" s="8"/>
      <c r="C341" s="2"/>
      <c r="D341" s="2"/>
      <c r="E341" s="391" t="s">
        <v>321</v>
      </c>
      <c r="F341" s="390"/>
      <c r="G341" s="390"/>
      <c r="H341" s="390"/>
      <c r="I341" s="390"/>
      <c r="J341" s="390"/>
      <c r="K341" s="390"/>
      <c r="L341" s="390"/>
      <c r="M341" s="390"/>
      <c r="N341" s="390"/>
      <c r="O341" s="390"/>
      <c r="P341" s="390"/>
      <c r="Q341" s="390"/>
      <c r="R341" s="390"/>
      <c r="S341" s="390"/>
      <c r="T341" s="390"/>
      <c r="U341" s="390"/>
      <c r="V341" s="390"/>
      <c r="W341" s="390"/>
      <c r="X341" s="390"/>
      <c r="Y341" s="390"/>
      <c r="Z341" s="390"/>
      <c r="AA341" s="390"/>
      <c r="AB341" s="390"/>
    </row>
    <row r="342" spans="1:28" ht="12.75" customHeight="1">
      <c r="A342" s="2"/>
      <c r="B342" s="8"/>
      <c r="C342" s="2"/>
      <c r="D342" s="2"/>
      <c r="E342" s="390"/>
      <c r="F342" s="390"/>
      <c r="G342" s="390"/>
      <c r="H342" s="390"/>
      <c r="I342" s="390"/>
      <c r="J342" s="390"/>
      <c r="K342" s="390"/>
      <c r="L342" s="390"/>
      <c r="M342" s="390"/>
      <c r="N342" s="390"/>
      <c r="O342" s="390"/>
      <c r="P342" s="390"/>
      <c r="Q342" s="390"/>
      <c r="R342" s="390"/>
      <c r="S342" s="390"/>
      <c r="T342" s="390"/>
      <c r="U342" s="390"/>
      <c r="V342" s="390"/>
      <c r="W342" s="390"/>
      <c r="X342" s="390"/>
      <c r="Y342" s="390"/>
      <c r="Z342" s="390"/>
      <c r="AA342" s="390"/>
      <c r="AB342" s="390"/>
    </row>
    <row r="343" spans="1:28" ht="12.75" customHeight="1">
      <c r="A343" s="2"/>
      <c r="B343" s="8"/>
      <c r="C343" s="2"/>
      <c r="D343" s="2"/>
      <c r="E343" s="390"/>
      <c r="F343" s="390"/>
      <c r="G343" s="390"/>
      <c r="H343" s="390"/>
      <c r="I343" s="390"/>
      <c r="J343" s="390"/>
      <c r="K343" s="390"/>
      <c r="L343" s="390"/>
      <c r="M343" s="390"/>
      <c r="N343" s="390"/>
      <c r="O343" s="390"/>
      <c r="P343" s="390"/>
      <c r="Q343" s="390"/>
      <c r="R343" s="390"/>
      <c r="S343" s="390"/>
      <c r="T343" s="390"/>
      <c r="U343" s="390"/>
      <c r="V343" s="390"/>
      <c r="W343" s="390"/>
      <c r="X343" s="390"/>
      <c r="Y343" s="390"/>
      <c r="Z343" s="390"/>
      <c r="AA343" s="390"/>
      <c r="AB343" s="390"/>
    </row>
    <row r="344" spans="1:28" ht="12.75" customHeight="1">
      <c r="A344" s="2"/>
      <c r="B344" s="8"/>
      <c r="C344" s="2"/>
      <c r="D344" s="2"/>
      <c r="E344" s="390"/>
      <c r="F344" s="390"/>
      <c r="G344" s="390"/>
      <c r="H344" s="390"/>
      <c r="I344" s="390"/>
      <c r="J344" s="390"/>
      <c r="K344" s="390"/>
      <c r="L344" s="390"/>
      <c r="M344" s="390"/>
      <c r="N344" s="390"/>
      <c r="O344" s="390"/>
      <c r="P344" s="390"/>
      <c r="Q344" s="390"/>
      <c r="R344" s="390"/>
      <c r="S344" s="390"/>
      <c r="T344" s="390"/>
      <c r="U344" s="390"/>
      <c r="V344" s="390"/>
      <c r="W344" s="390"/>
      <c r="X344" s="390"/>
      <c r="Y344" s="390"/>
      <c r="Z344" s="390"/>
      <c r="AA344" s="390"/>
      <c r="AB344" s="390"/>
    </row>
    <row r="345" spans="1:28" ht="12.75" customHeight="1">
      <c r="A345" s="2"/>
      <c r="B345" s="8"/>
      <c r="C345" s="2"/>
      <c r="D345" s="2"/>
      <c r="E345" s="390"/>
      <c r="F345" s="390"/>
      <c r="G345" s="390"/>
      <c r="H345" s="390"/>
      <c r="I345" s="390"/>
      <c r="J345" s="390"/>
      <c r="K345" s="390"/>
      <c r="L345" s="390"/>
      <c r="M345" s="390"/>
      <c r="N345" s="390"/>
      <c r="O345" s="390"/>
      <c r="P345" s="390"/>
      <c r="Q345" s="390"/>
      <c r="R345" s="390"/>
      <c r="S345" s="390"/>
      <c r="T345" s="390"/>
      <c r="U345" s="390"/>
      <c r="V345" s="390"/>
      <c r="W345" s="390"/>
      <c r="X345" s="390"/>
      <c r="Y345" s="390"/>
      <c r="Z345" s="390"/>
      <c r="AA345" s="390"/>
      <c r="AB345" s="390"/>
    </row>
    <row r="346" spans="1:28" ht="12.75" customHeight="1">
      <c r="A346" s="2"/>
      <c r="B346" s="8"/>
      <c r="C346" s="2"/>
      <c r="D346" s="2"/>
      <c r="E346" s="2" t="s">
        <v>40</v>
      </c>
      <c r="F346" s="389" t="s">
        <v>322</v>
      </c>
      <c r="G346" s="390"/>
      <c r="H346" s="390"/>
      <c r="I346" s="390"/>
      <c r="J346" s="390"/>
      <c r="K346" s="390"/>
      <c r="L346" s="390"/>
      <c r="M346" s="390"/>
      <c r="N346" s="390"/>
      <c r="O346" s="390"/>
      <c r="P346" s="390"/>
      <c r="Q346" s="390"/>
      <c r="R346" s="390"/>
      <c r="S346" s="390"/>
      <c r="T346" s="390"/>
      <c r="U346" s="390"/>
      <c r="V346" s="390"/>
      <c r="W346" s="390"/>
      <c r="X346" s="390"/>
      <c r="Y346" s="390"/>
      <c r="Z346" s="390"/>
      <c r="AA346" s="390"/>
      <c r="AB346" s="390"/>
    </row>
    <row r="347" spans="1:28" ht="12.75" customHeight="1">
      <c r="A347" s="2"/>
      <c r="B347" s="8"/>
      <c r="C347" s="2"/>
      <c r="D347" s="2"/>
      <c r="E347" s="2"/>
      <c r="F347" s="390"/>
      <c r="G347" s="390"/>
      <c r="H347" s="390"/>
      <c r="I347" s="390"/>
      <c r="J347" s="390"/>
      <c r="K347" s="390"/>
      <c r="L347" s="390"/>
      <c r="M347" s="390"/>
      <c r="N347" s="390"/>
      <c r="O347" s="390"/>
      <c r="P347" s="390"/>
      <c r="Q347" s="390"/>
      <c r="R347" s="390"/>
      <c r="S347" s="390"/>
      <c r="T347" s="390"/>
      <c r="U347" s="390"/>
      <c r="V347" s="390"/>
      <c r="W347" s="390"/>
      <c r="X347" s="390"/>
      <c r="Y347" s="390"/>
      <c r="Z347" s="390"/>
      <c r="AA347" s="390"/>
      <c r="AB347" s="390"/>
    </row>
    <row r="348" spans="1:28" ht="12.75" customHeight="1">
      <c r="A348" s="2"/>
      <c r="B348" s="8"/>
      <c r="C348" s="2"/>
      <c r="D348" s="2"/>
      <c r="E348" s="2"/>
      <c r="F348" s="390"/>
      <c r="G348" s="390"/>
      <c r="H348" s="390"/>
      <c r="I348" s="390"/>
      <c r="J348" s="390"/>
      <c r="K348" s="390"/>
      <c r="L348" s="390"/>
      <c r="M348" s="390"/>
      <c r="N348" s="390"/>
      <c r="O348" s="390"/>
      <c r="P348" s="390"/>
      <c r="Q348" s="390"/>
      <c r="R348" s="390"/>
      <c r="S348" s="390"/>
      <c r="T348" s="390"/>
      <c r="U348" s="390"/>
      <c r="V348" s="390"/>
      <c r="W348" s="390"/>
      <c r="X348" s="390"/>
      <c r="Y348" s="390"/>
      <c r="Z348" s="390"/>
      <c r="AA348" s="390"/>
      <c r="AB348" s="390"/>
    </row>
    <row r="349" spans="1:28" ht="12.75" customHeight="1">
      <c r="A349" s="2"/>
      <c r="B349" s="8"/>
      <c r="C349" s="2"/>
      <c r="D349" s="2"/>
      <c r="E349" s="2"/>
      <c r="F349" s="390"/>
      <c r="G349" s="390"/>
      <c r="H349" s="390"/>
      <c r="I349" s="390"/>
      <c r="J349" s="390"/>
      <c r="K349" s="390"/>
      <c r="L349" s="390"/>
      <c r="M349" s="390"/>
      <c r="N349" s="390"/>
      <c r="O349" s="390"/>
      <c r="P349" s="390"/>
      <c r="Q349" s="390"/>
      <c r="R349" s="390"/>
      <c r="S349" s="390"/>
      <c r="T349" s="390"/>
      <c r="U349" s="390"/>
      <c r="V349" s="390"/>
      <c r="W349" s="390"/>
      <c r="X349" s="390"/>
      <c r="Y349" s="390"/>
      <c r="Z349" s="390"/>
      <c r="AA349" s="390"/>
      <c r="AB349" s="390"/>
    </row>
    <row r="350" spans="1:28" ht="12.75" customHeight="1">
      <c r="A350" s="2"/>
      <c r="B350" s="8"/>
      <c r="C350" s="2"/>
      <c r="D350" s="2"/>
      <c r="E350" s="2" t="s">
        <v>56</v>
      </c>
      <c r="F350" s="389" t="s">
        <v>323</v>
      </c>
      <c r="G350" s="390"/>
      <c r="H350" s="390"/>
      <c r="I350" s="390"/>
      <c r="J350" s="390"/>
      <c r="K350" s="390"/>
      <c r="L350" s="390"/>
      <c r="M350" s="390"/>
      <c r="N350" s="390"/>
      <c r="O350" s="390"/>
      <c r="P350" s="390"/>
      <c r="Q350" s="390"/>
      <c r="R350" s="390"/>
      <c r="S350" s="390"/>
      <c r="T350" s="390"/>
      <c r="U350" s="390"/>
      <c r="V350" s="390"/>
      <c r="W350" s="390"/>
      <c r="X350" s="390"/>
      <c r="Y350" s="390"/>
      <c r="Z350" s="390"/>
      <c r="AA350" s="390"/>
      <c r="AB350" s="390"/>
    </row>
    <row r="351" spans="1:28" ht="12.75" customHeight="1">
      <c r="A351" s="2"/>
      <c r="B351" s="8"/>
      <c r="C351" s="2"/>
      <c r="D351" s="2"/>
      <c r="E351" s="2"/>
      <c r="F351" s="390"/>
      <c r="G351" s="390"/>
      <c r="H351" s="390"/>
      <c r="I351" s="390"/>
      <c r="J351" s="390"/>
      <c r="K351" s="390"/>
      <c r="L351" s="390"/>
      <c r="M351" s="390"/>
      <c r="N351" s="390"/>
      <c r="O351" s="390"/>
      <c r="P351" s="390"/>
      <c r="Q351" s="390"/>
      <c r="R351" s="390"/>
      <c r="S351" s="390"/>
      <c r="T351" s="390"/>
      <c r="U351" s="390"/>
      <c r="V351" s="390"/>
      <c r="W351" s="390"/>
      <c r="X351" s="390"/>
      <c r="Y351" s="390"/>
      <c r="Z351" s="390"/>
      <c r="AA351" s="390"/>
      <c r="AB351" s="390"/>
    </row>
    <row r="352" spans="1:28" ht="12.75" customHeight="1">
      <c r="A352" s="2"/>
      <c r="B352" s="8"/>
      <c r="C352" s="2"/>
      <c r="D352" s="2"/>
      <c r="E352" s="2"/>
      <c r="F352" s="390"/>
      <c r="G352" s="390"/>
      <c r="H352" s="390"/>
      <c r="I352" s="390"/>
      <c r="J352" s="390"/>
      <c r="K352" s="390"/>
      <c r="L352" s="390"/>
      <c r="M352" s="390"/>
      <c r="N352" s="390"/>
      <c r="O352" s="390"/>
      <c r="P352" s="390"/>
      <c r="Q352" s="390"/>
      <c r="R352" s="390"/>
      <c r="S352" s="390"/>
      <c r="T352" s="390"/>
      <c r="U352" s="390"/>
      <c r="V352" s="390"/>
      <c r="W352" s="390"/>
      <c r="X352" s="390"/>
      <c r="Y352" s="390"/>
      <c r="Z352" s="390"/>
      <c r="AA352" s="390"/>
      <c r="AB352" s="390"/>
    </row>
    <row r="353" spans="1:28" ht="12.75" customHeight="1">
      <c r="A353" s="2"/>
      <c r="B353" s="8"/>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2.75" customHeight="1">
      <c r="A354" s="5"/>
      <c r="B354" s="6" t="s">
        <v>325</v>
      </c>
      <c r="C354" s="6" t="s">
        <v>90</v>
      </c>
      <c r="D354" s="5"/>
      <c r="E354" s="6"/>
      <c r="F354" s="5"/>
      <c r="G354" s="5"/>
      <c r="H354" s="5"/>
      <c r="I354" s="5"/>
      <c r="J354" s="5"/>
      <c r="K354" s="5"/>
      <c r="L354" s="5"/>
      <c r="M354" s="5"/>
      <c r="N354" s="5"/>
      <c r="O354" s="5"/>
      <c r="P354" s="5"/>
      <c r="Q354" s="5"/>
      <c r="R354" s="5"/>
      <c r="S354" s="5"/>
      <c r="T354" s="5"/>
      <c r="U354" s="5"/>
      <c r="V354" s="5"/>
      <c r="W354" s="5"/>
      <c r="X354" s="5"/>
      <c r="Y354" s="5"/>
      <c r="Z354" s="5"/>
      <c r="AA354" s="5"/>
      <c r="AB354" s="5"/>
    </row>
    <row r="355" spans="1:28" ht="12.75" customHeight="1">
      <c r="A355" s="2"/>
      <c r="B355" s="8"/>
      <c r="C355" s="2"/>
      <c r="D355" s="18"/>
      <c r="E355" s="8"/>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2.75" customHeight="1">
      <c r="A356" s="2"/>
      <c r="B356" s="8"/>
      <c r="C356" s="6" t="s">
        <v>327</v>
      </c>
      <c r="D356" s="5"/>
      <c r="E356" s="5"/>
      <c r="F356" s="5"/>
      <c r="G356" s="5"/>
      <c r="H356" s="5"/>
      <c r="I356" s="24"/>
      <c r="J356" s="24"/>
      <c r="K356" s="24"/>
      <c r="L356" s="24"/>
      <c r="M356" s="24"/>
      <c r="N356" s="24"/>
      <c r="O356" s="24"/>
      <c r="P356" s="24"/>
      <c r="Q356" s="24"/>
      <c r="R356" s="24"/>
      <c r="S356" s="24"/>
      <c r="T356" s="24"/>
      <c r="U356" s="24"/>
      <c r="V356" s="24"/>
      <c r="W356" s="24"/>
      <c r="X356" s="24"/>
      <c r="Y356" s="24"/>
      <c r="Z356" s="24"/>
      <c r="AA356" s="24"/>
      <c r="AB356" s="24"/>
    </row>
    <row r="357" spans="1:28" ht="12.75" customHeight="1">
      <c r="A357" s="2"/>
      <c r="B357" s="8"/>
      <c r="C357" s="8"/>
      <c r="D357" s="2"/>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row>
    <row r="358" spans="1:28" ht="12.75" customHeight="1">
      <c r="B358" s="8"/>
      <c r="D358" s="8" t="s">
        <v>13</v>
      </c>
      <c r="E358" s="8" t="s">
        <v>329</v>
      </c>
      <c r="I358" s="2"/>
      <c r="J358" s="2"/>
      <c r="K358" s="2"/>
      <c r="L358" s="2"/>
      <c r="M358" s="2"/>
      <c r="N358" s="2"/>
      <c r="O358" s="2"/>
      <c r="P358" s="2"/>
      <c r="Q358" s="2"/>
      <c r="R358" s="2"/>
      <c r="S358" s="2"/>
    </row>
    <row r="359" spans="1:28" ht="12.75" customHeight="1">
      <c r="B359" s="8"/>
      <c r="E359" s="27" t="s">
        <v>40</v>
      </c>
      <c r="F359" s="2" t="s">
        <v>330</v>
      </c>
      <c r="I359" s="2"/>
      <c r="J359" s="2"/>
      <c r="K359" s="2"/>
      <c r="L359" s="2"/>
      <c r="M359" s="2"/>
      <c r="N359" s="2"/>
      <c r="O359" s="2"/>
      <c r="P359" s="2"/>
      <c r="Q359" s="2"/>
      <c r="R359" s="2"/>
      <c r="S359" s="2"/>
    </row>
    <row r="360" spans="1:28" ht="12.75" customHeight="1">
      <c r="B360" s="8"/>
      <c r="F360" s="2" t="s">
        <v>331</v>
      </c>
      <c r="I360" s="2"/>
      <c r="J360" s="2"/>
      <c r="K360" s="2"/>
      <c r="L360" s="2"/>
      <c r="M360" s="2"/>
      <c r="N360" s="2"/>
      <c r="O360" s="2"/>
      <c r="P360" s="2"/>
      <c r="Q360" s="2"/>
      <c r="R360" s="2"/>
      <c r="S360" s="2"/>
    </row>
    <row r="361" spans="1:28" ht="12.75" customHeight="1">
      <c r="B361" s="8"/>
      <c r="F361" s="2" t="s">
        <v>333</v>
      </c>
      <c r="G361" s="2"/>
      <c r="K361" s="2"/>
      <c r="L361" s="2"/>
      <c r="M361" s="2"/>
      <c r="N361" s="2"/>
      <c r="O361" s="2"/>
      <c r="P361" s="2"/>
      <c r="Q361" s="2"/>
      <c r="R361" s="2"/>
      <c r="S361" s="2"/>
    </row>
    <row r="362" spans="1:28" ht="12.75" customHeight="1">
      <c r="B362" s="8"/>
      <c r="E362" s="27" t="s">
        <v>56</v>
      </c>
      <c r="F362" s="2" t="s">
        <v>334</v>
      </c>
      <c r="I362" s="2"/>
      <c r="J362" s="2"/>
      <c r="K362" s="2"/>
      <c r="L362" s="2"/>
      <c r="M362" s="2"/>
      <c r="N362" s="2"/>
      <c r="O362" s="2"/>
      <c r="P362" s="2"/>
      <c r="Q362" s="2"/>
      <c r="R362" s="2"/>
      <c r="S362" s="2"/>
      <c r="T362" s="2"/>
      <c r="U362" s="2"/>
      <c r="V362" s="2"/>
      <c r="W362" s="2"/>
      <c r="X362" s="2"/>
      <c r="Y362" s="2"/>
      <c r="Z362" s="2"/>
      <c r="AA362" s="2"/>
      <c r="AB362" s="2"/>
    </row>
    <row r="363" spans="1:28" ht="12.75" customHeight="1">
      <c r="B363" s="8"/>
      <c r="E363" s="27" t="s">
        <v>67</v>
      </c>
      <c r="F363" s="2" t="s">
        <v>336</v>
      </c>
      <c r="I363" s="2"/>
      <c r="J363" s="2"/>
      <c r="K363" s="2"/>
      <c r="L363" s="2"/>
      <c r="M363" s="2"/>
      <c r="N363" s="2"/>
      <c r="O363" s="2"/>
      <c r="P363" s="2"/>
      <c r="Q363" s="2"/>
      <c r="R363" s="2"/>
      <c r="S363" s="2"/>
    </row>
    <row r="364" spans="1:28" ht="12.75" customHeight="1">
      <c r="B364" s="8"/>
      <c r="F364" s="2" t="s">
        <v>337</v>
      </c>
      <c r="J364" s="2"/>
      <c r="K364" s="2"/>
      <c r="L364" s="2"/>
      <c r="M364" s="2"/>
      <c r="N364" s="2"/>
      <c r="O364" s="2"/>
      <c r="P364" s="2"/>
      <c r="Q364" s="2"/>
      <c r="R364" s="2"/>
      <c r="S364" s="2"/>
    </row>
    <row r="365" spans="1:28" ht="12.75" customHeight="1">
      <c r="A365" s="2"/>
      <c r="B365" s="8"/>
      <c r="C365" s="2"/>
      <c r="D365" s="2"/>
      <c r="E365" s="393" t="s">
        <v>338</v>
      </c>
      <c r="F365" s="390"/>
      <c r="G365" s="390"/>
      <c r="H365" s="390"/>
      <c r="I365" s="390"/>
      <c r="J365" s="390"/>
      <c r="K365" s="390"/>
      <c r="L365" s="390"/>
      <c r="M365" s="390"/>
      <c r="N365" s="390"/>
      <c r="O365" s="390"/>
      <c r="P365" s="390"/>
      <c r="Q365" s="390"/>
      <c r="R365" s="390"/>
      <c r="S365" s="390"/>
      <c r="T365" s="390"/>
      <c r="U365" s="390"/>
      <c r="V365" s="390"/>
      <c r="W365" s="390"/>
      <c r="X365" s="390"/>
      <c r="Y365" s="390"/>
      <c r="Z365" s="390"/>
      <c r="AA365" s="390"/>
      <c r="AB365" s="390"/>
    </row>
    <row r="366" spans="1:28" ht="12.75" customHeight="1">
      <c r="A366" s="2"/>
      <c r="B366" s="8"/>
      <c r="C366" s="2"/>
      <c r="D366" s="2"/>
      <c r="E366" s="390"/>
      <c r="F366" s="390"/>
      <c r="G366" s="390"/>
      <c r="H366" s="390"/>
      <c r="I366" s="390"/>
      <c r="J366" s="390"/>
      <c r="K366" s="390"/>
      <c r="L366" s="390"/>
      <c r="M366" s="390"/>
      <c r="N366" s="390"/>
      <c r="O366" s="390"/>
      <c r="P366" s="390"/>
      <c r="Q366" s="390"/>
      <c r="R366" s="390"/>
      <c r="S366" s="390"/>
      <c r="T366" s="390"/>
      <c r="U366" s="390"/>
      <c r="V366" s="390"/>
      <c r="W366" s="390"/>
      <c r="X366" s="390"/>
      <c r="Y366" s="390"/>
      <c r="Z366" s="390"/>
      <c r="AA366" s="390"/>
      <c r="AB366" s="390"/>
    </row>
    <row r="367" spans="1:28" ht="12.75" customHeight="1">
      <c r="B367" s="8"/>
      <c r="E367" s="392" t="s">
        <v>341</v>
      </c>
      <c r="F367" s="390"/>
      <c r="G367" s="390"/>
      <c r="H367" s="390"/>
      <c r="I367" s="390"/>
      <c r="J367" s="390"/>
      <c r="K367" s="390"/>
      <c r="L367" s="390"/>
      <c r="M367" s="390"/>
      <c r="N367" s="390"/>
      <c r="O367" s="390"/>
      <c r="P367" s="390"/>
      <c r="Q367" s="390"/>
      <c r="R367" s="390"/>
      <c r="S367" s="390"/>
      <c r="T367" s="390"/>
      <c r="U367" s="390"/>
      <c r="V367" s="390"/>
      <c r="W367" s="390"/>
      <c r="X367" s="390"/>
      <c r="Y367" s="390"/>
      <c r="Z367" s="390"/>
      <c r="AA367" s="390"/>
      <c r="AB367" s="390"/>
    </row>
    <row r="368" spans="1:28" ht="12.75" customHeight="1">
      <c r="A368" s="2"/>
      <c r="B368" s="8"/>
      <c r="C368" s="8"/>
      <c r="D368" s="2"/>
      <c r="E368" s="390"/>
      <c r="F368" s="390"/>
      <c r="G368" s="390"/>
      <c r="H368" s="390"/>
      <c r="I368" s="390"/>
      <c r="J368" s="390"/>
      <c r="K368" s="390"/>
      <c r="L368" s="390"/>
      <c r="M368" s="390"/>
      <c r="N368" s="390"/>
      <c r="O368" s="390"/>
      <c r="P368" s="390"/>
      <c r="Q368" s="390"/>
      <c r="R368" s="390"/>
      <c r="S368" s="390"/>
      <c r="T368" s="390"/>
      <c r="U368" s="390"/>
      <c r="V368" s="390"/>
      <c r="W368" s="390"/>
      <c r="X368" s="390"/>
      <c r="Y368" s="390"/>
      <c r="Z368" s="390"/>
      <c r="AA368" s="390"/>
      <c r="AB368" s="390"/>
    </row>
    <row r="369" spans="1:28" ht="12.75" customHeight="1">
      <c r="A369" s="2"/>
      <c r="B369" s="8"/>
      <c r="C369" s="2"/>
      <c r="D369" s="2"/>
      <c r="E369" s="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2.75" customHeight="1">
      <c r="B370" s="8"/>
      <c r="D370" s="8" t="s">
        <v>38</v>
      </c>
      <c r="E370" s="8" t="s">
        <v>342</v>
      </c>
      <c r="J370" s="2"/>
      <c r="K370" s="2"/>
      <c r="L370" s="2"/>
      <c r="M370" s="2"/>
      <c r="N370" s="2"/>
      <c r="O370" s="2"/>
      <c r="P370" s="2"/>
      <c r="Q370" s="2"/>
      <c r="R370" s="2"/>
      <c r="S370" s="2"/>
    </row>
    <row r="371" spans="1:28" ht="12.75" customHeight="1">
      <c r="B371" s="8"/>
      <c r="E371" s="2" t="s">
        <v>344</v>
      </c>
      <c r="F371" s="2"/>
      <c r="G371" s="2"/>
      <c r="H371" s="2"/>
      <c r="I371" s="2"/>
      <c r="J371" s="2"/>
      <c r="K371" s="2"/>
      <c r="L371" s="2"/>
      <c r="M371" s="2"/>
      <c r="N371" s="2"/>
      <c r="O371" s="2"/>
      <c r="P371" s="2"/>
      <c r="Q371" s="2"/>
      <c r="R371" s="2"/>
      <c r="S371" s="2"/>
    </row>
    <row r="372" spans="1:28" ht="12.75" customHeight="1">
      <c r="B372" s="8"/>
      <c r="E372" s="2" t="s">
        <v>345</v>
      </c>
      <c r="F372" s="2"/>
      <c r="G372" s="2"/>
      <c r="H372" s="2"/>
      <c r="I372" s="2"/>
      <c r="J372" s="2"/>
      <c r="K372" s="2"/>
      <c r="L372" s="2"/>
      <c r="M372" s="2"/>
      <c r="N372" s="2"/>
      <c r="O372" s="2"/>
      <c r="P372" s="2"/>
      <c r="Q372" s="2"/>
      <c r="R372" s="2"/>
      <c r="S372" s="2"/>
    </row>
    <row r="373" spans="1:28" ht="12.75" customHeight="1">
      <c r="B373" s="8"/>
      <c r="E373" s="2"/>
      <c r="F373" s="2"/>
      <c r="G373" s="2"/>
      <c r="H373" s="2"/>
      <c r="I373" s="2"/>
      <c r="J373" s="2"/>
      <c r="K373" s="2"/>
      <c r="L373" s="2"/>
      <c r="M373" s="2"/>
      <c r="N373" s="2"/>
      <c r="O373" s="2"/>
      <c r="P373" s="2"/>
      <c r="Q373" s="2"/>
      <c r="R373" s="2"/>
      <c r="S373" s="2"/>
    </row>
    <row r="374" spans="1:28" ht="12.75" customHeight="1">
      <c r="A374" s="2"/>
      <c r="B374" s="8"/>
      <c r="C374" s="2"/>
      <c r="D374" s="8" t="s">
        <v>135</v>
      </c>
      <c r="E374" s="8" t="s">
        <v>346</v>
      </c>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2.75" customHeight="1">
      <c r="A375" s="2"/>
      <c r="B375" s="8"/>
      <c r="C375" s="2"/>
      <c r="D375" s="2"/>
      <c r="E375" s="2" t="s">
        <v>40</v>
      </c>
      <c r="F375" s="2" t="s">
        <v>347</v>
      </c>
      <c r="G375" s="2"/>
      <c r="H375" s="2"/>
      <c r="I375" s="2"/>
      <c r="J375" s="2"/>
      <c r="K375" s="2"/>
      <c r="L375" s="2"/>
      <c r="M375" s="2"/>
      <c r="N375" s="2"/>
      <c r="O375" s="2"/>
      <c r="P375" s="2"/>
      <c r="Q375" s="2"/>
      <c r="R375" s="2"/>
      <c r="S375" s="2"/>
      <c r="T375" s="2"/>
      <c r="U375" s="2"/>
      <c r="V375" s="2"/>
      <c r="W375" s="2"/>
      <c r="X375" s="2"/>
      <c r="Y375" s="2"/>
      <c r="Z375" s="2"/>
      <c r="AA375" s="2"/>
      <c r="AB375" s="2"/>
    </row>
    <row r="376" spans="1:28" ht="12.75" customHeight="1">
      <c r="A376" s="2"/>
      <c r="B376" s="8"/>
      <c r="C376" s="2"/>
      <c r="D376" s="2"/>
      <c r="E376" s="2"/>
      <c r="F376" s="18" t="s">
        <v>349</v>
      </c>
      <c r="G376" s="2"/>
      <c r="H376" s="2"/>
      <c r="I376" s="18"/>
      <c r="J376" s="2"/>
      <c r="K376" s="2"/>
      <c r="L376" s="2"/>
      <c r="M376" s="2"/>
      <c r="N376" s="2"/>
      <c r="O376" s="2"/>
      <c r="P376" s="2"/>
      <c r="Q376" s="2"/>
      <c r="R376" s="2"/>
      <c r="S376" s="2"/>
      <c r="T376" s="2"/>
      <c r="U376" s="2"/>
      <c r="V376" s="2"/>
      <c r="W376" s="2"/>
      <c r="X376" s="2"/>
      <c r="Y376" s="2"/>
      <c r="Z376" s="2"/>
      <c r="AA376" s="2"/>
      <c r="AB376" s="2"/>
    </row>
    <row r="377" spans="1:28" ht="12.75" customHeight="1">
      <c r="A377" s="2"/>
      <c r="B377" s="8"/>
      <c r="C377" s="2"/>
      <c r="D377" s="2"/>
      <c r="E377" s="2" t="s">
        <v>56</v>
      </c>
      <c r="F377" s="2" t="s">
        <v>350</v>
      </c>
      <c r="G377" s="2"/>
      <c r="H377" s="2"/>
      <c r="I377" s="18"/>
      <c r="J377" s="2"/>
      <c r="K377" s="2"/>
      <c r="L377" s="2"/>
      <c r="M377" s="2"/>
      <c r="N377" s="2"/>
      <c r="O377" s="2"/>
      <c r="P377" s="2"/>
      <c r="Q377" s="2"/>
      <c r="R377" s="2"/>
      <c r="S377" s="2"/>
      <c r="T377" s="2"/>
      <c r="U377" s="2"/>
      <c r="V377" s="2"/>
      <c r="W377" s="2"/>
      <c r="X377" s="2"/>
      <c r="Y377" s="2"/>
      <c r="Z377" s="2"/>
      <c r="AA377" s="2"/>
      <c r="AB377" s="2"/>
    </row>
    <row r="378" spans="1:28" ht="12.75" customHeight="1">
      <c r="A378" s="2"/>
      <c r="B378" s="8"/>
      <c r="C378" s="2"/>
      <c r="D378" s="2"/>
      <c r="E378" s="2"/>
      <c r="F378" s="2"/>
      <c r="G378" s="2"/>
      <c r="H378" s="2"/>
      <c r="I378" s="18"/>
      <c r="J378" s="2"/>
      <c r="K378" s="2"/>
      <c r="L378" s="2"/>
      <c r="M378" s="2"/>
      <c r="N378" s="2"/>
      <c r="O378" s="2"/>
      <c r="P378" s="2"/>
      <c r="Q378" s="2"/>
      <c r="R378" s="2"/>
      <c r="S378" s="2"/>
      <c r="T378" s="2"/>
      <c r="U378" s="2"/>
      <c r="V378" s="2"/>
      <c r="W378" s="2"/>
      <c r="X378" s="2"/>
      <c r="Y378" s="2"/>
      <c r="Z378" s="2"/>
      <c r="AA378" s="2"/>
      <c r="AB378" s="2"/>
    </row>
    <row r="379" spans="1:28" ht="12.75" customHeight="1">
      <c r="A379" s="2"/>
      <c r="B379" s="8"/>
      <c r="C379" s="2"/>
      <c r="D379" s="8" t="s">
        <v>140</v>
      </c>
      <c r="E379" s="8" t="s">
        <v>351</v>
      </c>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2.75" customHeight="1">
      <c r="A380" s="2"/>
      <c r="B380" s="8"/>
      <c r="C380" s="2"/>
      <c r="D380" s="8"/>
      <c r="E380" s="2" t="s">
        <v>344</v>
      </c>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2.75" customHeight="1">
      <c r="A381" s="2"/>
      <c r="B381" s="8"/>
      <c r="C381" s="2"/>
      <c r="D381" s="8"/>
      <c r="E381" s="2" t="s">
        <v>353</v>
      </c>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2.75" customHeight="1">
      <c r="A382" s="2"/>
      <c r="B382" s="8"/>
      <c r="C382" s="2"/>
      <c r="D382" s="8"/>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2.75" customHeight="1">
      <c r="A383" s="2"/>
      <c r="B383" s="8"/>
      <c r="C383" s="2"/>
      <c r="D383" s="8" t="s">
        <v>143</v>
      </c>
      <c r="E383" s="8" t="s">
        <v>355</v>
      </c>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2.75" customHeight="1">
      <c r="A384" s="2"/>
      <c r="B384" s="8"/>
      <c r="C384" s="2"/>
      <c r="D384" s="2"/>
      <c r="E384" s="2" t="s">
        <v>40</v>
      </c>
      <c r="F384" s="2" t="s">
        <v>356</v>
      </c>
      <c r="G384" s="2"/>
      <c r="H384" s="2"/>
      <c r="I384" s="2"/>
      <c r="J384" s="2"/>
      <c r="K384" s="2"/>
      <c r="L384" s="2"/>
      <c r="M384" s="2"/>
      <c r="N384" s="2"/>
      <c r="O384" s="2"/>
      <c r="P384" s="2"/>
      <c r="Q384" s="2"/>
      <c r="R384" s="2"/>
      <c r="S384" s="2"/>
      <c r="T384" s="2"/>
      <c r="U384" s="2"/>
      <c r="V384" s="2"/>
      <c r="W384" s="2"/>
      <c r="X384" s="2"/>
      <c r="Y384" s="2"/>
      <c r="Z384" s="2"/>
      <c r="AA384" s="2"/>
      <c r="AB384" s="2"/>
    </row>
    <row r="385" spans="1:28" ht="12.75" customHeight="1">
      <c r="A385" s="2"/>
      <c r="B385" s="8"/>
      <c r="C385" s="2"/>
      <c r="D385" s="2"/>
      <c r="E385" s="2"/>
      <c r="F385" s="18" t="s">
        <v>349</v>
      </c>
      <c r="G385" s="2"/>
      <c r="H385" s="2"/>
      <c r="I385" s="2"/>
      <c r="J385" s="2"/>
      <c r="K385" s="2"/>
      <c r="L385" s="2"/>
      <c r="M385" s="2"/>
      <c r="N385" s="2"/>
      <c r="O385" s="2"/>
      <c r="P385" s="2"/>
      <c r="Q385" s="2"/>
      <c r="R385" s="2"/>
      <c r="S385" s="2"/>
      <c r="T385" s="2"/>
      <c r="U385" s="2"/>
      <c r="V385" s="2"/>
      <c r="W385" s="2"/>
      <c r="X385" s="2"/>
      <c r="Y385" s="2"/>
      <c r="Z385" s="2"/>
      <c r="AA385" s="2"/>
      <c r="AB385" s="2"/>
    </row>
    <row r="386" spans="1:28" ht="12.75" customHeight="1">
      <c r="A386" s="2"/>
      <c r="B386" s="8"/>
      <c r="C386" s="2"/>
      <c r="D386" s="2"/>
      <c r="E386" s="2" t="s">
        <v>56</v>
      </c>
      <c r="F386" s="389" t="s">
        <v>358</v>
      </c>
      <c r="G386" s="390"/>
      <c r="H386" s="390"/>
      <c r="I386" s="390"/>
      <c r="J386" s="390"/>
      <c r="K386" s="390"/>
      <c r="L386" s="390"/>
      <c r="M386" s="390"/>
      <c r="N386" s="390"/>
      <c r="O386" s="390"/>
      <c r="P386" s="390"/>
      <c r="Q386" s="390"/>
      <c r="R386" s="390"/>
      <c r="S386" s="390"/>
      <c r="T386" s="390"/>
      <c r="U386" s="390"/>
      <c r="V386" s="390"/>
      <c r="W386" s="390"/>
      <c r="X386" s="390"/>
      <c r="Y386" s="390"/>
      <c r="Z386" s="390"/>
      <c r="AA386" s="390"/>
      <c r="AB386" s="390"/>
    </row>
    <row r="387" spans="1:28" ht="12.75" customHeight="1">
      <c r="A387" s="2"/>
      <c r="B387" s="8"/>
      <c r="C387" s="2"/>
      <c r="D387" s="2"/>
      <c r="E387" s="2"/>
      <c r="F387" s="390"/>
      <c r="G387" s="390"/>
      <c r="H387" s="390"/>
      <c r="I387" s="390"/>
      <c r="J387" s="390"/>
      <c r="K387" s="390"/>
      <c r="L387" s="390"/>
      <c r="M387" s="390"/>
      <c r="N387" s="390"/>
      <c r="O387" s="390"/>
      <c r="P387" s="390"/>
      <c r="Q387" s="390"/>
      <c r="R387" s="390"/>
      <c r="S387" s="390"/>
      <c r="T387" s="390"/>
      <c r="U387" s="390"/>
      <c r="V387" s="390"/>
      <c r="W387" s="390"/>
      <c r="X387" s="390"/>
      <c r="Y387" s="390"/>
      <c r="Z387" s="390"/>
      <c r="AA387" s="390"/>
      <c r="AB387" s="390"/>
    </row>
    <row r="388" spans="1:28" ht="12.75" customHeight="1">
      <c r="A388" s="2"/>
      <c r="B388" s="8"/>
      <c r="C388" s="2"/>
      <c r="D388" s="2"/>
      <c r="E388" s="2"/>
      <c r="F388" s="390"/>
      <c r="G388" s="390"/>
      <c r="H388" s="390"/>
      <c r="I388" s="390"/>
      <c r="J388" s="390"/>
      <c r="K388" s="390"/>
      <c r="L388" s="390"/>
      <c r="M388" s="390"/>
      <c r="N388" s="390"/>
      <c r="O388" s="390"/>
      <c r="P388" s="390"/>
      <c r="Q388" s="390"/>
      <c r="R388" s="390"/>
      <c r="S388" s="390"/>
      <c r="T388" s="390"/>
      <c r="U388" s="390"/>
      <c r="V388" s="390"/>
      <c r="W388" s="390"/>
      <c r="X388" s="390"/>
      <c r="Y388" s="390"/>
      <c r="Z388" s="390"/>
      <c r="AA388" s="390"/>
      <c r="AB388" s="390"/>
    </row>
    <row r="389" spans="1:28" ht="12.75" customHeight="1">
      <c r="A389" s="2"/>
      <c r="B389" s="8"/>
      <c r="C389" s="2"/>
      <c r="D389" s="2"/>
      <c r="E389" s="2"/>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2.75" customHeight="1">
      <c r="A390" s="2"/>
      <c r="B390" s="8"/>
      <c r="C390" s="8"/>
      <c r="D390" s="8" t="s">
        <v>147</v>
      </c>
      <c r="E390" s="8" t="s">
        <v>359</v>
      </c>
      <c r="F390" s="2"/>
      <c r="G390" s="8"/>
      <c r="H390" s="2"/>
      <c r="I390" s="18"/>
      <c r="J390" s="2"/>
      <c r="K390" s="2"/>
      <c r="L390" s="2"/>
      <c r="M390" s="2"/>
      <c r="N390" s="2"/>
      <c r="O390" s="2"/>
      <c r="P390" s="2"/>
      <c r="Q390" s="2"/>
      <c r="R390" s="2"/>
      <c r="S390" s="2"/>
      <c r="T390" s="2"/>
      <c r="U390" s="2"/>
      <c r="V390" s="2"/>
      <c r="W390" s="2"/>
      <c r="X390" s="2"/>
      <c r="Y390" s="2"/>
      <c r="Z390" s="2"/>
      <c r="AA390" s="2"/>
      <c r="AB390" s="2"/>
    </row>
    <row r="391" spans="1:28" ht="12.75" customHeight="1">
      <c r="A391" s="2"/>
      <c r="B391" s="8"/>
      <c r="C391" s="2"/>
      <c r="D391" s="8"/>
      <c r="E391" s="2" t="s">
        <v>360</v>
      </c>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2.75" customHeight="1">
      <c r="B392" s="8"/>
      <c r="E392" s="27" t="s">
        <v>353</v>
      </c>
      <c r="F392" s="24"/>
      <c r="G392" s="24"/>
      <c r="H392" s="24"/>
      <c r="I392" s="24"/>
      <c r="J392" s="24"/>
      <c r="K392" s="24"/>
      <c r="L392" s="24"/>
      <c r="M392" s="24"/>
      <c r="N392" s="24"/>
      <c r="O392" s="24"/>
      <c r="P392" s="24"/>
      <c r="Q392" s="24"/>
      <c r="R392" s="24"/>
      <c r="S392" s="24"/>
      <c r="T392" s="24"/>
      <c r="U392" s="24"/>
      <c r="V392" s="24"/>
      <c r="W392" s="24"/>
      <c r="X392" s="24"/>
      <c r="Y392" s="24"/>
      <c r="Z392" s="24"/>
      <c r="AA392" s="24"/>
      <c r="AB392" s="24"/>
    </row>
    <row r="393" spans="1:28" ht="12.75" customHeight="1">
      <c r="B393" s="8"/>
      <c r="S393" s="2"/>
    </row>
    <row r="394" spans="1:28" ht="12.75" hidden="1" customHeight="1">
      <c r="B394" s="8"/>
      <c r="S394" s="2"/>
    </row>
    <row r="395" spans="1:28" ht="12.75" hidden="1" customHeight="1">
      <c r="B395" s="8"/>
      <c r="S395" s="2"/>
    </row>
    <row r="396" spans="1:28" ht="12.75" hidden="1" customHeight="1">
      <c r="B396" s="8"/>
      <c r="S396" s="2"/>
    </row>
    <row r="397" spans="1:28" ht="12.75" hidden="1" customHeight="1">
      <c r="B397" s="8"/>
      <c r="S397" s="2"/>
    </row>
    <row r="398" spans="1:28" ht="12.75" hidden="1" customHeight="1">
      <c r="B398" s="8"/>
      <c r="S398" s="2"/>
    </row>
    <row r="399" spans="1:28" ht="12.75" hidden="1" customHeight="1">
      <c r="B399" s="8"/>
      <c r="S399" s="2"/>
    </row>
    <row r="400" spans="1:28" ht="12.75" hidden="1" customHeight="1">
      <c r="B400" s="8"/>
      <c r="S400" s="2"/>
    </row>
    <row r="401" spans="2:19" ht="12.75" hidden="1" customHeight="1">
      <c r="B401" s="8"/>
      <c r="S401" s="2"/>
    </row>
    <row r="402" spans="2:19" ht="12.75" hidden="1" customHeight="1">
      <c r="B402" s="8"/>
      <c r="S402" s="2"/>
    </row>
    <row r="403" spans="2:19" ht="12.75" hidden="1" customHeight="1">
      <c r="B403" s="8"/>
      <c r="S403" s="2"/>
    </row>
    <row r="404" spans="2:19" ht="12.75" hidden="1" customHeight="1">
      <c r="B404" s="8"/>
      <c r="S404" s="2"/>
    </row>
    <row r="405" spans="2:19" ht="12.75" hidden="1" customHeight="1">
      <c r="B405" s="8"/>
      <c r="S405" s="2"/>
    </row>
    <row r="406" spans="2:19" ht="12.75" hidden="1" customHeight="1">
      <c r="B406" s="8"/>
      <c r="D406" s="8"/>
      <c r="E406" s="2"/>
      <c r="F406" s="2"/>
      <c r="G406" s="2"/>
      <c r="H406" s="2"/>
      <c r="I406" s="2"/>
      <c r="J406" s="2"/>
      <c r="K406" s="2"/>
      <c r="L406" s="2"/>
      <c r="M406" s="2"/>
      <c r="N406" s="2"/>
      <c r="O406" s="2"/>
      <c r="P406" s="2"/>
      <c r="Q406" s="2"/>
      <c r="R406" s="2"/>
      <c r="S406" s="2"/>
    </row>
    <row r="407" spans="2:19" ht="12.75" hidden="1" customHeight="1">
      <c r="B407" s="8"/>
      <c r="D407" s="8"/>
      <c r="E407" s="2"/>
      <c r="F407" s="2"/>
      <c r="G407" s="2"/>
      <c r="H407" s="2"/>
      <c r="I407" s="2"/>
      <c r="J407" s="2"/>
      <c r="K407" s="2"/>
      <c r="L407" s="2"/>
      <c r="M407" s="2"/>
      <c r="N407" s="2"/>
      <c r="O407" s="2"/>
      <c r="P407" s="2"/>
      <c r="Q407" s="2"/>
      <c r="R407" s="2"/>
      <c r="S407" s="2"/>
    </row>
    <row r="408" spans="2:19" ht="12.75" hidden="1" customHeight="1">
      <c r="J408" s="2"/>
      <c r="K408" s="2"/>
      <c r="L408" s="2"/>
      <c r="M408" s="2"/>
      <c r="N408" s="2"/>
      <c r="O408" s="2"/>
      <c r="P408" s="2"/>
      <c r="Q408" s="2"/>
      <c r="R408" s="2"/>
      <c r="S408" s="2"/>
    </row>
    <row r="409" spans="2:19" ht="12.75" hidden="1" customHeight="1">
      <c r="J409" s="2"/>
      <c r="K409" s="2"/>
      <c r="L409" s="2"/>
      <c r="M409" s="2"/>
      <c r="N409" s="2"/>
      <c r="O409" s="2"/>
      <c r="P409" s="2"/>
      <c r="Q409" s="2"/>
      <c r="R409" s="2"/>
      <c r="S409" s="2"/>
    </row>
    <row r="410" spans="2:19" ht="12.75" hidden="1" customHeight="1">
      <c r="J410" s="2"/>
      <c r="K410" s="2"/>
      <c r="L410" s="2"/>
      <c r="M410" s="2"/>
      <c r="N410" s="2"/>
      <c r="O410" s="2"/>
      <c r="P410" s="2"/>
      <c r="Q410" s="2"/>
      <c r="R410" s="2"/>
      <c r="S410" s="2"/>
    </row>
    <row r="411" spans="2:19" ht="12.75" hidden="1" customHeight="1">
      <c r="J411" s="2"/>
      <c r="K411" s="2"/>
      <c r="L411" s="2"/>
      <c r="M411" s="2"/>
      <c r="N411" s="2"/>
      <c r="O411" s="2"/>
      <c r="P411" s="2"/>
      <c r="Q411" s="2"/>
      <c r="R411" s="2"/>
      <c r="S411" s="2"/>
    </row>
    <row r="412" spans="2:19" ht="12.75" hidden="1" customHeight="1">
      <c r="J412" s="2"/>
      <c r="K412" s="2"/>
      <c r="L412" s="2"/>
      <c r="M412" s="2"/>
      <c r="N412" s="2"/>
      <c r="O412" s="2"/>
      <c r="P412" s="2"/>
      <c r="Q412" s="2"/>
      <c r="R412" s="2"/>
      <c r="S412" s="2"/>
    </row>
    <row r="413" spans="2:19" ht="12.75" hidden="1" customHeight="1">
      <c r="J413" s="2"/>
      <c r="K413" s="2"/>
      <c r="L413" s="2"/>
      <c r="M413" s="2"/>
      <c r="N413" s="2"/>
      <c r="O413" s="2"/>
      <c r="P413" s="2"/>
      <c r="Q413" s="2"/>
      <c r="R413" s="2"/>
      <c r="S413" s="2"/>
    </row>
    <row r="414" spans="2:19" ht="12.75" hidden="1" customHeight="1">
      <c r="J414" s="2"/>
      <c r="K414" s="2"/>
      <c r="L414" s="2"/>
      <c r="M414" s="2"/>
      <c r="N414" s="2"/>
      <c r="O414" s="2"/>
      <c r="P414" s="2"/>
      <c r="Q414" s="2"/>
      <c r="R414" s="2"/>
      <c r="S414" s="2"/>
    </row>
    <row r="415" spans="2:19" ht="12.75" hidden="1" customHeight="1">
      <c r="J415" s="2"/>
      <c r="K415" s="2"/>
      <c r="L415" s="2"/>
      <c r="M415" s="2"/>
      <c r="N415" s="2"/>
      <c r="O415" s="2"/>
      <c r="P415" s="2"/>
      <c r="Q415" s="2"/>
      <c r="R415" s="2"/>
      <c r="S415" s="2"/>
    </row>
    <row r="416" spans="2:19" ht="12.75" hidden="1" customHeight="1">
      <c r="J416" s="2"/>
      <c r="K416" s="2"/>
      <c r="L416" s="2"/>
      <c r="M416" s="2"/>
      <c r="N416" s="2"/>
      <c r="O416" s="2"/>
      <c r="P416" s="2"/>
      <c r="Q416" s="2"/>
      <c r="R416" s="2"/>
      <c r="S416" s="2"/>
    </row>
    <row r="417" spans="2:19" ht="12.75" hidden="1" customHeight="1">
      <c r="L417" s="2"/>
      <c r="M417" s="2"/>
      <c r="N417" s="2"/>
      <c r="O417" s="2"/>
      <c r="P417" s="2"/>
      <c r="Q417" s="2"/>
      <c r="R417" s="2"/>
      <c r="S417" s="2"/>
    </row>
    <row r="418" spans="2:19" ht="12.75" hidden="1" customHeight="1">
      <c r="J418" s="2"/>
      <c r="K418" s="2"/>
      <c r="L418" s="2"/>
      <c r="M418" s="2"/>
      <c r="N418" s="2"/>
      <c r="O418" s="2"/>
      <c r="P418" s="2"/>
      <c r="Q418" s="2"/>
      <c r="R418" s="2"/>
      <c r="S418" s="2"/>
    </row>
    <row r="419" spans="2:19" ht="12.75" hidden="1" customHeight="1">
      <c r="B419" s="8"/>
      <c r="D419" s="8"/>
      <c r="E419" s="2"/>
      <c r="F419" s="2"/>
      <c r="G419" s="2"/>
      <c r="H419" s="2"/>
      <c r="I419" s="2"/>
      <c r="J419" s="2"/>
      <c r="K419" s="2"/>
      <c r="L419" s="2"/>
      <c r="M419" s="2"/>
      <c r="N419" s="2"/>
      <c r="O419" s="2"/>
      <c r="P419" s="2"/>
      <c r="Q419" s="2"/>
      <c r="R419" s="2"/>
      <c r="S419" s="2"/>
    </row>
    <row r="420" spans="2:19" ht="12.75" hidden="1" customHeight="1">
      <c r="B420" s="8"/>
      <c r="C420" s="8"/>
      <c r="D420" s="8"/>
      <c r="E420" s="2"/>
      <c r="F420" s="2"/>
      <c r="G420" s="2"/>
      <c r="H420" s="2"/>
      <c r="I420" s="2"/>
      <c r="J420" s="2"/>
      <c r="K420" s="2"/>
      <c r="L420" s="2"/>
      <c r="M420" s="2"/>
      <c r="N420" s="2"/>
      <c r="O420" s="2"/>
      <c r="P420" s="2"/>
      <c r="Q420" s="2"/>
      <c r="R420" s="2"/>
      <c r="S420" s="2"/>
    </row>
    <row r="421" spans="2:19" ht="12.75" hidden="1" customHeight="1">
      <c r="D421" s="8"/>
    </row>
    <row r="422" spans="2:19" ht="12.75" hidden="1" customHeight="1"/>
    <row r="423" spans="2:19" ht="12.75" hidden="1" customHeight="1"/>
    <row r="424" spans="2:19" ht="12.75" hidden="1" customHeight="1"/>
    <row r="425" spans="2:19" ht="12.75" hidden="1" customHeight="1"/>
    <row r="426" spans="2:19" ht="12.75" hidden="1" customHeight="1"/>
    <row r="427" spans="2:19" ht="12.75" hidden="1" customHeight="1"/>
    <row r="428" spans="2:19" ht="12.75" hidden="1" customHeight="1"/>
    <row r="429" spans="2:19" ht="12.75" hidden="1" customHeight="1"/>
    <row r="430" spans="2:19" ht="12.75" hidden="1" customHeight="1"/>
    <row r="431" spans="2:19" ht="12.75" hidden="1" customHeight="1"/>
    <row r="432" spans="2:19" ht="12.75" hidden="1" customHeight="1"/>
    <row r="433" spans="1:28" ht="12.75" hidden="1" customHeight="1"/>
    <row r="434" spans="1:28" ht="12.75" hidden="1" customHeight="1"/>
    <row r="435" spans="1:28" ht="12.75" hidden="1" customHeight="1"/>
    <row r="436" spans="1:28" ht="12.75" hidden="1" customHeight="1"/>
    <row r="437" spans="1:28" ht="12.75" hidden="1" customHeight="1">
      <c r="A437" s="2"/>
      <c r="B437" s="2"/>
      <c r="I437" s="2"/>
      <c r="J437" s="2"/>
      <c r="K437" s="2"/>
      <c r="L437" s="2"/>
      <c r="M437" s="2"/>
      <c r="N437" s="2"/>
      <c r="O437" s="2"/>
      <c r="P437" s="2"/>
      <c r="Q437" s="2"/>
      <c r="R437" s="2"/>
      <c r="S437" s="2"/>
      <c r="T437" s="2"/>
      <c r="U437" s="2"/>
      <c r="V437" s="2"/>
      <c r="W437" s="2"/>
      <c r="X437" s="2"/>
      <c r="Y437" s="2"/>
      <c r="Z437" s="2"/>
      <c r="AA437" s="2"/>
      <c r="AB437" s="2"/>
    </row>
    <row r="438" spans="1:28" ht="12.75" hidden="1" customHeight="1"/>
    <row r="439" spans="1:28" ht="12.75" hidden="1" customHeight="1"/>
    <row r="440" spans="1:28" ht="12.75" hidden="1" customHeight="1"/>
    <row r="441" spans="1:28" ht="12.75" hidden="1" customHeight="1"/>
    <row r="442" spans="1:28" ht="12.75" hidden="1" customHeight="1"/>
    <row r="443" spans="1:28" ht="12.75" hidden="1" customHeight="1"/>
    <row r="444" spans="1:28" ht="12.75" hidden="1" customHeight="1"/>
    <row r="445" spans="1:28" ht="12.75" hidden="1" customHeight="1"/>
    <row r="446" spans="1:28" ht="12.75" hidden="1" customHeight="1"/>
    <row r="447" spans="1:28" ht="12.75" hidden="1" customHeight="1"/>
    <row r="448" spans="1:2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row r="520" ht="12.75" hidden="1" customHeight="1"/>
    <row r="521" ht="12.75" hidden="1" customHeight="1"/>
    <row r="522" ht="12.75" hidden="1" customHeight="1"/>
    <row r="523" ht="12.75" hidden="1" customHeight="1"/>
    <row r="524" ht="12.75" hidden="1" customHeight="1"/>
    <row r="525" ht="12.75" hidden="1" customHeight="1"/>
    <row r="526" ht="12.75" hidden="1" customHeight="1"/>
    <row r="527" ht="12.75" hidden="1" customHeight="1"/>
    <row r="528" ht="12.75" hidden="1" customHeight="1"/>
    <row r="529" ht="12.75" hidden="1" customHeight="1"/>
    <row r="530" ht="12.75" hidden="1" customHeight="1"/>
    <row r="531" ht="12.75" hidden="1" customHeight="1"/>
    <row r="532" ht="12.75" hidden="1" customHeight="1"/>
    <row r="533" ht="12.75" hidden="1" customHeight="1"/>
    <row r="534" ht="12.75" hidden="1" customHeight="1"/>
    <row r="535" ht="12.75" hidden="1" customHeight="1"/>
    <row r="536" ht="12.75" hidden="1" customHeight="1"/>
    <row r="537" ht="12.75" hidden="1" customHeight="1"/>
    <row r="538" ht="12.75" hidden="1" customHeight="1"/>
    <row r="539" ht="12.75" hidden="1" customHeight="1"/>
    <row r="540" ht="12.75" hidden="1" customHeight="1"/>
    <row r="541" ht="12.75" hidden="1" customHeight="1"/>
    <row r="542" ht="12.75" hidden="1" customHeight="1"/>
    <row r="543" ht="12.75" hidden="1" customHeight="1"/>
    <row r="544" ht="12.75" hidden="1" customHeight="1"/>
    <row r="545" ht="12.75" hidden="1" customHeight="1"/>
    <row r="546" ht="12.75" hidden="1" customHeight="1"/>
    <row r="547" ht="12.75" hidden="1" customHeight="1"/>
    <row r="548" ht="12.75" hidden="1" customHeight="1"/>
    <row r="549" ht="12.75" hidden="1" customHeight="1"/>
    <row r="550" ht="12.75" hidden="1" customHeight="1"/>
    <row r="551" ht="12.75" hidden="1" customHeight="1"/>
    <row r="552" ht="12.75" hidden="1" customHeight="1"/>
    <row r="553" ht="12.75" hidden="1" customHeight="1"/>
    <row r="554" ht="12.75" hidden="1" customHeight="1"/>
    <row r="555" ht="12.75" hidden="1" customHeight="1"/>
    <row r="556" ht="12.75" hidden="1" customHeight="1"/>
    <row r="557" ht="12.75" hidden="1" customHeight="1"/>
    <row r="558" ht="12.75" hidden="1" customHeight="1"/>
    <row r="559" ht="12.75" hidden="1" customHeight="1"/>
    <row r="560" ht="12.75" hidden="1" customHeight="1"/>
    <row r="561" ht="12.75" hidden="1" customHeight="1"/>
    <row r="562" ht="12.75" hidden="1" customHeight="1"/>
    <row r="563" ht="12.75" hidden="1"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G67:AB68"/>
    <mergeCell ref="G205:AB206"/>
    <mergeCell ref="E341:AB345"/>
    <mergeCell ref="F336:AB338"/>
    <mergeCell ref="G80:AB82"/>
    <mergeCell ref="G84:AB86"/>
    <mergeCell ref="G72:AB73"/>
    <mergeCell ref="G70:AB71"/>
    <mergeCell ref="G88:AB90"/>
    <mergeCell ref="D33:AB34"/>
    <mergeCell ref="E35:AB35"/>
    <mergeCell ref="D30:AB30"/>
    <mergeCell ref="E31:AB31"/>
    <mergeCell ref="G64:AB66"/>
    <mergeCell ref="G56:I56"/>
    <mergeCell ref="E36:AB36"/>
    <mergeCell ref="F40:AB41"/>
    <mergeCell ref="F43:AB45"/>
    <mergeCell ref="F48:AB50"/>
    <mergeCell ref="A1:AB2"/>
    <mergeCell ref="D17:AB26"/>
    <mergeCell ref="G54:AB54"/>
    <mergeCell ref="F350:AB352"/>
    <mergeCell ref="F386:AB388"/>
    <mergeCell ref="E367:AB368"/>
    <mergeCell ref="E365:AB366"/>
    <mergeCell ref="G57:AB58"/>
    <mergeCell ref="E98:AB99"/>
    <mergeCell ref="G92:AB93"/>
    <mergeCell ref="G95:AB97"/>
    <mergeCell ref="F346:AB349"/>
    <mergeCell ref="D7:AB9"/>
    <mergeCell ref="D11:AB13"/>
    <mergeCell ref="E27:AB28"/>
    <mergeCell ref="E14:AB15"/>
  </mergeCells>
  <hyperlinks>
    <hyperlink ref="E31" r:id="rId1"/>
    <hyperlink ref="E35" r:id="rId2"/>
    <hyperlink ref="E36" r:id="rId3"/>
  </hyperlinks>
  <pageMargins left="0.75" right="0.75" top="0.75" bottom="0.75" header="0" footer="0"/>
  <pageSetup orientation="portrait"/>
  <rowBreaks count="7" manualBreakCount="7">
    <brk id="160" man="1"/>
    <brk id="353" man="1"/>
    <brk id="100" man="1"/>
    <brk id="279" man="1"/>
    <brk id="328" man="1"/>
    <brk id="60" man="1"/>
    <brk id="220" man="1"/>
  </rowBreaks>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election sqref="A1:I1"/>
    </sheetView>
  </sheetViews>
  <sheetFormatPr defaultColWidth="14.42578125" defaultRowHeight="15" customHeight="1"/>
  <cols>
    <col min="1" max="3" width="15.7109375" customWidth="1"/>
    <col min="4" max="4" width="3.7109375" customWidth="1"/>
    <col min="5" max="6" width="15.7109375" customWidth="1"/>
    <col min="7" max="7" width="3.7109375" customWidth="1"/>
    <col min="8" max="9" width="15.7109375" customWidth="1"/>
    <col min="10" max="11" width="15.7109375" hidden="1" customWidth="1"/>
    <col min="12" max="26" width="8.7109375" customWidth="1"/>
  </cols>
  <sheetData>
    <row r="1" spans="1:26" ht="14.25" customHeight="1">
      <c r="A1" s="637" t="s">
        <v>1524</v>
      </c>
      <c r="B1" s="450"/>
      <c r="C1" s="450"/>
      <c r="D1" s="450"/>
      <c r="E1" s="450"/>
      <c r="F1" s="450"/>
      <c r="G1" s="450"/>
      <c r="H1" s="450"/>
      <c r="I1" s="450"/>
      <c r="J1" s="2"/>
      <c r="K1" s="2"/>
      <c r="L1" s="225"/>
      <c r="M1" s="225"/>
      <c r="N1" s="225"/>
      <c r="O1" s="225"/>
      <c r="P1" s="225"/>
      <c r="Q1" s="225"/>
      <c r="R1" s="225"/>
      <c r="S1" s="225"/>
      <c r="T1" s="225"/>
      <c r="U1" s="225"/>
      <c r="V1" s="225"/>
      <c r="W1" s="225"/>
      <c r="X1" s="225"/>
      <c r="Y1" s="225"/>
      <c r="Z1" s="225"/>
    </row>
    <row r="2" spans="1:26" ht="14.2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row>
    <row r="3" spans="1:26" ht="14.25" customHeight="1">
      <c r="A3" s="255" t="s">
        <v>1525</v>
      </c>
      <c r="B3" s="255" t="s">
        <v>1526</v>
      </c>
      <c r="C3" s="255" t="s">
        <v>1527</v>
      </c>
      <c r="D3" s="2"/>
      <c r="E3" s="255" t="s">
        <v>1528</v>
      </c>
      <c r="F3" s="255" t="s">
        <v>1529</v>
      </c>
      <c r="G3" s="256"/>
      <c r="H3" s="255" t="s">
        <v>1530</v>
      </c>
      <c r="I3" s="255" t="s">
        <v>1531</v>
      </c>
      <c r="J3" s="2"/>
      <c r="K3" s="225"/>
      <c r="L3" s="225"/>
      <c r="M3" s="225"/>
      <c r="N3" s="225"/>
      <c r="O3" s="225"/>
      <c r="P3" s="225"/>
      <c r="Q3" s="225"/>
      <c r="R3" s="225"/>
      <c r="S3" s="225"/>
      <c r="T3" s="225"/>
      <c r="U3" s="225"/>
      <c r="V3" s="225"/>
      <c r="W3" s="225"/>
      <c r="X3" s="225"/>
      <c r="Y3" s="225"/>
      <c r="Z3" s="225"/>
    </row>
    <row r="4" spans="1:26" ht="14.25" customHeight="1">
      <c r="A4" s="257" t="str">
        <f>Application!B709</f>
        <v>1 Bedroom</v>
      </c>
      <c r="B4" s="258">
        <f>Application!G709</f>
        <v>1</v>
      </c>
      <c r="C4" s="257">
        <f>Application!K709</f>
        <v>333</v>
      </c>
      <c r="D4" s="229"/>
      <c r="E4" s="259"/>
      <c r="F4" s="257">
        <f t="shared" ref="F4:F28" si="0">E4*B4</f>
        <v>0</v>
      </c>
      <c r="G4" s="229"/>
      <c r="H4" s="257" t="str">
        <f t="shared" ref="H4:H28" si="1">IF(E4=0," ",(E4-C4))</f>
        <v xml:space="preserve"> </v>
      </c>
      <c r="I4" s="257" t="str">
        <f t="shared" ref="I4:I28" si="2">IF(E4=0," ",(H4*B4))</f>
        <v xml:space="preserve"> </v>
      </c>
      <c r="J4" s="2"/>
      <c r="K4" s="225"/>
      <c r="L4" s="225"/>
      <c r="M4" s="225"/>
      <c r="N4" s="225"/>
      <c r="O4" s="225"/>
      <c r="P4" s="225"/>
      <c r="Q4" s="225"/>
      <c r="R4" s="225"/>
      <c r="S4" s="225"/>
      <c r="T4" s="225"/>
      <c r="U4" s="225"/>
      <c r="V4" s="225"/>
      <c r="W4" s="225"/>
      <c r="X4" s="225"/>
      <c r="Y4" s="225"/>
      <c r="Z4" s="225"/>
    </row>
    <row r="5" spans="1:26" ht="14.25" customHeight="1">
      <c r="A5" s="257" t="str">
        <f>Application!B710</f>
        <v>2 Bedrooms</v>
      </c>
      <c r="B5" s="258">
        <f>Application!G710</f>
        <v>3</v>
      </c>
      <c r="C5" s="257">
        <f>Application!K710</f>
        <v>401</v>
      </c>
      <c r="D5" s="229"/>
      <c r="E5" s="259"/>
      <c r="F5" s="257">
        <f t="shared" si="0"/>
        <v>0</v>
      </c>
      <c r="G5" s="229"/>
      <c r="H5" s="257" t="str">
        <f t="shared" si="1"/>
        <v xml:space="preserve"> </v>
      </c>
      <c r="I5" s="257" t="str">
        <f t="shared" si="2"/>
        <v xml:space="preserve"> </v>
      </c>
      <c r="J5" s="2"/>
      <c r="K5" s="225"/>
      <c r="L5" s="225"/>
      <c r="M5" s="225"/>
      <c r="N5" s="225"/>
      <c r="O5" s="225"/>
      <c r="P5" s="225"/>
      <c r="Q5" s="225"/>
      <c r="R5" s="225"/>
      <c r="S5" s="225"/>
      <c r="T5" s="225"/>
      <c r="U5" s="225"/>
      <c r="V5" s="225"/>
      <c r="W5" s="225"/>
      <c r="X5" s="225"/>
      <c r="Y5" s="225"/>
      <c r="Z5" s="225"/>
    </row>
    <row r="6" spans="1:26" ht="14.25" customHeight="1">
      <c r="A6" s="257" t="str">
        <f>Application!B711</f>
        <v>3 Bedrooms</v>
      </c>
      <c r="B6" s="258">
        <f>Application!G711</f>
        <v>3</v>
      </c>
      <c r="C6" s="257">
        <f>Application!K711</f>
        <v>462</v>
      </c>
      <c r="D6" s="229"/>
      <c r="E6" s="259"/>
      <c r="F6" s="257">
        <f t="shared" si="0"/>
        <v>0</v>
      </c>
      <c r="G6" s="229"/>
      <c r="H6" s="257" t="str">
        <f t="shared" si="1"/>
        <v xml:space="preserve"> </v>
      </c>
      <c r="I6" s="257" t="str">
        <f t="shared" si="2"/>
        <v xml:space="preserve"> </v>
      </c>
      <c r="J6" s="2"/>
      <c r="K6" s="225"/>
      <c r="L6" s="225"/>
      <c r="M6" s="225"/>
      <c r="N6" s="225"/>
      <c r="O6" s="225"/>
      <c r="P6" s="225"/>
      <c r="Q6" s="225"/>
      <c r="R6" s="225"/>
      <c r="S6" s="225"/>
      <c r="T6" s="225"/>
      <c r="U6" s="225"/>
      <c r="V6" s="225"/>
      <c r="W6" s="225"/>
      <c r="X6" s="225"/>
      <c r="Y6" s="225"/>
      <c r="Z6" s="225"/>
    </row>
    <row r="7" spans="1:26" ht="14.25" customHeight="1">
      <c r="A7" s="257" t="str">
        <f>Application!B712</f>
        <v>1 Bedroom</v>
      </c>
      <c r="B7" s="258">
        <f>Application!G712</f>
        <v>3</v>
      </c>
      <c r="C7" s="257">
        <f>Application!K712</f>
        <v>529</v>
      </c>
      <c r="D7" s="229"/>
      <c r="E7" s="259"/>
      <c r="F7" s="257">
        <f t="shared" si="0"/>
        <v>0</v>
      </c>
      <c r="G7" s="229"/>
      <c r="H7" s="257" t="str">
        <f t="shared" si="1"/>
        <v xml:space="preserve"> </v>
      </c>
      <c r="I7" s="257" t="str">
        <f t="shared" si="2"/>
        <v xml:space="preserve"> </v>
      </c>
      <c r="J7" s="2"/>
      <c r="K7" s="225"/>
      <c r="L7" s="225"/>
      <c r="M7" s="225"/>
      <c r="N7" s="225"/>
      <c r="O7" s="225"/>
      <c r="P7" s="225"/>
      <c r="Q7" s="225"/>
      <c r="R7" s="225"/>
      <c r="S7" s="225"/>
      <c r="T7" s="225"/>
      <c r="U7" s="225"/>
      <c r="V7" s="225"/>
      <c r="W7" s="225"/>
      <c r="X7" s="225"/>
      <c r="Y7" s="225"/>
      <c r="Z7" s="225"/>
    </row>
    <row r="8" spans="1:26" ht="14.25" customHeight="1">
      <c r="A8" s="257" t="str">
        <f>Application!B713</f>
        <v>2 Bedrooms</v>
      </c>
      <c r="B8" s="258">
        <f>Application!G713</f>
        <v>8</v>
      </c>
      <c r="C8" s="257">
        <f>Application!K713</f>
        <v>637</v>
      </c>
      <c r="D8" s="229"/>
      <c r="E8" s="259"/>
      <c r="F8" s="257">
        <f t="shared" si="0"/>
        <v>0</v>
      </c>
      <c r="G8" s="229"/>
      <c r="H8" s="257" t="str">
        <f t="shared" si="1"/>
        <v xml:space="preserve"> </v>
      </c>
      <c r="I8" s="257" t="str">
        <f t="shared" si="2"/>
        <v xml:space="preserve"> </v>
      </c>
      <c r="J8" s="2"/>
      <c r="K8" s="225"/>
      <c r="L8" s="225"/>
      <c r="M8" s="225"/>
      <c r="N8" s="225"/>
      <c r="O8" s="225"/>
      <c r="P8" s="225"/>
      <c r="Q8" s="225"/>
      <c r="R8" s="225"/>
      <c r="S8" s="225"/>
      <c r="T8" s="225"/>
      <c r="U8" s="225"/>
      <c r="V8" s="225"/>
      <c r="W8" s="225"/>
      <c r="X8" s="225"/>
      <c r="Y8" s="225"/>
      <c r="Z8" s="225"/>
    </row>
    <row r="9" spans="1:26" ht="14.25" customHeight="1">
      <c r="A9" s="257" t="str">
        <f>Application!B714</f>
        <v>3 Bedrooms</v>
      </c>
      <c r="B9" s="258">
        <f>Application!G714</f>
        <v>5</v>
      </c>
      <c r="C9" s="257">
        <f>Application!K714</f>
        <v>735</v>
      </c>
      <c r="D9" s="229"/>
      <c r="E9" s="259"/>
      <c r="F9" s="257">
        <f t="shared" si="0"/>
        <v>0</v>
      </c>
      <c r="G9" s="229"/>
      <c r="H9" s="257" t="str">
        <f t="shared" si="1"/>
        <v xml:space="preserve"> </v>
      </c>
      <c r="I9" s="257" t="str">
        <f t="shared" si="2"/>
        <v xml:space="preserve"> </v>
      </c>
      <c r="J9" s="2"/>
      <c r="K9" s="225"/>
      <c r="L9" s="225"/>
      <c r="M9" s="225"/>
      <c r="N9" s="225"/>
      <c r="O9" s="225"/>
      <c r="P9" s="225"/>
      <c r="Q9" s="225"/>
      <c r="R9" s="225"/>
      <c r="S9" s="225"/>
      <c r="T9" s="225"/>
      <c r="U9" s="225"/>
      <c r="V9" s="225"/>
      <c r="W9" s="225"/>
      <c r="X9" s="225"/>
      <c r="Y9" s="225"/>
      <c r="Z9" s="225"/>
    </row>
    <row r="10" spans="1:26" ht="14.25" customHeight="1">
      <c r="A10" s="257" t="str">
        <f>Application!B715</f>
        <v>1 Bedroom</v>
      </c>
      <c r="B10" s="258">
        <f>Application!G715</f>
        <v>3</v>
      </c>
      <c r="C10" s="257">
        <f>Application!K715</f>
        <v>595</v>
      </c>
      <c r="D10" s="229"/>
      <c r="E10" s="259"/>
      <c r="F10" s="257">
        <f t="shared" si="0"/>
        <v>0</v>
      </c>
      <c r="G10" s="229"/>
      <c r="H10" s="257" t="str">
        <f t="shared" si="1"/>
        <v xml:space="preserve"> </v>
      </c>
      <c r="I10" s="257" t="str">
        <f t="shared" si="2"/>
        <v xml:space="preserve"> </v>
      </c>
      <c r="J10" s="2"/>
      <c r="K10" s="225"/>
      <c r="L10" s="225"/>
      <c r="M10" s="225"/>
      <c r="N10" s="225"/>
      <c r="O10" s="225"/>
      <c r="P10" s="225"/>
      <c r="Q10" s="225"/>
      <c r="R10" s="225"/>
      <c r="S10" s="225"/>
      <c r="T10" s="225"/>
      <c r="U10" s="225"/>
      <c r="V10" s="225"/>
      <c r="W10" s="225"/>
      <c r="X10" s="225"/>
      <c r="Y10" s="225"/>
      <c r="Z10" s="225"/>
    </row>
    <row r="11" spans="1:26" ht="14.25" customHeight="1">
      <c r="A11" s="257" t="str">
        <f>Application!B716</f>
        <v>2 Bedrooms</v>
      </c>
      <c r="B11" s="258">
        <f>Application!G716</f>
        <v>12</v>
      </c>
      <c r="C11" s="257">
        <f>Application!K716</f>
        <v>716</v>
      </c>
      <c r="D11" s="229"/>
      <c r="E11" s="259"/>
      <c r="F11" s="257">
        <f t="shared" si="0"/>
        <v>0</v>
      </c>
      <c r="G11" s="229"/>
      <c r="H11" s="257" t="str">
        <f t="shared" si="1"/>
        <v xml:space="preserve"> </v>
      </c>
      <c r="I11" s="257" t="str">
        <f t="shared" si="2"/>
        <v xml:space="preserve"> </v>
      </c>
      <c r="J11" s="2"/>
      <c r="K11" s="225"/>
      <c r="L11" s="225"/>
      <c r="M11" s="225"/>
      <c r="N11" s="225"/>
      <c r="O11" s="225"/>
      <c r="P11" s="225"/>
      <c r="Q11" s="225"/>
      <c r="R11" s="225"/>
      <c r="S11" s="225"/>
      <c r="T11" s="225"/>
      <c r="U11" s="225"/>
      <c r="V11" s="225"/>
      <c r="W11" s="225"/>
      <c r="X11" s="225"/>
      <c r="Y11" s="225"/>
      <c r="Z11" s="225"/>
    </row>
    <row r="12" spans="1:26" ht="14.25" customHeight="1">
      <c r="A12" s="257" t="str">
        <f>Application!B717</f>
        <v>3 Bedrooms</v>
      </c>
      <c r="B12" s="258">
        <f>Application!G717</f>
        <v>8</v>
      </c>
      <c r="C12" s="257">
        <f>Application!K717</f>
        <v>826</v>
      </c>
      <c r="D12" s="229"/>
      <c r="E12" s="259"/>
      <c r="F12" s="257">
        <f t="shared" si="0"/>
        <v>0</v>
      </c>
      <c r="G12" s="229"/>
      <c r="H12" s="257" t="str">
        <f t="shared" si="1"/>
        <v xml:space="preserve"> </v>
      </c>
      <c r="I12" s="257" t="str">
        <f t="shared" si="2"/>
        <v xml:space="preserve"> </v>
      </c>
      <c r="J12" s="2"/>
      <c r="K12" s="225"/>
      <c r="L12" s="225"/>
      <c r="M12" s="225"/>
      <c r="N12" s="225"/>
      <c r="O12" s="225"/>
      <c r="P12" s="225"/>
      <c r="Q12" s="225"/>
      <c r="R12" s="225"/>
      <c r="S12" s="225"/>
      <c r="T12" s="225"/>
      <c r="U12" s="225"/>
      <c r="V12" s="225"/>
      <c r="W12" s="225"/>
      <c r="X12" s="225"/>
      <c r="Y12" s="225"/>
      <c r="Z12" s="225"/>
    </row>
    <row r="13" spans="1:26" ht="14.25" customHeight="1">
      <c r="A13" s="257" t="str">
        <f>Application!B718</f>
        <v>1 Bedroom</v>
      </c>
      <c r="B13" s="258">
        <f>Application!G718</f>
        <v>5</v>
      </c>
      <c r="C13" s="257">
        <f>Application!K718</f>
        <v>726</v>
      </c>
      <c r="D13" s="229"/>
      <c r="E13" s="259"/>
      <c r="F13" s="257">
        <f t="shared" si="0"/>
        <v>0</v>
      </c>
      <c r="G13" s="229"/>
      <c r="H13" s="257" t="str">
        <f t="shared" si="1"/>
        <v xml:space="preserve"> </v>
      </c>
      <c r="I13" s="257" t="str">
        <f t="shared" si="2"/>
        <v xml:space="preserve"> </v>
      </c>
      <c r="J13" s="2"/>
      <c r="K13" s="225"/>
      <c r="L13" s="225"/>
      <c r="M13" s="225"/>
      <c r="N13" s="225"/>
      <c r="O13" s="225"/>
      <c r="P13" s="225"/>
      <c r="Q13" s="225"/>
      <c r="R13" s="225"/>
      <c r="S13" s="225"/>
      <c r="T13" s="225"/>
      <c r="U13" s="225"/>
      <c r="V13" s="225"/>
      <c r="W13" s="225"/>
      <c r="X13" s="225"/>
      <c r="Y13" s="225"/>
      <c r="Z13" s="225"/>
    </row>
    <row r="14" spans="1:26" ht="14.25" customHeight="1">
      <c r="A14" s="257" t="str">
        <f>Application!B719</f>
        <v>2 Bedrooms</v>
      </c>
      <c r="B14" s="258">
        <f>Application!G719</f>
        <v>7</v>
      </c>
      <c r="C14" s="257">
        <f>Application!K719</f>
        <v>873</v>
      </c>
      <c r="D14" s="229"/>
      <c r="E14" s="259"/>
      <c r="F14" s="257">
        <f t="shared" si="0"/>
        <v>0</v>
      </c>
      <c r="G14" s="229"/>
      <c r="H14" s="257" t="str">
        <f t="shared" si="1"/>
        <v xml:space="preserve"> </v>
      </c>
      <c r="I14" s="257" t="str">
        <f t="shared" si="2"/>
        <v xml:space="preserve"> </v>
      </c>
      <c r="J14" s="2"/>
      <c r="K14" s="225"/>
      <c r="L14" s="225"/>
      <c r="M14" s="225"/>
      <c r="N14" s="225"/>
      <c r="O14" s="225"/>
      <c r="P14" s="225"/>
      <c r="Q14" s="225"/>
      <c r="R14" s="225"/>
      <c r="S14" s="225"/>
      <c r="T14" s="225"/>
      <c r="U14" s="225"/>
      <c r="V14" s="225"/>
      <c r="W14" s="225"/>
      <c r="X14" s="225"/>
      <c r="Y14" s="225"/>
      <c r="Z14" s="225"/>
    </row>
    <row r="15" spans="1:26" ht="14.25" customHeight="1">
      <c r="A15" s="257" t="str">
        <f>Application!B720</f>
        <v>3 Bedrooms</v>
      </c>
      <c r="B15" s="258">
        <f>Application!G720</f>
        <v>4</v>
      </c>
      <c r="C15" s="257">
        <f>Application!K720</f>
        <v>1008</v>
      </c>
      <c r="D15" s="229"/>
      <c r="E15" s="259"/>
      <c r="F15" s="257">
        <f t="shared" si="0"/>
        <v>0</v>
      </c>
      <c r="G15" s="229"/>
      <c r="H15" s="257" t="str">
        <f t="shared" si="1"/>
        <v xml:space="preserve"> </v>
      </c>
      <c r="I15" s="257" t="str">
        <f t="shared" si="2"/>
        <v xml:space="preserve"> </v>
      </c>
      <c r="J15" s="2"/>
      <c r="K15" s="225"/>
      <c r="L15" s="225"/>
      <c r="M15" s="225"/>
      <c r="N15" s="225"/>
      <c r="O15" s="225"/>
      <c r="P15" s="225"/>
      <c r="Q15" s="225"/>
      <c r="R15" s="225"/>
      <c r="S15" s="225"/>
      <c r="T15" s="225"/>
      <c r="U15" s="225"/>
      <c r="V15" s="225"/>
      <c r="W15" s="225"/>
      <c r="X15" s="225"/>
      <c r="Y15" s="225"/>
      <c r="Z15" s="225"/>
    </row>
    <row r="16" spans="1:26" ht="14.25" customHeight="1">
      <c r="A16" s="257" t="str">
        <f>Application!B721</f>
        <v>2 Bedrooms</v>
      </c>
      <c r="B16" s="258">
        <f>Application!G721</f>
        <v>8</v>
      </c>
      <c r="C16" s="257">
        <f>Application!K721</f>
        <v>890</v>
      </c>
      <c r="D16" s="229"/>
      <c r="E16" s="259"/>
      <c r="F16" s="257">
        <f t="shared" si="0"/>
        <v>0</v>
      </c>
      <c r="G16" s="229"/>
      <c r="H16" s="257" t="str">
        <f t="shared" si="1"/>
        <v xml:space="preserve"> </v>
      </c>
      <c r="I16" s="257" t="str">
        <f t="shared" si="2"/>
        <v xml:space="preserve"> </v>
      </c>
      <c r="J16" s="2"/>
      <c r="K16" s="225"/>
      <c r="L16" s="225"/>
      <c r="M16" s="225"/>
      <c r="N16" s="225"/>
      <c r="O16" s="225"/>
      <c r="P16" s="225"/>
      <c r="Q16" s="225"/>
      <c r="R16" s="225"/>
      <c r="S16" s="225"/>
      <c r="T16" s="225"/>
      <c r="U16" s="225"/>
      <c r="V16" s="225"/>
      <c r="W16" s="225"/>
      <c r="X16" s="225"/>
      <c r="Y16" s="225"/>
      <c r="Z16" s="225"/>
    </row>
    <row r="17" spans="1:26" ht="14.25" customHeight="1">
      <c r="A17" s="257" t="str">
        <f>Application!B722</f>
        <v>3 Bedrooms</v>
      </c>
      <c r="B17" s="258">
        <f>Application!G722</f>
        <v>4</v>
      </c>
      <c r="C17" s="257">
        <f>Application!K722</f>
        <v>1300</v>
      </c>
      <c r="D17" s="229"/>
      <c r="E17" s="259"/>
      <c r="F17" s="257">
        <f t="shared" si="0"/>
        <v>0</v>
      </c>
      <c r="G17" s="229"/>
      <c r="H17" s="257" t="str">
        <f t="shared" si="1"/>
        <v xml:space="preserve"> </v>
      </c>
      <c r="I17" s="257" t="str">
        <f t="shared" si="2"/>
        <v xml:space="preserve"> </v>
      </c>
      <c r="J17" s="2"/>
      <c r="K17" s="225"/>
      <c r="L17" s="225"/>
      <c r="M17" s="225"/>
      <c r="N17" s="225"/>
      <c r="O17" s="225"/>
      <c r="P17" s="225"/>
      <c r="Q17" s="225"/>
      <c r="R17" s="225"/>
      <c r="S17" s="225"/>
      <c r="T17" s="225"/>
      <c r="U17" s="225"/>
      <c r="V17" s="225"/>
      <c r="W17" s="225"/>
      <c r="X17" s="225"/>
      <c r="Y17" s="225"/>
      <c r="Z17" s="225"/>
    </row>
    <row r="18" spans="1:26" ht="14.25" customHeight="1">
      <c r="A18" s="257">
        <f>Application!B723</f>
        <v>0</v>
      </c>
      <c r="B18" s="258">
        <f>Application!G723</f>
        <v>0</v>
      </c>
      <c r="C18" s="257">
        <f>Application!K723</f>
        <v>0</v>
      </c>
      <c r="D18" s="229"/>
      <c r="E18" s="259"/>
      <c r="F18" s="257">
        <f t="shared" si="0"/>
        <v>0</v>
      </c>
      <c r="G18" s="229"/>
      <c r="H18" s="257" t="str">
        <f t="shared" si="1"/>
        <v xml:space="preserve"> </v>
      </c>
      <c r="I18" s="257" t="str">
        <f t="shared" si="2"/>
        <v xml:space="preserve"> </v>
      </c>
      <c r="J18" s="2"/>
      <c r="K18" s="225"/>
      <c r="L18" s="225"/>
      <c r="M18" s="225"/>
      <c r="N18" s="225"/>
      <c r="O18" s="225"/>
      <c r="P18" s="225"/>
      <c r="Q18" s="225"/>
      <c r="R18" s="225"/>
      <c r="S18" s="225"/>
      <c r="T18" s="225"/>
      <c r="U18" s="225"/>
      <c r="V18" s="225"/>
      <c r="W18" s="225"/>
      <c r="X18" s="225"/>
      <c r="Y18" s="225"/>
      <c r="Z18" s="225"/>
    </row>
    <row r="19" spans="1:26" ht="14.25" customHeight="1">
      <c r="A19" s="257">
        <f>Application!B724</f>
        <v>0</v>
      </c>
      <c r="B19" s="258">
        <f>Application!G724</f>
        <v>0</v>
      </c>
      <c r="C19" s="257">
        <f>Application!K724</f>
        <v>0</v>
      </c>
      <c r="D19" s="229"/>
      <c r="E19" s="259"/>
      <c r="F19" s="257">
        <f t="shared" si="0"/>
        <v>0</v>
      </c>
      <c r="G19" s="229"/>
      <c r="H19" s="257" t="str">
        <f t="shared" si="1"/>
        <v xml:space="preserve"> </v>
      </c>
      <c r="I19" s="257" t="str">
        <f t="shared" si="2"/>
        <v xml:space="preserve"> </v>
      </c>
      <c r="J19" s="2"/>
      <c r="K19" s="225"/>
      <c r="L19" s="225"/>
      <c r="M19" s="225"/>
      <c r="N19" s="225"/>
      <c r="O19" s="225"/>
      <c r="P19" s="225"/>
      <c r="Q19" s="225"/>
      <c r="R19" s="225"/>
      <c r="S19" s="225"/>
      <c r="T19" s="225"/>
      <c r="U19" s="225"/>
      <c r="V19" s="225"/>
      <c r="W19" s="225"/>
      <c r="X19" s="225"/>
      <c r="Y19" s="225"/>
      <c r="Z19" s="225"/>
    </row>
    <row r="20" spans="1:26" ht="14.25" customHeight="1">
      <c r="A20" s="257">
        <f>Application!B725</f>
        <v>0</v>
      </c>
      <c r="B20" s="258">
        <f>Application!G725</f>
        <v>0</v>
      </c>
      <c r="C20" s="257">
        <f>Application!K725</f>
        <v>0</v>
      </c>
      <c r="D20" s="229"/>
      <c r="E20" s="259"/>
      <c r="F20" s="257">
        <f t="shared" si="0"/>
        <v>0</v>
      </c>
      <c r="G20" s="229"/>
      <c r="H20" s="257" t="str">
        <f t="shared" si="1"/>
        <v xml:space="preserve"> </v>
      </c>
      <c r="I20" s="257" t="str">
        <f t="shared" si="2"/>
        <v xml:space="preserve"> </v>
      </c>
      <c r="J20" s="2"/>
      <c r="K20" s="225"/>
      <c r="L20" s="225"/>
      <c r="M20" s="225"/>
      <c r="N20" s="225"/>
      <c r="O20" s="225"/>
      <c r="P20" s="225"/>
      <c r="Q20" s="225"/>
      <c r="R20" s="225"/>
      <c r="S20" s="225"/>
      <c r="T20" s="225"/>
      <c r="U20" s="225"/>
      <c r="V20" s="225"/>
      <c r="W20" s="225"/>
      <c r="X20" s="225"/>
      <c r="Y20" s="225"/>
      <c r="Z20" s="225"/>
    </row>
    <row r="21" spans="1:26" ht="14.25" customHeight="1">
      <c r="A21" s="257">
        <f>Application!B726</f>
        <v>0</v>
      </c>
      <c r="B21" s="258">
        <f>Application!G726</f>
        <v>0</v>
      </c>
      <c r="C21" s="257">
        <f>Application!K726</f>
        <v>0</v>
      </c>
      <c r="D21" s="229"/>
      <c r="E21" s="259"/>
      <c r="F21" s="257">
        <f t="shared" si="0"/>
        <v>0</v>
      </c>
      <c r="G21" s="229"/>
      <c r="H21" s="257" t="str">
        <f t="shared" si="1"/>
        <v xml:space="preserve"> </v>
      </c>
      <c r="I21" s="257" t="str">
        <f t="shared" si="2"/>
        <v xml:space="preserve"> </v>
      </c>
      <c r="J21" s="2"/>
      <c r="K21" s="225"/>
      <c r="L21" s="225"/>
      <c r="M21" s="225"/>
      <c r="N21" s="225"/>
      <c r="O21" s="225"/>
      <c r="P21" s="225"/>
      <c r="Q21" s="225"/>
      <c r="R21" s="225"/>
      <c r="S21" s="225"/>
      <c r="T21" s="225"/>
      <c r="U21" s="225"/>
      <c r="V21" s="225"/>
      <c r="W21" s="225"/>
      <c r="X21" s="225"/>
      <c r="Y21" s="225"/>
      <c r="Z21" s="225"/>
    </row>
    <row r="22" spans="1:26" ht="14.25" customHeight="1">
      <c r="A22" s="257">
        <f>Application!B727</f>
        <v>0</v>
      </c>
      <c r="B22" s="258">
        <f>Application!G727</f>
        <v>0</v>
      </c>
      <c r="C22" s="257">
        <f>Application!K727</f>
        <v>0</v>
      </c>
      <c r="D22" s="229"/>
      <c r="E22" s="259"/>
      <c r="F22" s="257">
        <f t="shared" si="0"/>
        <v>0</v>
      </c>
      <c r="G22" s="229"/>
      <c r="H22" s="257" t="str">
        <f t="shared" si="1"/>
        <v xml:space="preserve"> </v>
      </c>
      <c r="I22" s="257" t="str">
        <f t="shared" si="2"/>
        <v xml:space="preserve"> </v>
      </c>
      <c r="J22" s="2"/>
      <c r="K22" s="225"/>
      <c r="L22" s="225"/>
      <c r="M22" s="225"/>
      <c r="N22" s="225"/>
      <c r="O22" s="225"/>
      <c r="P22" s="225"/>
      <c r="Q22" s="225"/>
      <c r="R22" s="225"/>
      <c r="S22" s="225"/>
      <c r="T22" s="225"/>
      <c r="U22" s="225"/>
      <c r="V22" s="225"/>
      <c r="W22" s="225"/>
      <c r="X22" s="225"/>
      <c r="Y22" s="225"/>
      <c r="Z22" s="225"/>
    </row>
    <row r="23" spans="1:26" ht="14.25" customHeight="1">
      <c r="A23" s="257">
        <f>Application!B728</f>
        <v>0</v>
      </c>
      <c r="B23" s="258">
        <f>Application!G728</f>
        <v>0</v>
      </c>
      <c r="C23" s="257">
        <f>Application!K728</f>
        <v>0</v>
      </c>
      <c r="D23" s="229"/>
      <c r="E23" s="259"/>
      <c r="F23" s="257">
        <f t="shared" si="0"/>
        <v>0</v>
      </c>
      <c r="G23" s="229"/>
      <c r="H23" s="257" t="str">
        <f t="shared" si="1"/>
        <v xml:space="preserve"> </v>
      </c>
      <c r="I23" s="257" t="str">
        <f t="shared" si="2"/>
        <v xml:space="preserve"> </v>
      </c>
      <c r="J23" s="2"/>
      <c r="K23" s="225"/>
      <c r="L23" s="225"/>
      <c r="M23" s="225"/>
      <c r="N23" s="225"/>
      <c r="O23" s="225"/>
      <c r="P23" s="225"/>
      <c r="Q23" s="225"/>
      <c r="R23" s="225"/>
      <c r="S23" s="225"/>
      <c r="T23" s="225"/>
      <c r="U23" s="225"/>
      <c r="V23" s="225"/>
      <c r="W23" s="225"/>
      <c r="X23" s="225"/>
      <c r="Y23" s="225"/>
      <c r="Z23" s="225"/>
    </row>
    <row r="24" spans="1:26" ht="14.25" customHeight="1">
      <c r="A24" s="257">
        <f>Application!B729</f>
        <v>0</v>
      </c>
      <c r="B24" s="258">
        <f>Application!G729</f>
        <v>0</v>
      </c>
      <c r="C24" s="257">
        <f>Application!K729</f>
        <v>0</v>
      </c>
      <c r="D24" s="229"/>
      <c r="E24" s="259"/>
      <c r="F24" s="257">
        <f t="shared" si="0"/>
        <v>0</v>
      </c>
      <c r="G24" s="229"/>
      <c r="H24" s="257" t="str">
        <f t="shared" si="1"/>
        <v xml:space="preserve"> </v>
      </c>
      <c r="I24" s="257" t="str">
        <f t="shared" si="2"/>
        <v xml:space="preserve"> </v>
      </c>
      <c r="J24" s="2"/>
      <c r="K24" s="225"/>
      <c r="L24" s="225"/>
      <c r="M24" s="225"/>
      <c r="N24" s="225"/>
      <c r="O24" s="225"/>
      <c r="P24" s="225"/>
      <c r="Q24" s="225"/>
      <c r="R24" s="225"/>
      <c r="S24" s="225"/>
      <c r="T24" s="225"/>
      <c r="U24" s="225"/>
      <c r="V24" s="225"/>
      <c r="W24" s="225"/>
      <c r="X24" s="225"/>
      <c r="Y24" s="225"/>
      <c r="Z24" s="225"/>
    </row>
    <row r="25" spans="1:26" ht="14.25" customHeight="1">
      <c r="A25" s="257">
        <f>Application!B730</f>
        <v>0</v>
      </c>
      <c r="B25" s="258">
        <f>Application!G730</f>
        <v>0</v>
      </c>
      <c r="C25" s="257">
        <f>Application!K730</f>
        <v>0</v>
      </c>
      <c r="D25" s="229"/>
      <c r="E25" s="259"/>
      <c r="F25" s="257">
        <f t="shared" si="0"/>
        <v>0</v>
      </c>
      <c r="G25" s="229"/>
      <c r="H25" s="257" t="str">
        <f t="shared" si="1"/>
        <v xml:space="preserve"> </v>
      </c>
      <c r="I25" s="257" t="str">
        <f t="shared" si="2"/>
        <v xml:space="preserve"> </v>
      </c>
      <c r="J25" s="2"/>
      <c r="K25" s="225"/>
      <c r="L25" s="225"/>
      <c r="M25" s="225"/>
      <c r="N25" s="225"/>
      <c r="O25" s="225"/>
      <c r="P25" s="225"/>
      <c r="Q25" s="225"/>
      <c r="R25" s="225"/>
      <c r="S25" s="225"/>
      <c r="T25" s="225"/>
      <c r="U25" s="225"/>
      <c r="V25" s="225"/>
      <c r="W25" s="225"/>
      <c r="X25" s="225"/>
      <c r="Y25" s="225"/>
      <c r="Z25" s="225"/>
    </row>
    <row r="26" spans="1:26" ht="14.25" customHeight="1">
      <c r="A26" s="257">
        <f>Application!B731</f>
        <v>0</v>
      </c>
      <c r="B26" s="258">
        <f>Application!G731</f>
        <v>0</v>
      </c>
      <c r="C26" s="257">
        <f>Application!K731</f>
        <v>0</v>
      </c>
      <c r="D26" s="229"/>
      <c r="E26" s="259"/>
      <c r="F26" s="257">
        <f t="shared" si="0"/>
        <v>0</v>
      </c>
      <c r="G26" s="229"/>
      <c r="H26" s="257" t="str">
        <f t="shared" si="1"/>
        <v xml:space="preserve"> </v>
      </c>
      <c r="I26" s="257" t="str">
        <f t="shared" si="2"/>
        <v xml:space="preserve"> </v>
      </c>
      <c r="J26" s="2"/>
      <c r="K26" s="225"/>
      <c r="L26" s="225"/>
      <c r="M26" s="225"/>
      <c r="N26" s="225"/>
      <c r="O26" s="225"/>
      <c r="P26" s="225"/>
      <c r="Q26" s="225"/>
      <c r="R26" s="225"/>
      <c r="S26" s="225"/>
      <c r="T26" s="225"/>
      <c r="U26" s="225"/>
      <c r="V26" s="225"/>
      <c r="W26" s="225"/>
      <c r="X26" s="225"/>
      <c r="Y26" s="225"/>
      <c r="Z26" s="225"/>
    </row>
    <row r="27" spans="1:26" ht="14.25" customHeight="1">
      <c r="A27" s="257">
        <f>Application!B732</f>
        <v>0</v>
      </c>
      <c r="B27" s="258">
        <f>Application!G732</f>
        <v>0</v>
      </c>
      <c r="C27" s="257">
        <f>Application!K732</f>
        <v>0</v>
      </c>
      <c r="D27" s="229"/>
      <c r="E27" s="259"/>
      <c r="F27" s="257">
        <f t="shared" si="0"/>
        <v>0</v>
      </c>
      <c r="G27" s="229"/>
      <c r="H27" s="257" t="str">
        <f t="shared" si="1"/>
        <v xml:space="preserve"> </v>
      </c>
      <c r="I27" s="257" t="str">
        <f t="shared" si="2"/>
        <v xml:space="preserve"> </v>
      </c>
      <c r="J27" s="2"/>
      <c r="K27" s="225"/>
      <c r="L27" s="225"/>
      <c r="M27" s="225"/>
      <c r="N27" s="225"/>
      <c r="O27" s="225"/>
      <c r="P27" s="225"/>
      <c r="Q27" s="225"/>
      <c r="R27" s="225"/>
      <c r="S27" s="225"/>
      <c r="T27" s="225"/>
      <c r="U27" s="225"/>
      <c r="V27" s="225"/>
      <c r="W27" s="225"/>
      <c r="X27" s="225"/>
      <c r="Y27" s="225"/>
      <c r="Z27" s="225"/>
    </row>
    <row r="28" spans="1:26" ht="14.25" customHeight="1">
      <c r="A28" s="257">
        <f>Application!B733</f>
        <v>0</v>
      </c>
      <c r="B28" s="258">
        <f>Application!G733</f>
        <v>0</v>
      </c>
      <c r="C28" s="257">
        <f>Application!K733</f>
        <v>0</v>
      </c>
      <c r="D28" s="229"/>
      <c r="E28" s="259"/>
      <c r="F28" s="257">
        <f t="shared" si="0"/>
        <v>0</v>
      </c>
      <c r="G28" s="229"/>
      <c r="H28" s="257" t="str">
        <f t="shared" si="1"/>
        <v xml:space="preserve"> </v>
      </c>
      <c r="I28" s="257" t="str">
        <f t="shared" si="2"/>
        <v xml:space="preserve"> </v>
      </c>
      <c r="J28" s="2"/>
      <c r="K28" s="225"/>
      <c r="L28" s="225"/>
      <c r="M28" s="225"/>
      <c r="N28" s="225"/>
      <c r="O28" s="225"/>
      <c r="P28" s="225"/>
      <c r="Q28" s="225"/>
      <c r="R28" s="225"/>
      <c r="S28" s="225"/>
      <c r="T28" s="225"/>
      <c r="U28" s="225"/>
      <c r="V28" s="225"/>
      <c r="W28" s="225"/>
      <c r="X28" s="225"/>
      <c r="Y28" s="225"/>
      <c r="Z28" s="225"/>
    </row>
    <row r="29" spans="1:26" ht="14.25" customHeight="1">
      <c r="A29" s="2"/>
      <c r="B29" s="2"/>
      <c r="C29" s="229"/>
      <c r="D29" s="229"/>
      <c r="E29" s="229"/>
      <c r="F29" s="229"/>
      <c r="G29" s="229"/>
      <c r="H29" s="229"/>
      <c r="I29" s="2"/>
      <c r="J29" s="2"/>
      <c r="K29" s="225"/>
      <c r="L29" s="225"/>
      <c r="M29" s="225"/>
      <c r="N29" s="225"/>
      <c r="O29" s="225"/>
      <c r="P29" s="225"/>
      <c r="Q29" s="225"/>
      <c r="R29" s="225"/>
      <c r="S29" s="225"/>
      <c r="T29" s="225"/>
      <c r="U29" s="225"/>
      <c r="V29" s="225"/>
      <c r="W29" s="225"/>
      <c r="X29" s="225"/>
      <c r="Y29" s="225"/>
      <c r="Z29" s="225"/>
    </row>
    <row r="30" spans="1:26" ht="14.25" customHeight="1">
      <c r="A30" s="260" t="s">
        <v>1535</v>
      </c>
      <c r="B30" s="261"/>
      <c r="C30" s="262">
        <f>Application!P734</f>
        <v>56358</v>
      </c>
      <c r="D30" s="229"/>
      <c r="E30" s="229"/>
      <c r="F30" s="262">
        <f>SUM(F4:F28)*12</f>
        <v>0</v>
      </c>
      <c r="G30" s="223"/>
      <c r="H30" s="261"/>
      <c r="I30" s="262">
        <f>SUM(I4:I28)*12</f>
        <v>0</v>
      </c>
      <c r="J30" s="2"/>
      <c r="K30" s="223"/>
      <c r="L30" s="225"/>
      <c r="M30" s="225"/>
      <c r="N30" s="225"/>
      <c r="O30" s="225"/>
      <c r="P30" s="225"/>
      <c r="Q30" s="225"/>
      <c r="R30" s="225"/>
      <c r="S30" s="225"/>
      <c r="T30" s="225"/>
      <c r="U30" s="225"/>
      <c r="V30" s="225"/>
      <c r="W30" s="225"/>
      <c r="X30" s="225"/>
      <c r="Y30" s="225"/>
      <c r="Z30" s="225"/>
    </row>
    <row r="31" spans="1:26" ht="14.25" customHeight="1">
      <c r="A31" s="260"/>
      <c r="B31" s="261"/>
      <c r="C31" s="223"/>
      <c r="D31" s="229"/>
      <c r="E31" s="229"/>
      <c r="F31" s="223"/>
      <c r="G31" s="223"/>
      <c r="H31" s="261"/>
      <c r="I31" s="223"/>
      <c r="J31" s="2"/>
      <c r="K31" s="223"/>
      <c r="L31" s="225"/>
      <c r="M31" s="225"/>
      <c r="N31" s="225"/>
      <c r="O31" s="225"/>
      <c r="P31" s="225"/>
      <c r="Q31" s="225"/>
      <c r="R31" s="225"/>
      <c r="S31" s="225"/>
      <c r="T31" s="225"/>
      <c r="U31" s="225"/>
      <c r="V31" s="225"/>
      <c r="W31" s="225"/>
      <c r="X31" s="225"/>
      <c r="Y31" s="225"/>
      <c r="Z31" s="225"/>
    </row>
    <row r="32" spans="1:26" ht="14.25" customHeight="1">
      <c r="A32" s="225" t="s">
        <v>1543</v>
      </c>
      <c r="B32" s="225"/>
      <c r="C32" s="225"/>
      <c r="D32" s="225"/>
      <c r="E32" s="225"/>
      <c r="F32" s="225"/>
      <c r="G32" s="225"/>
      <c r="H32" s="225"/>
      <c r="I32" s="225"/>
      <c r="J32" s="225"/>
      <c r="K32" s="225"/>
      <c r="L32" s="225"/>
      <c r="M32" s="225"/>
      <c r="N32" s="225"/>
      <c r="O32" s="225"/>
      <c r="P32" s="225"/>
      <c r="Q32" s="225"/>
      <c r="R32" s="225"/>
      <c r="S32" s="225"/>
      <c r="T32" s="225"/>
      <c r="U32" s="225"/>
      <c r="V32" s="225"/>
      <c r="W32" s="225"/>
      <c r="X32" s="225"/>
      <c r="Y32" s="225"/>
      <c r="Z32" s="225"/>
    </row>
    <row r="33" spans="1:26" ht="14.25" customHeight="1">
      <c r="A33" s="225" t="s">
        <v>1546</v>
      </c>
      <c r="B33" s="225"/>
      <c r="C33" s="225"/>
      <c r="D33" s="225"/>
      <c r="E33" s="225"/>
      <c r="F33" s="225"/>
      <c r="G33" s="225"/>
      <c r="H33" s="225"/>
      <c r="I33" s="225"/>
      <c r="J33" s="225"/>
      <c r="K33" s="225"/>
      <c r="L33" s="225"/>
      <c r="M33" s="225"/>
      <c r="N33" s="225"/>
      <c r="O33" s="225"/>
      <c r="P33" s="225"/>
      <c r="Q33" s="225"/>
      <c r="R33" s="225"/>
      <c r="S33" s="225"/>
      <c r="T33" s="225"/>
      <c r="U33" s="225"/>
      <c r="V33" s="225"/>
      <c r="W33" s="225"/>
      <c r="X33" s="225"/>
      <c r="Y33" s="225"/>
      <c r="Z33" s="225"/>
    </row>
    <row r="34" spans="1:26" ht="14.25" customHeight="1">
      <c r="A34" s="225" t="s">
        <v>1547</v>
      </c>
      <c r="B34" s="225"/>
      <c r="C34" s="225"/>
      <c r="D34" s="225"/>
      <c r="E34" s="225"/>
      <c r="F34" s="225"/>
      <c r="G34" s="225"/>
      <c r="H34" s="225"/>
      <c r="I34" s="225"/>
      <c r="J34" s="225"/>
      <c r="K34" s="225"/>
      <c r="L34" s="225"/>
      <c r="M34" s="225"/>
      <c r="N34" s="225"/>
      <c r="O34" s="225"/>
      <c r="P34" s="225"/>
      <c r="Q34" s="225"/>
      <c r="R34" s="225"/>
      <c r="S34" s="225"/>
      <c r="T34" s="225"/>
      <c r="U34" s="225"/>
      <c r="V34" s="225"/>
      <c r="W34" s="225"/>
      <c r="X34" s="225"/>
      <c r="Y34" s="225"/>
      <c r="Z34" s="225"/>
    </row>
    <row r="35" spans="1:26" ht="14.25" customHeight="1">
      <c r="A35" s="225"/>
      <c r="B35" s="225"/>
      <c r="C35" s="225"/>
      <c r="D35" s="225"/>
      <c r="E35" s="225"/>
      <c r="F35" s="225"/>
      <c r="G35" s="225"/>
      <c r="H35" s="225"/>
      <c r="I35" s="225"/>
      <c r="J35" s="225"/>
      <c r="K35" s="225"/>
      <c r="L35" s="225"/>
      <c r="M35" s="225"/>
      <c r="N35" s="225"/>
      <c r="O35" s="225"/>
      <c r="P35" s="225"/>
      <c r="Q35" s="225"/>
      <c r="R35" s="225"/>
      <c r="S35" s="225"/>
      <c r="T35" s="225"/>
      <c r="U35" s="225"/>
      <c r="V35" s="225"/>
      <c r="W35" s="225"/>
      <c r="X35" s="225"/>
      <c r="Y35" s="225"/>
      <c r="Z35" s="225"/>
    </row>
    <row r="36" spans="1:26" ht="14.25" customHeight="1">
      <c r="A36" s="225"/>
      <c r="B36" s="225"/>
      <c r="C36" s="225"/>
      <c r="D36" s="225"/>
      <c r="E36" s="225"/>
      <c r="F36" s="225"/>
      <c r="G36" s="225"/>
      <c r="H36" s="225"/>
      <c r="I36" s="225"/>
      <c r="J36" s="225"/>
      <c r="K36" s="225"/>
      <c r="L36" s="225"/>
      <c r="M36" s="225"/>
      <c r="N36" s="225"/>
      <c r="O36" s="225"/>
      <c r="P36" s="225"/>
      <c r="Q36" s="225"/>
      <c r="R36" s="225"/>
      <c r="S36" s="225"/>
      <c r="T36" s="225"/>
      <c r="U36" s="225"/>
      <c r="V36" s="225"/>
      <c r="W36" s="225"/>
      <c r="X36" s="225"/>
      <c r="Y36" s="225"/>
      <c r="Z36" s="225"/>
    </row>
    <row r="37" spans="1:26" ht="14.25" customHeight="1">
      <c r="A37" s="225"/>
      <c r="B37" s="225"/>
      <c r="C37" s="225"/>
      <c r="D37" s="225"/>
      <c r="E37" s="225"/>
      <c r="F37" s="225"/>
      <c r="G37" s="225"/>
      <c r="H37" s="225"/>
      <c r="I37" s="225"/>
      <c r="J37" s="225"/>
      <c r="K37" s="225"/>
      <c r="L37" s="225"/>
      <c r="M37" s="225"/>
      <c r="N37" s="225"/>
      <c r="O37" s="225"/>
      <c r="P37" s="225"/>
      <c r="Q37" s="225"/>
      <c r="R37" s="225"/>
      <c r="S37" s="225"/>
      <c r="T37" s="225"/>
      <c r="U37" s="225"/>
      <c r="V37" s="225"/>
      <c r="W37" s="225"/>
      <c r="X37" s="225"/>
      <c r="Y37" s="225"/>
      <c r="Z37" s="225"/>
    </row>
    <row r="38" spans="1:26" ht="14.25" customHeight="1">
      <c r="A38" s="225"/>
      <c r="B38" s="225"/>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row>
    <row r="39" spans="1:26" ht="14.25" customHeight="1">
      <c r="A39" s="225"/>
      <c r="B39" s="225"/>
      <c r="C39" s="225"/>
      <c r="D39" s="225"/>
      <c r="E39" s="225"/>
      <c r="F39" s="225"/>
      <c r="G39" s="225"/>
      <c r="H39" s="225"/>
      <c r="I39" s="225"/>
      <c r="J39" s="225"/>
      <c r="K39" s="225"/>
      <c r="L39" s="225"/>
      <c r="M39" s="225"/>
      <c r="N39" s="225"/>
      <c r="O39" s="225"/>
      <c r="P39" s="225"/>
      <c r="Q39" s="225"/>
      <c r="R39" s="225"/>
      <c r="S39" s="225"/>
      <c r="T39" s="225"/>
      <c r="U39" s="225"/>
      <c r="V39" s="225"/>
      <c r="W39" s="225"/>
      <c r="X39" s="225"/>
      <c r="Y39" s="225"/>
      <c r="Z39" s="225"/>
    </row>
    <row r="40" spans="1:26" ht="14.25" customHeight="1">
      <c r="A40" s="225"/>
      <c r="B40" s="225"/>
      <c r="C40" s="225"/>
      <c r="D40" s="225"/>
      <c r="E40" s="225"/>
      <c r="F40" s="225"/>
      <c r="G40" s="225"/>
      <c r="H40" s="225"/>
      <c r="I40" s="225"/>
      <c r="J40" s="225"/>
      <c r="K40" s="225"/>
      <c r="L40" s="225"/>
      <c r="M40" s="225"/>
      <c r="N40" s="225"/>
      <c r="O40" s="225"/>
      <c r="P40" s="225"/>
      <c r="Q40" s="225"/>
      <c r="R40" s="225"/>
      <c r="S40" s="225"/>
      <c r="T40" s="225"/>
      <c r="U40" s="225"/>
      <c r="V40" s="225"/>
      <c r="W40" s="225"/>
      <c r="X40" s="225"/>
      <c r="Y40" s="225"/>
      <c r="Z40" s="225"/>
    </row>
    <row r="41" spans="1:26" ht="14.25" customHeight="1">
      <c r="A41" s="225"/>
      <c r="B41" s="225"/>
      <c r="C41" s="225"/>
      <c r="D41" s="225"/>
      <c r="E41" s="225"/>
      <c r="F41" s="225"/>
      <c r="G41" s="225"/>
      <c r="H41" s="225"/>
      <c r="I41" s="225"/>
      <c r="J41" s="225"/>
      <c r="K41" s="225"/>
      <c r="L41" s="225"/>
      <c r="M41" s="225"/>
      <c r="N41" s="225"/>
      <c r="O41" s="225"/>
      <c r="P41" s="225"/>
      <c r="Q41" s="225"/>
      <c r="R41" s="225"/>
      <c r="S41" s="225"/>
      <c r="T41" s="225"/>
      <c r="U41" s="225"/>
      <c r="V41" s="225"/>
      <c r="W41" s="225"/>
      <c r="X41" s="225"/>
      <c r="Y41" s="225"/>
      <c r="Z41" s="225"/>
    </row>
    <row r="42" spans="1:26" ht="14.25" customHeight="1">
      <c r="A42" s="225"/>
      <c r="B42" s="225"/>
      <c r="C42" s="225"/>
      <c r="D42" s="225"/>
      <c r="E42" s="225"/>
      <c r="F42" s="225"/>
      <c r="G42" s="225"/>
      <c r="H42" s="225"/>
      <c r="I42" s="225"/>
      <c r="J42" s="225"/>
      <c r="K42" s="225"/>
      <c r="L42" s="225"/>
      <c r="M42" s="225"/>
      <c r="N42" s="225"/>
      <c r="O42" s="225"/>
      <c r="P42" s="225"/>
      <c r="Q42" s="225"/>
      <c r="R42" s="225"/>
      <c r="S42" s="225"/>
      <c r="T42" s="225"/>
      <c r="U42" s="225"/>
      <c r="V42" s="225"/>
      <c r="W42" s="225"/>
      <c r="X42" s="225"/>
      <c r="Y42" s="225"/>
      <c r="Z42" s="225"/>
    </row>
    <row r="43" spans="1:26" ht="14.25" customHeight="1">
      <c r="A43" s="225"/>
      <c r="B43" s="225"/>
      <c r="C43" s="225"/>
      <c r="D43" s="225"/>
      <c r="E43" s="225"/>
      <c r="F43" s="225"/>
      <c r="G43" s="225"/>
      <c r="H43" s="225"/>
      <c r="I43" s="225"/>
      <c r="J43" s="225"/>
      <c r="K43" s="225"/>
      <c r="L43" s="225"/>
      <c r="M43" s="225"/>
      <c r="N43" s="225"/>
      <c r="O43" s="225"/>
      <c r="P43" s="225"/>
      <c r="Q43" s="225"/>
      <c r="R43" s="225"/>
      <c r="S43" s="225"/>
      <c r="T43" s="225"/>
      <c r="U43" s="225"/>
      <c r="V43" s="225"/>
      <c r="W43" s="225"/>
      <c r="X43" s="225"/>
      <c r="Y43" s="225"/>
      <c r="Z43" s="225"/>
    </row>
    <row r="44" spans="1:26" ht="14.25" customHeight="1">
      <c r="A44" s="225"/>
      <c r="B44" s="225"/>
      <c r="C44" s="225"/>
      <c r="D44" s="225"/>
      <c r="E44" s="225"/>
      <c r="F44" s="225"/>
      <c r="G44" s="225"/>
      <c r="H44" s="225"/>
      <c r="I44" s="225"/>
      <c r="J44" s="225"/>
      <c r="K44" s="225"/>
      <c r="L44" s="225"/>
      <c r="M44" s="225"/>
      <c r="N44" s="225"/>
      <c r="O44" s="225"/>
      <c r="P44" s="225"/>
      <c r="Q44" s="225"/>
      <c r="R44" s="225"/>
      <c r="S44" s="225"/>
      <c r="T44" s="225"/>
      <c r="U44" s="225"/>
      <c r="V44" s="225"/>
      <c r="W44" s="225"/>
      <c r="X44" s="225"/>
      <c r="Y44" s="225"/>
      <c r="Z44" s="225"/>
    </row>
    <row r="45" spans="1:26" ht="14.25" customHeight="1">
      <c r="A45" s="225"/>
      <c r="B45" s="225"/>
      <c r="C45" s="225"/>
      <c r="D45" s="225"/>
      <c r="E45" s="225"/>
      <c r="F45" s="225"/>
      <c r="G45" s="225"/>
      <c r="H45" s="225"/>
      <c r="I45" s="225"/>
      <c r="J45" s="225"/>
      <c r="K45" s="225"/>
      <c r="L45" s="225"/>
      <c r="M45" s="225"/>
      <c r="N45" s="225"/>
      <c r="O45" s="225"/>
      <c r="P45" s="225"/>
      <c r="Q45" s="225"/>
      <c r="R45" s="225"/>
      <c r="S45" s="225"/>
      <c r="T45" s="225"/>
      <c r="U45" s="225"/>
      <c r="V45" s="225"/>
      <c r="W45" s="225"/>
      <c r="X45" s="225"/>
      <c r="Y45" s="225"/>
      <c r="Z45" s="225"/>
    </row>
    <row r="46" spans="1:26" ht="14.25" customHeight="1">
      <c r="A46" s="225"/>
      <c r="B46" s="225"/>
      <c r="C46" s="225"/>
      <c r="D46" s="225"/>
      <c r="E46" s="225"/>
      <c r="F46" s="225"/>
      <c r="G46" s="225"/>
      <c r="H46" s="225"/>
      <c r="I46" s="225"/>
      <c r="J46" s="225"/>
      <c r="K46" s="225"/>
      <c r="L46" s="225"/>
      <c r="M46" s="225"/>
      <c r="N46" s="225"/>
      <c r="O46" s="225"/>
      <c r="P46" s="225"/>
      <c r="Q46" s="225"/>
      <c r="R46" s="225"/>
      <c r="S46" s="225"/>
      <c r="T46" s="225"/>
      <c r="U46" s="225"/>
      <c r="V46" s="225"/>
      <c r="W46" s="225"/>
      <c r="X46" s="225"/>
      <c r="Y46" s="225"/>
      <c r="Z46" s="225"/>
    </row>
    <row r="47" spans="1:26" ht="14.25" customHeight="1">
      <c r="A47" s="225"/>
      <c r="B47" s="225"/>
      <c r="C47" s="225"/>
      <c r="D47" s="225"/>
      <c r="E47" s="225"/>
      <c r="F47" s="225"/>
      <c r="G47" s="225"/>
      <c r="H47" s="225"/>
      <c r="I47" s="225"/>
      <c r="J47" s="225"/>
      <c r="K47" s="225"/>
      <c r="L47" s="225"/>
      <c r="M47" s="225"/>
      <c r="N47" s="225"/>
      <c r="O47" s="225"/>
      <c r="P47" s="225"/>
      <c r="Q47" s="225"/>
      <c r="R47" s="225"/>
      <c r="S47" s="225"/>
      <c r="T47" s="225"/>
      <c r="U47" s="225"/>
      <c r="V47" s="225"/>
      <c r="W47" s="225"/>
      <c r="X47" s="225"/>
      <c r="Y47" s="225"/>
      <c r="Z47" s="225"/>
    </row>
    <row r="48" spans="1:26" ht="14.25" customHeight="1">
      <c r="A48" s="225"/>
      <c r="B48" s="225"/>
      <c r="C48" s="225"/>
      <c r="D48" s="225"/>
      <c r="E48" s="225"/>
      <c r="F48" s="225"/>
      <c r="G48" s="225"/>
      <c r="H48" s="225"/>
      <c r="I48" s="225"/>
      <c r="J48" s="225"/>
      <c r="K48" s="225"/>
      <c r="L48" s="225"/>
      <c r="M48" s="225"/>
      <c r="N48" s="225"/>
      <c r="O48" s="225"/>
      <c r="P48" s="225"/>
      <c r="Q48" s="225"/>
      <c r="R48" s="225"/>
      <c r="S48" s="225"/>
      <c r="T48" s="225"/>
      <c r="U48" s="225"/>
      <c r="V48" s="225"/>
      <c r="W48" s="225"/>
      <c r="X48" s="225"/>
      <c r="Y48" s="225"/>
      <c r="Z48" s="225"/>
    </row>
    <row r="49" spans="1:26" ht="14.25" customHeight="1">
      <c r="A49" s="225"/>
      <c r="B49" s="225"/>
      <c r="C49" s="225"/>
      <c r="D49" s="225"/>
      <c r="E49" s="225"/>
      <c r="F49" s="225"/>
      <c r="G49" s="225"/>
      <c r="H49" s="225"/>
      <c r="I49" s="225"/>
      <c r="J49" s="225"/>
      <c r="K49" s="225"/>
      <c r="L49" s="225"/>
      <c r="M49" s="225"/>
      <c r="N49" s="225"/>
      <c r="O49" s="225"/>
      <c r="P49" s="225"/>
      <c r="Q49" s="225"/>
      <c r="R49" s="225"/>
      <c r="S49" s="225"/>
      <c r="T49" s="225"/>
      <c r="U49" s="225"/>
      <c r="V49" s="225"/>
      <c r="W49" s="225"/>
      <c r="X49" s="225"/>
      <c r="Y49" s="225"/>
      <c r="Z49" s="225"/>
    </row>
    <row r="50" spans="1:26" ht="14.25" customHeight="1">
      <c r="A50" s="225"/>
      <c r="B50" s="225"/>
      <c r="C50" s="225"/>
      <c r="D50" s="225"/>
      <c r="E50" s="225"/>
      <c r="F50" s="225"/>
      <c r="G50" s="225"/>
      <c r="H50" s="225"/>
      <c r="I50" s="225"/>
      <c r="J50" s="225"/>
      <c r="K50" s="225"/>
      <c r="L50" s="225"/>
      <c r="M50" s="225"/>
      <c r="N50" s="225"/>
      <c r="O50" s="225"/>
      <c r="P50" s="225"/>
      <c r="Q50" s="225"/>
      <c r="R50" s="225"/>
      <c r="S50" s="225"/>
      <c r="T50" s="225"/>
      <c r="U50" s="225"/>
      <c r="V50" s="225"/>
      <c r="W50" s="225"/>
      <c r="X50" s="225"/>
      <c r="Y50" s="225"/>
      <c r="Z50" s="225"/>
    </row>
    <row r="51" spans="1:26" ht="14.25" customHeight="1">
      <c r="A51" s="225"/>
      <c r="B51" s="225"/>
      <c r="C51" s="225"/>
      <c r="D51" s="225"/>
      <c r="E51" s="225"/>
      <c r="F51" s="225"/>
      <c r="G51" s="225"/>
      <c r="H51" s="225"/>
      <c r="I51" s="225"/>
      <c r="J51" s="225"/>
      <c r="K51" s="225"/>
      <c r="L51" s="225"/>
      <c r="M51" s="225"/>
      <c r="N51" s="225"/>
      <c r="O51" s="225"/>
      <c r="P51" s="225"/>
      <c r="Q51" s="225"/>
      <c r="R51" s="225"/>
      <c r="S51" s="225"/>
      <c r="T51" s="225"/>
      <c r="U51" s="225"/>
      <c r="V51" s="225"/>
      <c r="W51" s="225"/>
      <c r="X51" s="225"/>
      <c r="Y51" s="225"/>
      <c r="Z51" s="225"/>
    </row>
    <row r="52" spans="1:26" ht="14.25" customHeight="1">
      <c r="A52" s="225"/>
      <c r="B52" s="225"/>
      <c r="C52" s="225"/>
      <c r="D52" s="225"/>
      <c r="E52" s="225"/>
      <c r="F52" s="225"/>
      <c r="G52" s="225"/>
      <c r="H52" s="225"/>
      <c r="I52" s="225"/>
      <c r="J52" s="225"/>
      <c r="K52" s="225"/>
      <c r="L52" s="225"/>
      <c r="M52" s="225"/>
      <c r="N52" s="225"/>
      <c r="O52" s="225"/>
      <c r="P52" s="225"/>
      <c r="Q52" s="225"/>
      <c r="R52" s="225"/>
      <c r="S52" s="225"/>
      <c r="T52" s="225"/>
      <c r="U52" s="225"/>
      <c r="V52" s="225"/>
      <c r="W52" s="225"/>
      <c r="X52" s="225"/>
      <c r="Y52" s="225"/>
      <c r="Z52" s="225"/>
    </row>
    <row r="53" spans="1:26" ht="14.25" customHeight="1">
      <c r="A53" s="225"/>
      <c r="B53" s="225"/>
      <c r="C53" s="225"/>
      <c r="D53" s="225"/>
      <c r="E53" s="225"/>
      <c r="F53" s="225"/>
      <c r="G53" s="225"/>
      <c r="H53" s="225"/>
      <c r="I53" s="225"/>
      <c r="J53" s="225"/>
      <c r="K53" s="225"/>
      <c r="L53" s="225"/>
      <c r="M53" s="225"/>
      <c r="N53" s="225"/>
      <c r="O53" s="225"/>
      <c r="P53" s="225"/>
      <c r="Q53" s="225"/>
      <c r="R53" s="225"/>
      <c r="S53" s="225"/>
      <c r="T53" s="225"/>
      <c r="U53" s="225"/>
      <c r="V53" s="225"/>
      <c r="W53" s="225"/>
      <c r="X53" s="225"/>
      <c r="Y53" s="225"/>
      <c r="Z53" s="225"/>
    </row>
    <row r="54" spans="1:26" ht="14.25" customHeight="1">
      <c r="A54" s="225"/>
      <c r="B54" s="225"/>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row>
    <row r="55" spans="1:26" ht="14.25" customHeight="1">
      <c r="A55" s="225"/>
      <c r="B55" s="225"/>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row>
    <row r="56" spans="1:26" ht="14.25" customHeight="1">
      <c r="A56" s="225"/>
      <c r="B56" s="225"/>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row>
    <row r="57" spans="1:26" ht="14.25" customHeight="1">
      <c r="A57" s="225"/>
      <c r="B57" s="225"/>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row>
    <row r="58" spans="1:26" ht="14.25" customHeight="1">
      <c r="A58" s="225"/>
      <c r="B58" s="225"/>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row>
    <row r="59" spans="1:26" ht="14.25" customHeight="1">
      <c r="A59" s="225"/>
      <c r="B59" s="225"/>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row>
    <row r="60" spans="1:26" ht="14.25" customHeight="1">
      <c r="A60" s="225"/>
      <c r="B60" s="225"/>
      <c r="C60" s="225"/>
      <c r="D60" s="225"/>
      <c r="E60" s="225"/>
      <c r="F60" s="225"/>
      <c r="G60" s="225"/>
      <c r="H60" s="225"/>
      <c r="I60" s="225"/>
      <c r="J60" s="225"/>
      <c r="K60" s="225"/>
      <c r="L60" s="225"/>
      <c r="M60" s="225"/>
      <c r="N60" s="225"/>
      <c r="O60" s="225"/>
      <c r="P60" s="225"/>
      <c r="Q60" s="225"/>
      <c r="R60" s="225"/>
      <c r="S60" s="225"/>
      <c r="T60" s="225"/>
      <c r="U60" s="225"/>
      <c r="V60" s="225"/>
      <c r="W60" s="225"/>
      <c r="X60" s="225"/>
      <c r="Y60" s="225"/>
      <c r="Z60" s="225"/>
    </row>
    <row r="61" spans="1:26" ht="14.25" customHeight="1">
      <c r="A61" s="225"/>
      <c r="B61" s="225"/>
      <c r="C61" s="225"/>
      <c r="D61" s="225"/>
      <c r="E61" s="225"/>
      <c r="F61" s="225"/>
      <c r="G61" s="225"/>
      <c r="H61" s="225"/>
      <c r="I61" s="225"/>
      <c r="J61" s="225"/>
      <c r="K61" s="225"/>
      <c r="L61" s="225"/>
      <c r="M61" s="225"/>
      <c r="N61" s="225"/>
      <c r="O61" s="225"/>
      <c r="P61" s="225"/>
      <c r="Q61" s="225"/>
      <c r="R61" s="225"/>
      <c r="S61" s="225"/>
      <c r="T61" s="225"/>
      <c r="U61" s="225"/>
      <c r="V61" s="225"/>
      <c r="W61" s="225"/>
      <c r="X61" s="225"/>
      <c r="Y61" s="225"/>
      <c r="Z61" s="225"/>
    </row>
    <row r="62" spans="1:26" ht="14.25" customHeight="1">
      <c r="A62" s="225"/>
      <c r="B62" s="225"/>
      <c r="C62" s="225"/>
      <c r="D62" s="225"/>
      <c r="E62" s="225"/>
      <c r="F62" s="225"/>
      <c r="G62" s="225"/>
      <c r="H62" s="225"/>
      <c r="I62" s="225"/>
      <c r="J62" s="225"/>
      <c r="K62" s="225"/>
      <c r="L62" s="225"/>
      <c r="M62" s="225"/>
      <c r="N62" s="225"/>
      <c r="O62" s="225"/>
      <c r="P62" s="225"/>
      <c r="Q62" s="225"/>
      <c r="R62" s="225"/>
      <c r="S62" s="225"/>
      <c r="T62" s="225"/>
      <c r="U62" s="225"/>
      <c r="V62" s="225"/>
      <c r="W62" s="225"/>
      <c r="X62" s="225"/>
      <c r="Y62" s="225"/>
      <c r="Z62" s="225"/>
    </row>
    <row r="63" spans="1:26" ht="14.25" customHeight="1">
      <c r="A63" s="225"/>
      <c r="B63" s="225"/>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row>
    <row r="64" spans="1:26" ht="14.25" customHeight="1">
      <c r="A64" s="225"/>
      <c r="B64" s="225"/>
      <c r="C64" s="225"/>
      <c r="D64" s="225"/>
      <c r="E64" s="225"/>
      <c r="F64" s="225"/>
      <c r="G64" s="225"/>
      <c r="H64" s="225"/>
      <c r="I64" s="225"/>
      <c r="J64" s="225"/>
      <c r="K64" s="225"/>
      <c r="L64" s="225"/>
      <c r="M64" s="225"/>
      <c r="N64" s="225"/>
      <c r="O64" s="225"/>
      <c r="P64" s="225"/>
      <c r="Q64" s="225"/>
      <c r="R64" s="225"/>
      <c r="S64" s="225"/>
      <c r="T64" s="225"/>
      <c r="U64" s="225"/>
      <c r="V64" s="225"/>
      <c r="W64" s="225"/>
      <c r="X64" s="225"/>
      <c r="Y64" s="225"/>
      <c r="Z64" s="225"/>
    </row>
    <row r="65" spans="1:26" ht="14.25" customHeight="1">
      <c r="A65" s="225"/>
      <c r="B65" s="225"/>
      <c r="C65" s="225"/>
      <c r="D65" s="225"/>
      <c r="E65" s="225"/>
      <c r="F65" s="225"/>
      <c r="G65" s="225"/>
      <c r="H65" s="225"/>
      <c r="I65" s="225"/>
      <c r="J65" s="225"/>
      <c r="K65" s="225"/>
      <c r="L65" s="225"/>
      <c r="M65" s="225"/>
      <c r="N65" s="225"/>
      <c r="O65" s="225"/>
      <c r="P65" s="225"/>
      <c r="Q65" s="225"/>
      <c r="R65" s="225"/>
      <c r="S65" s="225"/>
      <c r="T65" s="225"/>
      <c r="U65" s="225"/>
      <c r="V65" s="225"/>
      <c r="W65" s="225"/>
      <c r="X65" s="225"/>
      <c r="Y65" s="225"/>
      <c r="Z65" s="225"/>
    </row>
    <row r="66" spans="1:26" ht="14.25" customHeight="1">
      <c r="A66" s="225"/>
      <c r="B66" s="225"/>
      <c r="C66" s="225"/>
      <c r="D66" s="225"/>
      <c r="E66" s="225"/>
      <c r="F66" s="225"/>
      <c r="G66" s="225"/>
      <c r="H66" s="225"/>
      <c r="I66" s="225"/>
      <c r="J66" s="225"/>
      <c r="K66" s="225"/>
      <c r="L66" s="225"/>
      <c r="M66" s="225"/>
      <c r="N66" s="225"/>
      <c r="O66" s="225"/>
      <c r="P66" s="225"/>
      <c r="Q66" s="225"/>
      <c r="R66" s="225"/>
      <c r="S66" s="225"/>
      <c r="T66" s="225"/>
      <c r="U66" s="225"/>
      <c r="V66" s="225"/>
      <c r="W66" s="225"/>
      <c r="X66" s="225"/>
      <c r="Y66" s="225"/>
      <c r="Z66" s="225"/>
    </row>
    <row r="67" spans="1:26" ht="14.25" customHeight="1">
      <c r="A67" s="225"/>
      <c r="B67" s="225"/>
      <c r="C67" s="225"/>
      <c r="D67" s="225"/>
      <c r="E67" s="225"/>
      <c r="F67" s="225"/>
      <c r="G67" s="225"/>
      <c r="H67" s="225"/>
      <c r="I67" s="225"/>
      <c r="J67" s="225"/>
      <c r="K67" s="225"/>
      <c r="L67" s="225"/>
      <c r="M67" s="225"/>
      <c r="N67" s="225"/>
      <c r="O67" s="225"/>
      <c r="P67" s="225"/>
      <c r="Q67" s="225"/>
      <c r="R67" s="225"/>
      <c r="S67" s="225"/>
      <c r="T67" s="225"/>
      <c r="U67" s="225"/>
      <c r="V67" s="225"/>
      <c r="W67" s="225"/>
      <c r="X67" s="225"/>
      <c r="Y67" s="225"/>
      <c r="Z67" s="225"/>
    </row>
    <row r="68" spans="1:26" ht="14.25" customHeight="1">
      <c r="A68" s="225"/>
      <c r="B68" s="225"/>
      <c r="C68" s="225"/>
      <c r="D68" s="225"/>
      <c r="E68" s="225"/>
      <c r="F68" s="225"/>
      <c r="G68" s="225"/>
      <c r="H68" s="225"/>
      <c r="I68" s="225"/>
      <c r="J68" s="225"/>
      <c r="K68" s="225"/>
      <c r="L68" s="225"/>
      <c r="M68" s="225"/>
      <c r="N68" s="225"/>
      <c r="O68" s="225"/>
      <c r="P68" s="225"/>
      <c r="Q68" s="225"/>
      <c r="R68" s="225"/>
      <c r="S68" s="225"/>
      <c r="T68" s="225"/>
      <c r="U68" s="225"/>
      <c r="V68" s="225"/>
      <c r="W68" s="225"/>
      <c r="X68" s="225"/>
      <c r="Y68" s="225"/>
      <c r="Z68" s="225"/>
    </row>
    <row r="69" spans="1:26" ht="14.25" customHeight="1">
      <c r="A69" s="225"/>
      <c r="B69" s="225"/>
      <c r="C69" s="225"/>
      <c r="D69" s="225"/>
      <c r="E69" s="225"/>
      <c r="F69" s="225"/>
      <c r="G69" s="225"/>
      <c r="H69" s="225"/>
      <c r="I69" s="225"/>
      <c r="J69" s="225"/>
      <c r="K69" s="225"/>
      <c r="L69" s="225"/>
      <c r="M69" s="225"/>
      <c r="N69" s="225"/>
      <c r="O69" s="225"/>
      <c r="P69" s="225"/>
      <c r="Q69" s="225"/>
      <c r="R69" s="225"/>
      <c r="S69" s="225"/>
      <c r="T69" s="225"/>
      <c r="U69" s="225"/>
      <c r="V69" s="225"/>
      <c r="W69" s="225"/>
      <c r="X69" s="225"/>
      <c r="Y69" s="225"/>
      <c r="Z69" s="225"/>
    </row>
    <row r="70" spans="1:26" ht="14.25" customHeight="1">
      <c r="A70" s="225"/>
      <c r="B70" s="225"/>
      <c r="C70" s="225"/>
      <c r="D70" s="225"/>
      <c r="E70" s="225"/>
      <c r="F70" s="225"/>
      <c r="G70" s="225"/>
      <c r="H70" s="225"/>
      <c r="I70" s="225"/>
      <c r="J70" s="225"/>
      <c r="K70" s="225"/>
      <c r="L70" s="225"/>
      <c r="M70" s="225"/>
      <c r="N70" s="225"/>
      <c r="O70" s="225"/>
      <c r="P70" s="225"/>
      <c r="Q70" s="225"/>
      <c r="R70" s="225"/>
      <c r="S70" s="225"/>
      <c r="T70" s="225"/>
      <c r="U70" s="225"/>
      <c r="V70" s="225"/>
      <c r="W70" s="225"/>
      <c r="X70" s="225"/>
      <c r="Y70" s="225"/>
      <c r="Z70" s="225"/>
    </row>
    <row r="71" spans="1:26" ht="14.25" customHeight="1">
      <c r="A71" s="225"/>
      <c r="B71" s="225"/>
      <c r="C71" s="225"/>
      <c r="D71" s="225"/>
      <c r="E71" s="225"/>
      <c r="F71" s="225"/>
      <c r="G71" s="225"/>
      <c r="H71" s="225"/>
      <c r="I71" s="225"/>
      <c r="J71" s="225"/>
      <c r="K71" s="225"/>
      <c r="L71" s="225"/>
      <c r="M71" s="225"/>
      <c r="N71" s="225"/>
      <c r="O71" s="225"/>
      <c r="P71" s="225"/>
      <c r="Q71" s="225"/>
      <c r="R71" s="225"/>
      <c r="S71" s="225"/>
      <c r="T71" s="225"/>
      <c r="U71" s="225"/>
      <c r="V71" s="225"/>
      <c r="W71" s="225"/>
      <c r="X71" s="225"/>
      <c r="Y71" s="225"/>
      <c r="Z71" s="225"/>
    </row>
    <row r="72" spans="1:26" ht="14.25" customHeight="1">
      <c r="A72" s="225"/>
      <c r="B72" s="225"/>
      <c r="C72" s="225"/>
      <c r="D72" s="225"/>
      <c r="E72" s="225"/>
      <c r="F72" s="225"/>
      <c r="G72" s="225"/>
      <c r="H72" s="225"/>
      <c r="I72" s="225"/>
      <c r="J72" s="225"/>
      <c r="K72" s="225"/>
      <c r="L72" s="225"/>
      <c r="M72" s="225"/>
      <c r="N72" s="225"/>
      <c r="O72" s="225"/>
      <c r="P72" s="225"/>
      <c r="Q72" s="225"/>
      <c r="R72" s="225"/>
      <c r="S72" s="225"/>
      <c r="T72" s="225"/>
      <c r="U72" s="225"/>
      <c r="V72" s="225"/>
      <c r="W72" s="225"/>
      <c r="X72" s="225"/>
      <c r="Y72" s="225"/>
      <c r="Z72" s="225"/>
    </row>
    <row r="73" spans="1:26" ht="14.25" customHeight="1">
      <c r="A73" s="225"/>
      <c r="B73" s="225"/>
      <c r="C73" s="225"/>
      <c r="D73" s="225"/>
      <c r="E73" s="225"/>
      <c r="F73" s="225"/>
      <c r="G73" s="225"/>
      <c r="H73" s="225"/>
      <c r="I73" s="225"/>
      <c r="J73" s="225"/>
      <c r="K73" s="225"/>
      <c r="L73" s="225"/>
      <c r="M73" s="225"/>
      <c r="N73" s="225"/>
      <c r="O73" s="225"/>
      <c r="P73" s="225"/>
      <c r="Q73" s="225"/>
      <c r="R73" s="225"/>
      <c r="S73" s="225"/>
      <c r="T73" s="225"/>
      <c r="U73" s="225"/>
      <c r="V73" s="225"/>
      <c r="W73" s="225"/>
      <c r="X73" s="225"/>
      <c r="Y73" s="225"/>
      <c r="Z73" s="225"/>
    </row>
    <row r="74" spans="1:26" ht="14.25" customHeight="1">
      <c r="A74" s="225"/>
      <c r="B74" s="225"/>
      <c r="C74" s="225"/>
      <c r="D74" s="225"/>
      <c r="E74" s="225"/>
      <c r="F74" s="225"/>
      <c r="G74" s="225"/>
      <c r="H74" s="225"/>
      <c r="I74" s="225"/>
      <c r="J74" s="225"/>
      <c r="K74" s="225"/>
      <c r="L74" s="225"/>
      <c r="M74" s="225"/>
      <c r="N74" s="225"/>
      <c r="O74" s="225"/>
      <c r="P74" s="225"/>
      <c r="Q74" s="225"/>
      <c r="R74" s="225"/>
      <c r="S74" s="225"/>
      <c r="T74" s="225"/>
      <c r="U74" s="225"/>
      <c r="V74" s="225"/>
      <c r="W74" s="225"/>
      <c r="X74" s="225"/>
      <c r="Y74" s="225"/>
      <c r="Z74" s="225"/>
    </row>
    <row r="75" spans="1:26" ht="14.25" customHeight="1">
      <c r="A75" s="225"/>
      <c r="B75" s="225"/>
      <c r="C75" s="225"/>
      <c r="D75" s="225"/>
      <c r="E75" s="225"/>
      <c r="F75" s="225"/>
      <c r="G75" s="225"/>
      <c r="H75" s="225"/>
      <c r="I75" s="225"/>
      <c r="J75" s="225"/>
      <c r="K75" s="225"/>
      <c r="L75" s="225"/>
      <c r="M75" s="225"/>
      <c r="N75" s="225"/>
      <c r="O75" s="225"/>
      <c r="P75" s="225"/>
      <c r="Q75" s="225"/>
      <c r="R75" s="225"/>
      <c r="S75" s="225"/>
      <c r="T75" s="225"/>
      <c r="U75" s="225"/>
      <c r="V75" s="225"/>
      <c r="W75" s="225"/>
      <c r="X75" s="225"/>
      <c r="Y75" s="225"/>
      <c r="Z75" s="225"/>
    </row>
    <row r="76" spans="1:26" ht="14.25" customHeight="1">
      <c r="A76" s="225"/>
      <c r="B76" s="225"/>
      <c r="C76" s="225"/>
      <c r="D76" s="225"/>
      <c r="E76" s="225"/>
      <c r="F76" s="225"/>
      <c r="G76" s="225"/>
      <c r="H76" s="225"/>
      <c r="I76" s="225"/>
      <c r="J76" s="225"/>
      <c r="K76" s="225"/>
      <c r="L76" s="225"/>
      <c r="M76" s="225"/>
      <c r="N76" s="225"/>
      <c r="O76" s="225"/>
      <c r="P76" s="225"/>
      <c r="Q76" s="225"/>
      <c r="R76" s="225"/>
      <c r="S76" s="225"/>
      <c r="T76" s="225"/>
      <c r="U76" s="225"/>
      <c r="V76" s="225"/>
      <c r="W76" s="225"/>
      <c r="X76" s="225"/>
      <c r="Y76" s="225"/>
      <c r="Z76" s="225"/>
    </row>
    <row r="77" spans="1:26" ht="14.25" customHeight="1">
      <c r="A77" s="225"/>
      <c r="B77" s="225"/>
      <c r="C77" s="225"/>
      <c r="D77" s="225"/>
      <c r="E77" s="225"/>
      <c r="F77" s="225"/>
      <c r="G77" s="225"/>
      <c r="H77" s="225"/>
      <c r="I77" s="225"/>
      <c r="J77" s="225"/>
      <c r="K77" s="225"/>
      <c r="L77" s="225"/>
      <c r="M77" s="225"/>
      <c r="N77" s="225"/>
      <c r="O77" s="225"/>
      <c r="P77" s="225"/>
      <c r="Q77" s="225"/>
      <c r="R77" s="225"/>
      <c r="S77" s="225"/>
      <c r="T77" s="225"/>
      <c r="U77" s="225"/>
      <c r="V77" s="225"/>
      <c r="W77" s="225"/>
      <c r="X77" s="225"/>
      <c r="Y77" s="225"/>
      <c r="Z77" s="225"/>
    </row>
    <row r="78" spans="1:26" ht="14.25" customHeight="1">
      <c r="A78" s="225"/>
      <c r="B78" s="225"/>
      <c r="C78" s="225"/>
      <c r="D78" s="225"/>
      <c r="E78" s="225"/>
      <c r="F78" s="225"/>
      <c r="G78" s="225"/>
      <c r="H78" s="225"/>
      <c r="I78" s="225"/>
      <c r="J78" s="225"/>
      <c r="K78" s="225"/>
      <c r="L78" s="225"/>
      <c r="M78" s="225"/>
      <c r="N78" s="225"/>
      <c r="O78" s="225"/>
      <c r="P78" s="225"/>
      <c r="Q78" s="225"/>
      <c r="R78" s="225"/>
      <c r="S78" s="225"/>
      <c r="T78" s="225"/>
      <c r="U78" s="225"/>
      <c r="V78" s="225"/>
      <c r="W78" s="225"/>
      <c r="X78" s="225"/>
      <c r="Y78" s="225"/>
      <c r="Z78" s="225"/>
    </row>
    <row r="79" spans="1:26" ht="14.25" customHeight="1">
      <c r="A79" s="225"/>
      <c r="B79" s="225"/>
      <c r="C79" s="225"/>
      <c r="D79" s="225"/>
      <c r="E79" s="225"/>
      <c r="F79" s="225"/>
      <c r="G79" s="225"/>
      <c r="H79" s="225"/>
      <c r="I79" s="225"/>
      <c r="J79" s="225"/>
      <c r="K79" s="225"/>
      <c r="L79" s="225"/>
      <c r="M79" s="225"/>
      <c r="N79" s="225"/>
      <c r="O79" s="225"/>
      <c r="P79" s="225"/>
      <c r="Q79" s="225"/>
      <c r="R79" s="225"/>
      <c r="S79" s="225"/>
      <c r="T79" s="225"/>
      <c r="U79" s="225"/>
      <c r="V79" s="225"/>
      <c r="W79" s="225"/>
      <c r="X79" s="225"/>
      <c r="Y79" s="225"/>
      <c r="Z79" s="225"/>
    </row>
    <row r="80" spans="1:26" ht="14.25" customHeight="1">
      <c r="A80" s="225"/>
      <c r="B80" s="225"/>
      <c r="C80" s="225"/>
      <c r="D80" s="225"/>
      <c r="E80" s="225"/>
      <c r="F80" s="225"/>
      <c r="G80" s="225"/>
      <c r="H80" s="225"/>
      <c r="I80" s="225"/>
      <c r="J80" s="225"/>
      <c r="K80" s="225"/>
      <c r="L80" s="225"/>
      <c r="M80" s="225"/>
      <c r="N80" s="225"/>
      <c r="O80" s="225"/>
      <c r="P80" s="225"/>
      <c r="Q80" s="225"/>
      <c r="R80" s="225"/>
      <c r="S80" s="225"/>
      <c r="T80" s="225"/>
      <c r="U80" s="225"/>
      <c r="V80" s="225"/>
      <c r="W80" s="225"/>
      <c r="X80" s="225"/>
      <c r="Y80" s="225"/>
      <c r="Z80" s="225"/>
    </row>
    <row r="81" spans="1:26" ht="14.25" customHeight="1">
      <c r="A81" s="225"/>
      <c r="B81" s="225"/>
      <c r="C81" s="225"/>
      <c r="D81" s="225"/>
      <c r="E81" s="225"/>
      <c r="F81" s="225"/>
      <c r="G81" s="225"/>
      <c r="H81" s="225"/>
      <c r="I81" s="225"/>
      <c r="J81" s="225"/>
      <c r="K81" s="225"/>
      <c r="L81" s="225"/>
      <c r="M81" s="225"/>
      <c r="N81" s="225"/>
      <c r="O81" s="225"/>
      <c r="P81" s="225"/>
      <c r="Q81" s="225"/>
      <c r="R81" s="225"/>
      <c r="S81" s="225"/>
      <c r="T81" s="225"/>
      <c r="U81" s="225"/>
      <c r="V81" s="225"/>
      <c r="W81" s="225"/>
      <c r="X81" s="225"/>
      <c r="Y81" s="225"/>
      <c r="Z81" s="225"/>
    </row>
    <row r="82" spans="1:26" ht="14.25" customHeight="1">
      <c r="A82" s="225"/>
      <c r="B82" s="225"/>
      <c r="C82" s="225"/>
      <c r="D82" s="225"/>
      <c r="E82" s="225"/>
      <c r="F82" s="225"/>
      <c r="G82" s="225"/>
      <c r="H82" s="225"/>
      <c r="I82" s="225"/>
      <c r="J82" s="225"/>
      <c r="K82" s="225"/>
      <c r="L82" s="225"/>
      <c r="M82" s="225"/>
      <c r="N82" s="225"/>
      <c r="O82" s="225"/>
      <c r="P82" s="225"/>
      <c r="Q82" s="225"/>
      <c r="R82" s="225"/>
      <c r="S82" s="225"/>
      <c r="T82" s="225"/>
      <c r="U82" s="225"/>
      <c r="V82" s="225"/>
      <c r="W82" s="225"/>
      <c r="X82" s="225"/>
      <c r="Y82" s="225"/>
      <c r="Z82" s="225"/>
    </row>
    <row r="83" spans="1:26" ht="14.25" customHeight="1">
      <c r="A83" s="225"/>
      <c r="B83" s="225"/>
      <c r="C83" s="225"/>
      <c r="D83" s="225"/>
      <c r="E83" s="225"/>
      <c r="F83" s="225"/>
      <c r="G83" s="225"/>
      <c r="H83" s="225"/>
      <c r="I83" s="225"/>
      <c r="J83" s="225"/>
      <c r="K83" s="225"/>
      <c r="L83" s="225"/>
      <c r="M83" s="225"/>
      <c r="N83" s="225"/>
      <c r="O83" s="225"/>
      <c r="P83" s="225"/>
      <c r="Q83" s="225"/>
      <c r="R83" s="225"/>
      <c r="S83" s="225"/>
      <c r="T83" s="225"/>
      <c r="U83" s="225"/>
      <c r="V83" s="225"/>
      <c r="W83" s="225"/>
      <c r="X83" s="225"/>
      <c r="Y83" s="225"/>
      <c r="Z83" s="225"/>
    </row>
    <row r="84" spans="1:26" ht="14.25" customHeight="1">
      <c r="A84" s="225"/>
      <c r="B84" s="225"/>
      <c r="C84" s="225"/>
      <c r="D84" s="225"/>
      <c r="E84" s="225"/>
      <c r="F84" s="225"/>
      <c r="G84" s="225"/>
      <c r="H84" s="225"/>
      <c r="I84" s="225"/>
      <c r="J84" s="225"/>
      <c r="K84" s="225"/>
      <c r="L84" s="225"/>
      <c r="M84" s="225"/>
      <c r="N84" s="225"/>
      <c r="O84" s="225"/>
      <c r="P84" s="225"/>
      <c r="Q84" s="225"/>
      <c r="R84" s="225"/>
      <c r="S84" s="225"/>
      <c r="T84" s="225"/>
      <c r="U84" s="225"/>
      <c r="V84" s="225"/>
      <c r="W84" s="225"/>
      <c r="X84" s="225"/>
      <c r="Y84" s="225"/>
      <c r="Z84" s="225"/>
    </row>
    <row r="85" spans="1:26" ht="14.25" customHeight="1">
      <c r="A85" s="225"/>
      <c r="B85" s="225"/>
      <c r="C85" s="225"/>
      <c r="D85" s="225"/>
      <c r="E85" s="225"/>
      <c r="F85" s="225"/>
      <c r="G85" s="225"/>
      <c r="H85" s="225"/>
      <c r="I85" s="225"/>
      <c r="J85" s="225"/>
      <c r="K85" s="225"/>
      <c r="L85" s="225"/>
      <c r="M85" s="225"/>
      <c r="N85" s="225"/>
      <c r="O85" s="225"/>
      <c r="P85" s="225"/>
      <c r="Q85" s="225"/>
      <c r="R85" s="225"/>
      <c r="S85" s="225"/>
      <c r="T85" s="225"/>
      <c r="U85" s="225"/>
      <c r="V85" s="225"/>
      <c r="W85" s="225"/>
      <c r="X85" s="225"/>
      <c r="Y85" s="225"/>
      <c r="Z85" s="225"/>
    </row>
    <row r="86" spans="1:26" ht="14.25" customHeight="1">
      <c r="A86" s="225"/>
      <c r="B86" s="225"/>
      <c r="C86" s="225"/>
      <c r="D86" s="225"/>
      <c r="E86" s="225"/>
      <c r="F86" s="225"/>
      <c r="G86" s="225"/>
      <c r="H86" s="225"/>
      <c r="I86" s="225"/>
      <c r="J86" s="225"/>
      <c r="K86" s="225"/>
      <c r="L86" s="225"/>
      <c r="M86" s="225"/>
      <c r="N86" s="225"/>
      <c r="O86" s="225"/>
      <c r="P86" s="225"/>
      <c r="Q86" s="225"/>
      <c r="R86" s="225"/>
      <c r="S86" s="225"/>
      <c r="T86" s="225"/>
      <c r="U86" s="225"/>
      <c r="V86" s="225"/>
      <c r="W86" s="225"/>
      <c r="X86" s="225"/>
      <c r="Y86" s="225"/>
      <c r="Z86" s="225"/>
    </row>
    <row r="87" spans="1:26" ht="14.25" customHeight="1">
      <c r="A87" s="225"/>
      <c r="B87" s="225"/>
      <c r="C87" s="225"/>
      <c r="D87" s="225"/>
      <c r="E87" s="225"/>
      <c r="F87" s="225"/>
      <c r="G87" s="225"/>
      <c r="H87" s="225"/>
      <c r="I87" s="225"/>
      <c r="J87" s="225"/>
      <c r="K87" s="225"/>
      <c r="L87" s="225"/>
      <c r="M87" s="225"/>
      <c r="N87" s="225"/>
      <c r="O87" s="225"/>
      <c r="P87" s="225"/>
      <c r="Q87" s="225"/>
      <c r="R87" s="225"/>
      <c r="S87" s="225"/>
      <c r="T87" s="225"/>
      <c r="U87" s="225"/>
      <c r="V87" s="225"/>
      <c r="W87" s="225"/>
      <c r="X87" s="225"/>
      <c r="Y87" s="225"/>
      <c r="Z87" s="225"/>
    </row>
    <row r="88" spans="1:26" ht="14.25" customHeight="1">
      <c r="A88" s="225"/>
      <c r="B88" s="225"/>
      <c r="C88" s="225"/>
      <c r="D88" s="225"/>
      <c r="E88" s="225"/>
      <c r="F88" s="225"/>
      <c r="G88" s="225"/>
      <c r="H88" s="225"/>
      <c r="I88" s="225"/>
      <c r="J88" s="225"/>
      <c r="K88" s="225"/>
      <c r="L88" s="225"/>
      <c r="M88" s="225"/>
      <c r="N88" s="225"/>
      <c r="O88" s="225"/>
      <c r="P88" s="225"/>
      <c r="Q88" s="225"/>
      <c r="R88" s="225"/>
      <c r="S88" s="225"/>
      <c r="T88" s="225"/>
      <c r="U88" s="225"/>
      <c r="V88" s="225"/>
      <c r="W88" s="225"/>
      <c r="X88" s="225"/>
      <c r="Y88" s="225"/>
      <c r="Z88" s="225"/>
    </row>
    <row r="89" spans="1:26" ht="14.25" customHeight="1">
      <c r="A89" s="225"/>
      <c r="B89" s="225"/>
      <c r="C89" s="225"/>
      <c r="D89" s="225"/>
      <c r="E89" s="225"/>
      <c r="F89" s="225"/>
      <c r="G89" s="225"/>
      <c r="H89" s="225"/>
      <c r="I89" s="225"/>
      <c r="J89" s="225"/>
      <c r="K89" s="225"/>
      <c r="L89" s="225"/>
      <c r="M89" s="225"/>
      <c r="N89" s="225"/>
      <c r="O89" s="225"/>
      <c r="P89" s="225"/>
      <c r="Q89" s="225"/>
      <c r="R89" s="225"/>
      <c r="S89" s="225"/>
      <c r="T89" s="225"/>
      <c r="U89" s="225"/>
      <c r="V89" s="225"/>
      <c r="W89" s="225"/>
      <c r="X89" s="225"/>
      <c r="Y89" s="225"/>
      <c r="Z89" s="225"/>
    </row>
    <row r="90" spans="1:26" ht="14.25" customHeight="1">
      <c r="A90" s="225"/>
      <c r="B90" s="225"/>
      <c r="C90" s="225"/>
      <c r="D90" s="225"/>
      <c r="E90" s="225"/>
      <c r="F90" s="225"/>
      <c r="G90" s="225"/>
      <c r="H90" s="225"/>
      <c r="I90" s="225"/>
      <c r="J90" s="225"/>
      <c r="K90" s="225"/>
      <c r="L90" s="225"/>
      <c r="M90" s="225"/>
      <c r="N90" s="225"/>
      <c r="O90" s="225"/>
      <c r="P90" s="225"/>
      <c r="Q90" s="225"/>
      <c r="R90" s="225"/>
      <c r="S90" s="225"/>
      <c r="T90" s="225"/>
      <c r="U90" s="225"/>
      <c r="V90" s="225"/>
      <c r="W90" s="225"/>
      <c r="X90" s="225"/>
      <c r="Y90" s="225"/>
      <c r="Z90" s="225"/>
    </row>
    <row r="91" spans="1:26" ht="14.25" customHeight="1">
      <c r="A91" s="225"/>
      <c r="B91" s="225"/>
      <c r="C91" s="225"/>
      <c r="D91" s="225"/>
      <c r="E91" s="225"/>
      <c r="F91" s="225"/>
      <c r="G91" s="225"/>
      <c r="H91" s="225"/>
      <c r="I91" s="225"/>
      <c r="J91" s="225"/>
      <c r="K91" s="225"/>
      <c r="L91" s="225"/>
      <c r="M91" s="225"/>
      <c r="N91" s="225"/>
      <c r="O91" s="225"/>
      <c r="P91" s="225"/>
      <c r="Q91" s="225"/>
      <c r="R91" s="225"/>
      <c r="S91" s="225"/>
      <c r="T91" s="225"/>
      <c r="U91" s="225"/>
      <c r="V91" s="225"/>
      <c r="W91" s="225"/>
      <c r="X91" s="225"/>
      <c r="Y91" s="225"/>
      <c r="Z91" s="225"/>
    </row>
    <row r="92" spans="1:26" ht="14.25" customHeight="1">
      <c r="A92" s="225"/>
      <c r="B92" s="225"/>
      <c r="C92" s="225"/>
      <c r="D92" s="225"/>
      <c r="E92" s="225"/>
      <c r="F92" s="225"/>
      <c r="G92" s="225"/>
      <c r="H92" s="225"/>
      <c r="I92" s="225"/>
      <c r="J92" s="225"/>
      <c r="K92" s="225"/>
      <c r="L92" s="225"/>
      <c r="M92" s="225"/>
      <c r="N92" s="225"/>
      <c r="O92" s="225"/>
      <c r="P92" s="225"/>
      <c r="Q92" s="225"/>
      <c r="R92" s="225"/>
      <c r="S92" s="225"/>
      <c r="T92" s="225"/>
      <c r="U92" s="225"/>
      <c r="V92" s="225"/>
      <c r="W92" s="225"/>
      <c r="X92" s="225"/>
      <c r="Y92" s="225"/>
      <c r="Z92" s="225"/>
    </row>
    <row r="93" spans="1:26" ht="14.25" customHeight="1">
      <c r="A93" s="225"/>
      <c r="B93" s="225"/>
      <c r="C93" s="225"/>
      <c r="D93" s="225"/>
      <c r="E93" s="225"/>
      <c r="F93" s="225"/>
      <c r="G93" s="225"/>
      <c r="H93" s="225"/>
      <c r="I93" s="225"/>
      <c r="J93" s="225"/>
      <c r="K93" s="225"/>
      <c r="L93" s="225"/>
      <c r="M93" s="225"/>
      <c r="N93" s="225"/>
      <c r="O93" s="225"/>
      <c r="P93" s="225"/>
      <c r="Q93" s="225"/>
      <c r="R93" s="225"/>
      <c r="S93" s="225"/>
      <c r="T93" s="225"/>
      <c r="U93" s="225"/>
      <c r="V93" s="225"/>
      <c r="W93" s="225"/>
      <c r="X93" s="225"/>
      <c r="Y93" s="225"/>
      <c r="Z93" s="225"/>
    </row>
    <row r="94" spans="1:26" ht="14.25" customHeight="1">
      <c r="A94" s="225"/>
      <c r="B94" s="225"/>
      <c r="C94" s="225"/>
      <c r="D94" s="225"/>
      <c r="E94" s="225"/>
      <c r="F94" s="225"/>
      <c r="G94" s="225"/>
      <c r="H94" s="225"/>
      <c r="I94" s="225"/>
      <c r="J94" s="225"/>
      <c r="K94" s="225"/>
      <c r="L94" s="225"/>
      <c r="M94" s="225"/>
      <c r="N94" s="225"/>
      <c r="O94" s="225"/>
      <c r="P94" s="225"/>
      <c r="Q94" s="225"/>
      <c r="R94" s="225"/>
      <c r="S94" s="225"/>
      <c r="T94" s="225"/>
      <c r="U94" s="225"/>
      <c r="V94" s="225"/>
      <c r="W94" s="225"/>
      <c r="X94" s="225"/>
      <c r="Y94" s="225"/>
      <c r="Z94" s="225"/>
    </row>
    <row r="95" spans="1:26" ht="14.25" customHeight="1">
      <c r="A95" s="225"/>
      <c r="B95" s="225"/>
      <c r="C95" s="225"/>
      <c r="D95" s="225"/>
      <c r="E95" s="225"/>
      <c r="F95" s="225"/>
      <c r="G95" s="225"/>
      <c r="H95" s="225"/>
      <c r="I95" s="225"/>
      <c r="J95" s="225"/>
      <c r="K95" s="225"/>
      <c r="L95" s="225"/>
      <c r="M95" s="225"/>
      <c r="N95" s="225"/>
      <c r="O95" s="225"/>
      <c r="P95" s="225"/>
      <c r="Q95" s="225"/>
      <c r="R95" s="225"/>
      <c r="S95" s="225"/>
      <c r="T95" s="225"/>
      <c r="U95" s="225"/>
      <c r="V95" s="225"/>
      <c r="W95" s="225"/>
      <c r="X95" s="225"/>
      <c r="Y95" s="225"/>
      <c r="Z95" s="225"/>
    </row>
    <row r="96" spans="1:26" ht="14.25" customHeight="1">
      <c r="A96" s="225"/>
      <c r="B96" s="225"/>
      <c r="C96" s="225"/>
      <c r="D96" s="225"/>
      <c r="E96" s="225"/>
      <c r="F96" s="225"/>
      <c r="G96" s="225"/>
      <c r="H96" s="225"/>
      <c r="I96" s="225"/>
      <c r="J96" s="225"/>
      <c r="K96" s="225"/>
      <c r="L96" s="225"/>
      <c r="M96" s="225"/>
      <c r="N96" s="225"/>
      <c r="O96" s="225"/>
      <c r="P96" s="225"/>
      <c r="Q96" s="225"/>
      <c r="R96" s="225"/>
      <c r="S96" s="225"/>
      <c r="T96" s="225"/>
      <c r="U96" s="225"/>
      <c r="V96" s="225"/>
      <c r="W96" s="225"/>
      <c r="X96" s="225"/>
      <c r="Y96" s="225"/>
      <c r="Z96" s="225"/>
    </row>
    <row r="97" spans="1:26" ht="14.25" customHeight="1">
      <c r="A97" s="225"/>
      <c r="B97" s="225"/>
      <c r="C97" s="225"/>
      <c r="D97" s="225"/>
      <c r="E97" s="225"/>
      <c r="F97" s="225"/>
      <c r="G97" s="225"/>
      <c r="H97" s="225"/>
      <c r="I97" s="225"/>
      <c r="J97" s="225"/>
      <c r="K97" s="225"/>
      <c r="L97" s="225"/>
      <c r="M97" s="225"/>
      <c r="N97" s="225"/>
      <c r="O97" s="225"/>
      <c r="P97" s="225"/>
      <c r="Q97" s="225"/>
      <c r="R97" s="225"/>
      <c r="S97" s="225"/>
      <c r="T97" s="225"/>
      <c r="U97" s="225"/>
      <c r="V97" s="225"/>
      <c r="W97" s="225"/>
      <c r="X97" s="225"/>
      <c r="Y97" s="225"/>
      <c r="Z97" s="225"/>
    </row>
    <row r="98" spans="1:26" ht="14.25" customHeight="1">
      <c r="A98" s="225"/>
      <c r="B98" s="225"/>
      <c r="C98" s="225"/>
      <c r="D98" s="225"/>
      <c r="E98" s="225"/>
      <c r="F98" s="225"/>
      <c r="G98" s="225"/>
      <c r="H98" s="225"/>
      <c r="I98" s="225"/>
      <c r="J98" s="225"/>
      <c r="K98" s="225"/>
      <c r="L98" s="225"/>
      <c r="M98" s="225"/>
      <c r="N98" s="225"/>
      <c r="O98" s="225"/>
      <c r="P98" s="225"/>
      <c r="Q98" s="225"/>
      <c r="R98" s="225"/>
      <c r="S98" s="225"/>
      <c r="T98" s="225"/>
      <c r="U98" s="225"/>
      <c r="V98" s="225"/>
      <c r="W98" s="225"/>
      <c r="X98" s="225"/>
      <c r="Y98" s="225"/>
      <c r="Z98" s="225"/>
    </row>
    <row r="99" spans="1:26" ht="14.25" customHeight="1">
      <c r="A99" s="225"/>
      <c r="B99" s="225"/>
      <c r="C99" s="225"/>
      <c r="D99" s="225"/>
      <c r="E99" s="225"/>
      <c r="F99" s="225"/>
      <c r="G99" s="225"/>
      <c r="H99" s="225"/>
      <c r="I99" s="225"/>
      <c r="J99" s="225"/>
      <c r="K99" s="225"/>
      <c r="L99" s="225"/>
      <c r="M99" s="225"/>
      <c r="N99" s="225"/>
      <c r="O99" s="225"/>
      <c r="P99" s="225"/>
      <c r="Q99" s="225"/>
      <c r="R99" s="225"/>
      <c r="S99" s="225"/>
      <c r="T99" s="225"/>
      <c r="U99" s="225"/>
      <c r="V99" s="225"/>
      <c r="W99" s="225"/>
      <c r="X99" s="225"/>
      <c r="Y99" s="225"/>
      <c r="Z99" s="225"/>
    </row>
    <row r="100" spans="1:26" ht="14.25" customHeight="1">
      <c r="A100" s="225"/>
      <c r="B100" s="225"/>
      <c r="C100" s="225"/>
      <c r="D100" s="225"/>
      <c r="E100" s="225"/>
      <c r="F100" s="225"/>
      <c r="G100" s="225"/>
      <c r="H100" s="225"/>
      <c r="I100" s="225"/>
      <c r="J100" s="225"/>
      <c r="K100" s="225"/>
      <c r="L100" s="225"/>
      <c r="M100" s="225"/>
      <c r="N100" s="225"/>
      <c r="O100" s="225"/>
      <c r="P100" s="225"/>
      <c r="Q100" s="225"/>
      <c r="R100" s="225"/>
      <c r="S100" s="225"/>
      <c r="T100" s="225"/>
      <c r="U100" s="225"/>
      <c r="V100" s="225"/>
      <c r="W100" s="225"/>
      <c r="X100" s="225"/>
      <c r="Y100" s="225"/>
      <c r="Z100" s="225"/>
    </row>
    <row r="101" spans="1:26" ht="14.25" customHeight="1">
      <c r="A101" s="225"/>
      <c r="B101" s="225"/>
      <c r="C101" s="225"/>
      <c r="D101" s="225"/>
      <c r="E101" s="225"/>
      <c r="F101" s="225"/>
      <c r="G101" s="225"/>
      <c r="H101" s="225"/>
      <c r="I101" s="225"/>
      <c r="J101" s="225"/>
      <c r="K101" s="225"/>
      <c r="L101" s="225"/>
      <c r="M101" s="225"/>
      <c r="N101" s="225"/>
      <c r="O101" s="225"/>
      <c r="P101" s="225"/>
      <c r="Q101" s="225"/>
      <c r="R101" s="225"/>
      <c r="S101" s="225"/>
      <c r="T101" s="225"/>
      <c r="U101" s="225"/>
      <c r="V101" s="225"/>
      <c r="W101" s="225"/>
      <c r="X101" s="225"/>
      <c r="Y101" s="225"/>
      <c r="Z101" s="225"/>
    </row>
    <row r="102" spans="1:26" ht="14.25" customHeight="1">
      <c r="A102" s="225"/>
      <c r="B102" s="225"/>
      <c r="C102" s="225"/>
      <c r="D102" s="225"/>
      <c r="E102" s="225"/>
      <c r="F102" s="225"/>
      <c r="G102" s="225"/>
      <c r="H102" s="225"/>
      <c r="I102" s="225"/>
      <c r="J102" s="225"/>
      <c r="K102" s="225"/>
      <c r="L102" s="225"/>
      <c r="M102" s="225"/>
      <c r="N102" s="225"/>
      <c r="O102" s="225"/>
      <c r="P102" s="225"/>
      <c r="Q102" s="225"/>
      <c r="R102" s="225"/>
      <c r="S102" s="225"/>
      <c r="T102" s="225"/>
      <c r="U102" s="225"/>
      <c r="V102" s="225"/>
      <c r="W102" s="225"/>
      <c r="X102" s="225"/>
      <c r="Y102" s="225"/>
      <c r="Z102" s="225"/>
    </row>
    <row r="103" spans="1:26" ht="14.25" customHeight="1">
      <c r="A103" s="225"/>
      <c r="B103" s="225"/>
      <c r="C103" s="225"/>
      <c r="D103" s="225"/>
      <c r="E103" s="225"/>
      <c r="F103" s="225"/>
      <c r="G103" s="225"/>
      <c r="H103" s="225"/>
      <c r="I103" s="225"/>
      <c r="J103" s="225"/>
      <c r="K103" s="225"/>
      <c r="L103" s="225"/>
      <c r="M103" s="225"/>
      <c r="N103" s="225"/>
      <c r="O103" s="225"/>
      <c r="P103" s="225"/>
      <c r="Q103" s="225"/>
      <c r="R103" s="225"/>
      <c r="S103" s="225"/>
      <c r="T103" s="225"/>
      <c r="U103" s="225"/>
      <c r="V103" s="225"/>
      <c r="W103" s="225"/>
      <c r="X103" s="225"/>
      <c r="Y103" s="225"/>
      <c r="Z103" s="225"/>
    </row>
    <row r="104" spans="1:26" ht="14.25" customHeight="1">
      <c r="A104" s="225"/>
      <c r="B104" s="225"/>
      <c r="C104" s="225"/>
      <c r="D104" s="225"/>
      <c r="E104" s="225"/>
      <c r="F104" s="225"/>
      <c r="G104" s="225"/>
      <c r="H104" s="225"/>
      <c r="I104" s="225"/>
      <c r="J104" s="225"/>
      <c r="K104" s="225"/>
      <c r="L104" s="225"/>
      <c r="M104" s="225"/>
      <c r="N104" s="225"/>
      <c r="O104" s="225"/>
      <c r="P104" s="225"/>
      <c r="Q104" s="225"/>
      <c r="R104" s="225"/>
      <c r="S104" s="225"/>
      <c r="T104" s="225"/>
      <c r="U104" s="225"/>
      <c r="V104" s="225"/>
      <c r="W104" s="225"/>
      <c r="X104" s="225"/>
      <c r="Y104" s="225"/>
      <c r="Z104" s="225"/>
    </row>
    <row r="105" spans="1:26" ht="14.25" customHeight="1">
      <c r="A105" s="225"/>
      <c r="B105" s="225"/>
      <c r="C105" s="225"/>
      <c r="D105" s="225"/>
      <c r="E105" s="225"/>
      <c r="F105" s="225"/>
      <c r="G105" s="225"/>
      <c r="H105" s="225"/>
      <c r="I105" s="225"/>
      <c r="J105" s="225"/>
      <c r="K105" s="225"/>
      <c r="L105" s="225"/>
      <c r="M105" s="225"/>
      <c r="N105" s="225"/>
      <c r="O105" s="225"/>
      <c r="P105" s="225"/>
      <c r="Q105" s="225"/>
      <c r="R105" s="225"/>
      <c r="S105" s="225"/>
      <c r="T105" s="225"/>
      <c r="U105" s="225"/>
      <c r="V105" s="225"/>
      <c r="W105" s="225"/>
      <c r="X105" s="225"/>
      <c r="Y105" s="225"/>
      <c r="Z105" s="225"/>
    </row>
    <row r="106" spans="1:26" ht="14.25" customHeight="1">
      <c r="A106" s="225"/>
      <c r="B106" s="225"/>
      <c r="C106" s="225"/>
      <c r="D106" s="225"/>
      <c r="E106" s="225"/>
      <c r="F106" s="225"/>
      <c r="G106" s="225"/>
      <c r="H106" s="225"/>
      <c r="I106" s="225"/>
      <c r="J106" s="225"/>
      <c r="K106" s="225"/>
      <c r="L106" s="225"/>
      <c r="M106" s="225"/>
      <c r="N106" s="225"/>
      <c r="O106" s="225"/>
      <c r="P106" s="225"/>
      <c r="Q106" s="225"/>
      <c r="R106" s="225"/>
      <c r="S106" s="225"/>
      <c r="T106" s="225"/>
      <c r="U106" s="225"/>
      <c r="V106" s="225"/>
      <c r="W106" s="225"/>
      <c r="X106" s="225"/>
      <c r="Y106" s="225"/>
      <c r="Z106" s="225"/>
    </row>
    <row r="107" spans="1:26" ht="14.25" customHeight="1">
      <c r="A107" s="225"/>
      <c r="B107" s="225"/>
      <c r="C107" s="225"/>
      <c r="D107" s="225"/>
      <c r="E107" s="225"/>
      <c r="F107" s="225"/>
      <c r="G107" s="225"/>
      <c r="H107" s="225"/>
      <c r="I107" s="225"/>
      <c r="J107" s="225"/>
      <c r="K107" s="225"/>
      <c r="L107" s="225"/>
      <c r="M107" s="225"/>
      <c r="N107" s="225"/>
      <c r="O107" s="225"/>
      <c r="P107" s="225"/>
      <c r="Q107" s="225"/>
      <c r="R107" s="225"/>
      <c r="S107" s="225"/>
      <c r="T107" s="225"/>
      <c r="U107" s="225"/>
      <c r="V107" s="225"/>
      <c r="W107" s="225"/>
      <c r="X107" s="225"/>
      <c r="Y107" s="225"/>
      <c r="Z107" s="225"/>
    </row>
    <row r="108" spans="1:26" ht="14.25" customHeight="1">
      <c r="A108" s="225"/>
      <c r="B108" s="225"/>
      <c r="C108" s="225"/>
      <c r="D108" s="225"/>
      <c r="E108" s="225"/>
      <c r="F108" s="225"/>
      <c r="G108" s="225"/>
      <c r="H108" s="225"/>
      <c r="I108" s="225"/>
      <c r="J108" s="225"/>
      <c r="K108" s="225"/>
      <c r="L108" s="225"/>
      <c r="M108" s="225"/>
      <c r="N108" s="225"/>
      <c r="O108" s="225"/>
      <c r="P108" s="225"/>
      <c r="Q108" s="225"/>
      <c r="R108" s="225"/>
      <c r="S108" s="225"/>
      <c r="T108" s="225"/>
      <c r="U108" s="225"/>
      <c r="V108" s="225"/>
      <c r="W108" s="225"/>
      <c r="X108" s="225"/>
      <c r="Y108" s="225"/>
      <c r="Z108" s="225"/>
    </row>
    <row r="109" spans="1:26" ht="14.25" customHeight="1">
      <c r="A109" s="225"/>
      <c r="B109" s="225"/>
      <c r="C109" s="225"/>
      <c r="D109" s="225"/>
      <c r="E109" s="225"/>
      <c r="F109" s="225"/>
      <c r="G109" s="225"/>
      <c r="H109" s="225"/>
      <c r="I109" s="225"/>
      <c r="J109" s="225"/>
      <c r="K109" s="225"/>
      <c r="L109" s="225"/>
      <c r="M109" s="225"/>
      <c r="N109" s="225"/>
      <c r="O109" s="225"/>
      <c r="P109" s="225"/>
      <c r="Q109" s="225"/>
      <c r="R109" s="225"/>
      <c r="S109" s="225"/>
      <c r="T109" s="225"/>
      <c r="U109" s="225"/>
      <c r="V109" s="225"/>
      <c r="W109" s="225"/>
      <c r="X109" s="225"/>
      <c r="Y109" s="225"/>
      <c r="Z109" s="225"/>
    </row>
    <row r="110" spans="1:26" ht="14.25" customHeight="1">
      <c r="A110" s="225"/>
      <c r="B110" s="225"/>
      <c r="C110" s="225"/>
      <c r="D110" s="225"/>
      <c r="E110" s="225"/>
      <c r="F110" s="225"/>
      <c r="G110" s="225"/>
      <c r="H110" s="225"/>
      <c r="I110" s="225"/>
      <c r="J110" s="225"/>
      <c r="K110" s="225"/>
      <c r="L110" s="225"/>
      <c r="M110" s="225"/>
      <c r="N110" s="225"/>
      <c r="O110" s="225"/>
      <c r="P110" s="225"/>
      <c r="Q110" s="225"/>
      <c r="R110" s="225"/>
      <c r="S110" s="225"/>
      <c r="T110" s="225"/>
      <c r="U110" s="225"/>
      <c r="V110" s="225"/>
      <c r="W110" s="225"/>
      <c r="X110" s="225"/>
      <c r="Y110" s="225"/>
      <c r="Z110" s="225"/>
    </row>
    <row r="111" spans="1:26" ht="14.25" customHeight="1">
      <c r="A111" s="225"/>
      <c r="B111" s="225"/>
      <c r="C111" s="225"/>
      <c r="D111" s="225"/>
      <c r="E111" s="225"/>
      <c r="F111" s="225"/>
      <c r="G111" s="225"/>
      <c r="H111" s="225"/>
      <c r="I111" s="225"/>
      <c r="J111" s="225"/>
      <c r="K111" s="225"/>
      <c r="L111" s="225"/>
      <c r="M111" s="225"/>
      <c r="N111" s="225"/>
      <c r="O111" s="225"/>
      <c r="P111" s="225"/>
      <c r="Q111" s="225"/>
      <c r="R111" s="225"/>
      <c r="S111" s="225"/>
      <c r="T111" s="225"/>
      <c r="U111" s="225"/>
      <c r="V111" s="225"/>
      <c r="W111" s="225"/>
      <c r="X111" s="225"/>
      <c r="Y111" s="225"/>
      <c r="Z111" s="225"/>
    </row>
    <row r="112" spans="1:26" ht="14.25" customHeight="1">
      <c r="A112" s="225"/>
      <c r="B112" s="225"/>
      <c r="C112" s="225"/>
      <c r="D112" s="225"/>
      <c r="E112" s="225"/>
      <c r="F112" s="225"/>
      <c r="G112" s="225"/>
      <c r="H112" s="225"/>
      <c r="I112" s="225"/>
      <c r="J112" s="225"/>
      <c r="K112" s="225"/>
      <c r="L112" s="225"/>
      <c r="M112" s="225"/>
      <c r="N112" s="225"/>
      <c r="O112" s="225"/>
      <c r="P112" s="225"/>
      <c r="Q112" s="225"/>
      <c r="R112" s="225"/>
      <c r="S112" s="225"/>
      <c r="T112" s="225"/>
      <c r="U112" s="225"/>
      <c r="V112" s="225"/>
      <c r="W112" s="225"/>
      <c r="X112" s="225"/>
      <c r="Y112" s="225"/>
      <c r="Z112" s="225"/>
    </row>
    <row r="113" spans="1:26" ht="14.25" customHeight="1">
      <c r="A113" s="225"/>
      <c r="B113" s="225"/>
      <c r="C113" s="225"/>
      <c r="D113" s="225"/>
      <c r="E113" s="225"/>
      <c r="F113" s="225"/>
      <c r="G113" s="225"/>
      <c r="H113" s="225"/>
      <c r="I113" s="225"/>
      <c r="J113" s="225"/>
      <c r="K113" s="225"/>
      <c r="L113" s="225"/>
      <c r="M113" s="225"/>
      <c r="N113" s="225"/>
      <c r="O113" s="225"/>
      <c r="P113" s="225"/>
      <c r="Q113" s="225"/>
      <c r="R113" s="225"/>
      <c r="S113" s="225"/>
      <c r="T113" s="225"/>
      <c r="U113" s="225"/>
      <c r="V113" s="225"/>
      <c r="W113" s="225"/>
      <c r="X113" s="225"/>
      <c r="Y113" s="225"/>
      <c r="Z113" s="225"/>
    </row>
    <row r="114" spans="1:26" ht="14.25" customHeight="1">
      <c r="A114" s="225"/>
      <c r="B114" s="225"/>
      <c r="C114" s="225"/>
      <c r="D114" s="225"/>
      <c r="E114" s="225"/>
      <c r="F114" s="225"/>
      <c r="G114" s="225"/>
      <c r="H114" s="225"/>
      <c r="I114" s="225"/>
      <c r="J114" s="225"/>
      <c r="K114" s="225"/>
      <c r="L114" s="225"/>
      <c r="M114" s="225"/>
      <c r="N114" s="225"/>
      <c r="O114" s="225"/>
      <c r="P114" s="225"/>
      <c r="Q114" s="225"/>
      <c r="R114" s="225"/>
      <c r="S114" s="225"/>
      <c r="T114" s="225"/>
      <c r="U114" s="225"/>
      <c r="V114" s="225"/>
      <c r="W114" s="225"/>
      <c r="X114" s="225"/>
      <c r="Y114" s="225"/>
      <c r="Z114" s="225"/>
    </row>
    <row r="115" spans="1:26" ht="14.25" customHeight="1">
      <c r="A115" s="225"/>
      <c r="B115" s="225"/>
      <c r="C115" s="225"/>
      <c r="D115" s="225"/>
      <c r="E115" s="225"/>
      <c r="F115" s="225"/>
      <c r="G115" s="225"/>
      <c r="H115" s="225"/>
      <c r="I115" s="225"/>
      <c r="J115" s="225"/>
      <c r="K115" s="225"/>
      <c r="L115" s="225"/>
      <c r="M115" s="225"/>
      <c r="N115" s="225"/>
      <c r="O115" s="225"/>
      <c r="P115" s="225"/>
      <c r="Q115" s="225"/>
      <c r="R115" s="225"/>
      <c r="S115" s="225"/>
      <c r="T115" s="225"/>
      <c r="U115" s="225"/>
      <c r="V115" s="225"/>
      <c r="W115" s="225"/>
      <c r="X115" s="225"/>
      <c r="Y115" s="225"/>
      <c r="Z115" s="225"/>
    </row>
    <row r="116" spans="1:26" ht="14.25" customHeight="1">
      <c r="A116" s="225"/>
      <c r="B116" s="225"/>
      <c r="C116" s="225"/>
      <c r="D116" s="225"/>
      <c r="E116" s="225"/>
      <c r="F116" s="225"/>
      <c r="G116" s="225"/>
      <c r="H116" s="225"/>
      <c r="I116" s="225"/>
      <c r="J116" s="225"/>
      <c r="K116" s="225"/>
      <c r="L116" s="225"/>
      <c r="M116" s="225"/>
      <c r="N116" s="225"/>
      <c r="O116" s="225"/>
      <c r="P116" s="225"/>
      <c r="Q116" s="225"/>
      <c r="R116" s="225"/>
      <c r="S116" s="225"/>
      <c r="T116" s="225"/>
      <c r="U116" s="225"/>
      <c r="V116" s="225"/>
      <c r="W116" s="225"/>
      <c r="X116" s="225"/>
      <c r="Y116" s="225"/>
      <c r="Z116" s="225"/>
    </row>
    <row r="117" spans="1:26" ht="14.25" customHeight="1">
      <c r="A117" s="225"/>
      <c r="B117" s="225"/>
      <c r="C117" s="225"/>
      <c r="D117" s="225"/>
      <c r="E117" s="225"/>
      <c r="F117" s="225"/>
      <c r="G117" s="225"/>
      <c r="H117" s="225"/>
      <c r="I117" s="225"/>
      <c r="J117" s="225"/>
      <c r="K117" s="225"/>
      <c r="L117" s="225"/>
      <c r="M117" s="225"/>
      <c r="N117" s="225"/>
      <c r="O117" s="225"/>
      <c r="P117" s="225"/>
      <c r="Q117" s="225"/>
      <c r="R117" s="225"/>
      <c r="S117" s="225"/>
      <c r="T117" s="225"/>
      <c r="U117" s="225"/>
      <c r="V117" s="225"/>
      <c r="W117" s="225"/>
      <c r="X117" s="225"/>
      <c r="Y117" s="225"/>
      <c r="Z117" s="225"/>
    </row>
    <row r="118" spans="1:26" ht="14.25" customHeight="1">
      <c r="A118" s="225"/>
      <c r="B118" s="225"/>
      <c r="C118" s="225"/>
      <c r="D118" s="225"/>
      <c r="E118" s="225"/>
      <c r="F118" s="225"/>
      <c r="G118" s="225"/>
      <c r="H118" s="225"/>
      <c r="I118" s="225"/>
      <c r="J118" s="225"/>
      <c r="K118" s="225"/>
      <c r="L118" s="225"/>
      <c r="M118" s="225"/>
      <c r="N118" s="225"/>
      <c r="O118" s="225"/>
      <c r="P118" s="225"/>
      <c r="Q118" s="225"/>
      <c r="R118" s="225"/>
      <c r="S118" s="225"/>
      <c r="T118" s="225"/>
      <c r="U118" s="225"/>
      <c r="V118" s="225"/>
      <c r="W118" s="225"/>
      <c r="X118" s="225"/>
      <c r="Y118" s="225"/>
      <c r="Z118" s="225"/>
    </row>
    <row r="119" spans="1:26" ht="14.25" customHeight="1">
      <c r="A119" s="225"/>
      <c r="B119" s="225"/>
      <c r="C119" s="225"/>
      <c r="D119" s="225"/>
      <c r="E119" s="225"/>
      <c r="F119" s="225"/>
      <c r="G119" s="225"/>
      <c r="H119" s="225"/>
      <c r="I119" s="225"/>
      <c r="J119" s="225"/>
      <c r="K119" s="225"/>
      <c r="L119" s="225"/>
      <c r="M119" s="225"/>
      <c r="N119" s="225"/>
      <c r="O119" s="225"/>
      <c r="P119" s="225"/>
      <c r="Q119" s="225"/>
      <c r="R119" s="225"/>
      <c r="S119" s="225"/>
      <c r="T119" s="225"/>
      <c r="U119" s="225"/>
      <c r="V119" s="225"/>
      <c r="W119" s="225"/>
      <c r="X119" s="225"/>
      <c r="Y119" s="225"/>
      <c r="Z119" s="225"/>
    </row>
    <row r="120" spans="1:26" ht="14.25" customHeight="1">
      <c r="A120" s="225"/>
      <c r="B120" s="225"/>
      <c r="C120" s="225"/>
      <c r="D120" s="225"/>
      <c r="E120" s="225"/>
      <c r="F120" s="225"/>
      <c r="G120" s="225"/>
      <c r="H120" s="225"/>
      <c r="I120" s="225"/>
      <c r="J120" s="225"/>
      <c r="K120" s="225"/>
      <c r="L120" s="225"/>
      <c r="M120" s="225"/>
      <c r="N120" s="225"/>
      <c r="O120" s="225"/>
      <c r="P120" s="225"/>
      <c r="Q120" s="225"/>
      <c r="R120" s="225"/>
      <c r="S120" s="225"/>
      <c r="T120" s="225"/>
      <c r="U120" s="225"/>
      <c r="V120" s="225"/>
      <c r="W120" s="225"/>
      <c r="X120" s="225"/>
      <c r="Y120" s="225"/>
      <c r="Z120" s="225"/>
    </row>
    <row r="121" spans="1:26" ht="14.25" customHeight="1">
      <c r="A121" s="225"/>
      <c r="B121" s="225"/>
      <c r="C121" s="225"/>
      <c r="D121" s="225"/>
      <c r="E121" s="225"/>
      <c r="F121" s="225"/>
      <c r="G121" s="225"/>
      <c r="H121" s="225"/>
      <c r="I121" s="225"/>
      <c r="J121" s="225"/>
      <c r="K121" s="225"/>
      <c r="L121" s="225"/>
      <c r="M121" s="225"/>
      <c r="N121" s="225"/>
      <c r="O121" s="225"/>
      <c r="P121" s="225"/>
      <c r="Q121" s="225"/>
      <c r="R121" s="225"/>
      <c r="S121" s="225"/>
      <c r="T121" s="225"/>
      <c r="U121" s="225"/>
      <c r="V121" s="225"/>
      <c r="W121" s="225"/>
      <c r="X121" s="225"/>
      <c r="Y121" s="225"/>
      <c r="Z121" s="225"/>
    </row>
    <row r="122" spans="1:26" ht="14.25" customHeight="1">
      <c r="A122" s="225"/>
      <c r="B122" s="225"/>
      <c r="C122" s="225"/>
      <c r="D122" s="225"/>
      <c r="E122" s="225"/>
      <c r="F122" s="225"/>
      <c r="G122" s="225"/>
      <c r="H122" s="225"/>
      <c r="I122" s="225"/>
      <c r="J122" s="225"/>
      <c r="K122" s="225"/>
      <c r="L122" s="225"/>
      <c r="M122" s="225"/>
      <c r="N122" s="225"/>
      <c r="O122" s="225"/>
      <c r="P122" s="225"/>
      <c r="Q122" s="225"/>
      <c r="R122" s="225"/>
      <c r="S122" s="225"/>
      <c r="T122" s="225"/>
      <c r="U122" s="225"/>
      <c r="V122" s="225"/>
      <c r="W122" s="225"/>
      <c r="X122" s="225"/>
      <c r="Y122" s="225"/>
      <c r="Z122" s="225"/>
    </row>
    <row r="123" spans="1:26" ht="14.25" customHeight="1">
      <c r="A123" s="225"/>
      <c r="B123" s="225"/>
      <c r="C123" s="225"/>
      <c r="D123" s="225"/>
      <c r="E123" s="225"/>
      <c r="F123" s="225"/>
      <c r="G123" s="225"/>
      <c r="H123" s="225"/>
      <c r="I123" s="225"/>
      <c r="J123" s="225"/>
      <c r="K123" s="225"/>
      <c r="L123" s="225"/>
      <c r="M123" s="225"/>
      <c r="N123" s="225"/>
      <c r="O123" s="225"/>
      <c r="P123" s="225"/>
      <c r="Q123" s="225"/>
      <c r="R123" s="225"/>
      <c r="S123" s="225"/>
      <c r="T123" s="225"/>
      <c r="U123" s="225"/>
      <c r="V123" s="225"/>
      <c r="W123" s="225"/>
      <c r="X123" s="225"/>
      <c r="Y123" s="225"/>
      <c r="Z123" s="225"/>
    </row>
    <row r="124" spans="1:26" ht="14.25" customHeight="1">
      <c r="A124" s="225"/>
      <c r="B124" s="225"/>
      <c r="C124" s="225"/>
      <c r="D124" s="225"/>
      <c r="E124" s="225"/>
      <c r="F124" s="225"/>
      <c r="G124" s="225"/>
      <c r="H124" s="225"/>
      <c r="I124" s="225"/>
      <c r="J124" s="225"/>
      <c r="K124" s="225"/>
      <c r="L124" s="225"/>
      <c r="M124" s="225"/>
      <c r="N124" s="225"/>
      <c r="O124" s="225"/>
      <c r="P124" s="225"/>
      <c r="Q124" s="225"/>
      <c r="R124" s="225"/>
      <c r="S124" s="225"/>
      <c r="T124" s="225"/>
      <c r="U124" s="225"/>
      <c r="V124" s="225"/>
      <c r="W124" s="225"/>
      <c r="X124" s="225"/>
      <c r="Y124" s="225"/>
      <c r="Z124" s="225"/>
    </row>
    <row r="125" spans="1:26" ht="14.25" customHeight="1">
      <c r="A125" s="225"/>
      <c r="B125" s="225"/>
      <c r="C125" s="225"/>
      <c r="D125" s="225"/>
      <c r="E125" s="225"/>
      <c r="F125" s="225"/>
      <c r="G125" s="225"/>
      <c r="H125" s="225"/>
      <c r="I125" s="225"/>
      <c r="J125" s="225"/>
      <c r="K125" s="225"/>
      <c r="L125" s="225"/>
      <c r="M125" s="225"/>
      <c r="N125" s="225"/>
      <c r="O125" s="225"/>
      <c r="P125" s="225"/>
      <c r="Q125" s="225"/>
      <c r="R125" s="225"/>
      <c r="S125" s="225"/>
      <c r="T125" s="225"/>
      <c r="U125" s="225"/>
      <c r="V125" s="225"/>
      <c r="W125" s="225"/>
      <c r="X125" s="225"/>
      <c r="Y125" s="225"/>
      <c r="Z125" s="225"/>
    </row>
    <row r="126" spans="1:26" ht="14.25" customHeight="1">
      <c r="A126" s="225"/>
      <c r="B126" s="225"/>
      <c r="C126" s="225"/>
      <c r="D126" s="225"/>
      <c r="E126" s="225"/>
      <c r="F126" s="225"/>
      <c r="G126" s="225"/>
      <c r="H126" s="225"/>
      <c r="I126" s="225"/>
      <c r="J126" s="225"/>
      <c r="K126" s="225"/>
      <c r="L126" s="225"/>
      <c r="M126" s="225"/>
      <c r="N126" s="225"/>
      <c r="O126" s="225"/>
      <c r="P126" s="225"/>
      <c r="Q126" s="225"/>
      <c r="R126" s="225"/>
      <c r="S126" s="225"/>
      <c r="T126" s="225"/>
      <c r="U126" s="225"/>
      <c r="V126" s="225"/>
      <c r="W126" s="225"/>
      <c r="X126" s="225"/>
      <c r="Y126" s="225"/>
      <c r="Z126" s="225"/>
    </row>
    <row r="127" spans="1:26" ht="14.25" customHeight="1">
      <c r="A127" s="225"/>
      <c r="B127" s="225"/>
      <c r="C127" s="225"/>
      <c r="D127" s="225"/>
      <c r="E127" s="225"/>
      <c r="F127" s="225"/>
      <c r="G127" s="225"/>
      <c r="H127" s="225"/>
      <c r="I127" s="225"/>
      <c r="J127" s="225"/>
      <c r="K127" s="225"/>
      <c r="L127" s="225"/>
      <c r="M127" s="225"/>
      <c r="N127" s="225"/>
      <c r="O127" s="225"/>
      <c r="P127" s="225"/>
      <c r="Q127" s="225"/>
      <c r="R127" s="225"/>
      <c r="S127" s="225"/>
      <c r="T127" s="225"/>
      <c r="U127" s="225"/>
      <c r="V127" s="225"/>
      <c r="W127" s="225"/>
      <c r="X127" s="225"/>
      <c r="Y127" s="225"/>
      <c r="Z127" s="225"/>
    </row>
    <row r="128" spans="1:26" ht="14.25" customHeight="1">
      <c r="A128" s="225"/>
      <c r="B128" s="225"/>
      <c r="C128" s="225"/>
      <c r="D128" s="225"/>
      <c r="E128" s="225"/>
      <c r="F128" s="225"/>
      <c r="G128" s="225"/>
      <c r="H128" s="225"/>
      <c r="I128" s="225"/>
      <c r="J128" s="225"/>
      <c r="K128" s="225"/>
      <c r="L128" s="225"/>
      <c r="M128" s="225"/>
      <c r="N128" s="225"/>
      <c r="O128" s="225"/>
      <c r="P128" s="225"/>
      <c r="Q128" s="225"/>
      <c r="R128" s="225"/>
      <c r="S128" s="225"/>
      <c r="T128" s="225"/>
      <c r="U128" s="225"/>
      <c r="V128" s="225"/>
      <c r="W128" s="225"/>
      <c r="X128" s="225"/>
      <c r="Y128" s="225"/>
      <c r="Z128" s="225"/>
    </row>
    <row r="129" spans="1:26" ht="14.25" customHeight="1">
      <c r="A129" s="225"/>
      <c r="B129" s="225"/>
      <c r="C129" s="225"/>
      <c r="D129" s="225"/>
      <c r="E129" s="225"/>
      <c r="F129" s="225"/>
      <c r="G129" s="225"/>
      <c r="H129" s="225"/>
      <c r="I129" s="225"/>
      <c r="J129" s="225"/>
      <c r="K129" s="225"/>
      <c r="L129" s="225"/>
      <c r="M129" s="225"/>
      <c r="N129" s="225"/>
      <c r="O129" s="225"/>
      <c r="P129" s="225"/>
      <c r="Q129" s="225"/>
      <c r="R129" s="225"/>
      <c r="S129" s="225"/>
      <c r="T129" s="225"/>
      <c r="U129" s="225"/>
      <c r="V129" s="225"/>
      <c r="W129" s="225"/>
      <c r="X129" s="225"/>
      <c r="Y129" s="225"/>
      <c r="Z129" s="225"/>
    </row>
    <row r="130" spans="1:26" ht="14.25" customHeight="1">
      <c r="A130" s="225"/>
      <c r="B130" s="225"/>
      <c r="C130" s="225"/>
      <c r="D130" s="225"/>
      <c r="E130" s="225"/>
      <c r="F130" s="225"/>
      <c r="G130" s="225"/>
      <c r="H130" s="225"/>
      <c r="I130" s="225"/>
      <c r="J130" s="225"/>
      <c r="K130" s="225"/>
      <c r="L130" s="225"/>
      <c r="M130" s="225"/>
      <c r="N130" s="225"/>
      <c r="O130" s="225"/>
      <c r="P130" s="225"/>
      <c r="Q130" s="225"/>
      <c r="R130" s="225"/>
      <c r="S130" s="225"/>
      <c r="T130" s="225"/>
      <c r="U130" s="225"/>
      <c r="V130" s="225"/>
      <c r="W130" s="225"/>
      <c r="X130" s="225"/>
      <c r="Y130" s="225"/>
      <c r="Z130" s="225"/>
    </row>
    <row r="131" spans="1:26" ht="14.25" customHeight="1">
      <c r="A131" s="225"/>
      <c r="B131" s="225"/>
      <c r="C131" s="225"/>
      <c r="D131" s="225"/>
      <c r="E131" s="225"/>
      <c r="F131" s="225"/>
      <c r="G131" s="225"/>
      <c r="H131" s="225"/>
      <c r="I131" s="225"/>
      <c r="J131" s="225"/>
      <c r="K131" s="225"/>
      <c r="L131" s="225"/>
      <c r="M131" s="225"/>
      <c r="N131" s="225"/>
      <c r="O131" s="225"/>
      <c r="P131" s="225"/>
      <c r="Q131" s="225"/>
      <c r="R131" s="225"/>
      <c r="S131" s="225"/>
      <c r="T131" s="225"/>
      <c r="U131" s="225"/>
      <c r="V131" s="225"/>
      <c r="W131" s="225"/>
      <c r="X131" s="225"/>
      <c r="Y131" s="225"/>
      <c r="Z131" s="225"/>
    </row>
    <row r="132" spans="1:26" ht="14.25" customHeight="1">
      <c r="A132" s="225"/>
      <c r="B132" s="225"/>
      <c r="C132" s="225"/>
      <c r="D132" s="225"/>
      <c r="E132" s="225"/>
      <c r="F132" s="225"/>
      <c r="G132" s="225"/>
      <c r="H132" s="225"/>
      <c r="I132" s="225"/>
      <c r="J132" s="225"/>
      <c r="K132" s="225"/>
      <c r="L132" s="225"/>
      <c r="M132" s="225"/>
      <c r="N132" s="225"/>
      <c r="O132" s="225"/>
      <c r="P132" s="225"/>
      <c r="Q132" s="225"/>
      <c r="R132" s="225"/>
      <c r="S132" s="225"/>
      <c r="T132" s="225"/>
      <c r="U132" s="225"/>
      <c r="V132" s="225"/>
      <c r="W132" s="225"/>
      <c r="X132" s="225"/>
      <c r="Y132" s="225"/>
      <c r="Z132" s="225"/>
    </row>
    <row r="133" spans="1:26" ht="14.25" customHeight="1">
      <c r="A133" s="225"/>
      <c r="B133" s="225"/>
      <c r="C133" s="225"/>
      <c r="D133" s="225"/>
      <c r="E133" s="225"/>
      <c r="F133" s="225"/>
      <c r="G133" s="225"/>
      <c r="H133" s="225"/>
      <c r="I133" s="225"/>
      <c r="J133" s="225"/>
      <c r="K133" s="225"/>
      <c r="L133" s="225"/>
      <c r="M133" s="225"/>
      <c r="N133" s="225"/>
      <c r="O133" s="225"/>
      <c r="P133" s="225"/>
      <c r="Q133" s="225"/>
      <c r="R133" s="225"/>
      <c r="S133" s="225"/>
      <c r="T133" s="225"/>
      <c r="U133" s="225"/>
      <c r="V133" s="225"/>
      <c r="W133" s="225"/>
      <c r="X133" s="225"/>
      <c r="Y133" s="225"/>
      <c r="Z133" s="225"/>
    </row>
    <row r="134" spans="1:26" ht="14.25" customHeight="1">
      <c r="A134" s="225"/>
      <c r="B134" s="225"/>
      <c r="C134" s="225"/>
      <c r="D134" s="225"/>
      <c r="E134" s="225"/>
      <c r="F134" s="225"/>
      <c r="G134" s="225"/>
      <c r="H134" s="225"/>
      <c r="I134" s="225"/>
      <c r="J134" s="225"/>
      <c r="K134" s="225"/>
      <c r="L134" s="225"/>
      <c r="M134" s="225"/>
      <c r="N134" s="225"/>
      <c r="O134" s="225"/>
      <c r="P134" s="225"/>
      <c r="Q134" s="225"/>
      <c r="R134" s="225"/>
      <c r="S134" s="225"/>
      <c r="T134" s="225"/>
      <c r="U134" s="225"/>
      <c r="V134" s="225"/>
      <c r="W134" s="225"/>
      <c r="X134" s="225"/>
      <c r="Y134" s="225"/>
      <c r="Z134" s="225"/>
    </row>
    <row r="135" spans="1:26" ht="14.25" customHeight="1">
      <c r="A135" s="225"/>
      <c r="B135" s="225"/>
      <c r="C135" s="225"/>
      <c r="D135" s="225"/>
      <c r="E135" s="225"/>
      <c r="F135" s="225"/>
      <c r="G135" s="225"/>
      <c r="H135" s="225"/>
      <c r="I135" s="225"/>
      <c r="J135" s="225"/>
      <c r="K135" s="225"/>
      <c r="L135" s="225"/>
      <c r="M135" s="225"/>
      <c r="N135" s="225"/>
      <c r="O135" s="225"/>
      <c r="P135" s="225"/>
      <c r="Q135" s="225"/>
      <c r="R135" s="225"/>
      <c r="S135" s="225"/>
      <c r="T135" s="225"/>
      <c r="U135" s="225"/>
      <c r="V135" s="225"/>
      <c r="W135" s="225"/>
      <c r="X135" s="225"/>
      <c r="Y135" s="225"/>
      <c r="Z135" s="225"/>
    </row>
    <row r="136" spans="1:26" ht="14.25" customHeight="1">
      <c r="A136" s="225"/>
      <c r="B136" s="225"/>
      <c r="C136" s="225"/>
      <c r="D136" s="225"/>
      <c r="E136" s="225"/>
      <c r="F136" s="225"/>
      <c r="G136" s="225"/>
      <c r="H136" s="225"/>
      <c r="I136" s="225"/>
      <c r="J136" s="225"/>
      <c r="K136" s="225"/>
      <c r="L136" s="225"/>
      <c r="M136" s="225"/>
      <c r="N136" s="225"/>
      <c r="O136" s="225"/>
      <c r="P136" s="225"/>
      <c r="Q136" s="225"/>
      <c r="R136" s="225"/>
      <c r="S136" s="225"/>
      <c r="T136" s="225"/>
      <c r="U136" s="225"/>
      <c r="V136" s="225"/>
      <c r="W136" s="225"/>
      <c r="X136" s="225"/>
      <c r="Y136" s="225"/>
      <c r="Z136" s="225"/>
    </row>
    <row r="137" spans="1:26" ht="14.25" customHeight="1">
      <c r="A137" s="225"/>
      <c r="B137" s="225"/>
      <c r="C137" s="225"/>
      <c r="D137" s="225"/>
      <c r="E137" s="225"/>
      <c r="F137" s="225"/>
      <c r="G137" s="225"/>
      <c r="H137" s="225"/>
      <c r="I137" s="225"/>
      <c r="J137" s="225"/>
      <c r="K137" s="225"/>
      <c r="L137" s="225"/>
      <c r="M137" s="225"/>
      <c r="N137" s="225"/>
      <c r="O137" s="225"/>
      <c r="P137" s="225"/>
      <c r="Q137" s="225"/>
      <c r="R137" s="225"/>
      <c r="S137" s="225"/>
      <c r="T137" s="225"/>
      <c r="U137" s="225"/>
      <c r="V137" s="225"/>
      <c r="W137" s="225"/>
      <c r="X137" s="225"/>
      <c r="Y137" s="225"/>
      <c r="Z137" s="225"/>
    </row>
    <row r="138" spans="1:26" ht="14.25" customHeight="1">
      <c r="A138" s="225"/>
      <c r="B138" s="225"/>
      <c r="C138" s="225"/>
      <c r="D138" s="225"/>
      <c r="E138" s="225"/>
      <c r="F138" s="225"/>
      <c r="G138" s="225"/>
      <c r="H138" s="225"/>
      <c r="I138" s="225"/>
      <c r="J138" s="225"/>
      <c r="K138" s="225"/>
      <c r="L138" s="225"/>
      <c r="M138" s="225"/>
      <c r="N138" s="225"/>
      <c r="O138" s="225"/>
      <c r="P138" s="225"/>
      <c r="Q138" s="225"/>
      <c r="R138" s="225"/>
      <c r="S138" s="225"/>
      <c r="T138" s="225"/>
      <c r="U138" s="225"/>
      <c r="V138" s="225"/>
      <c r="W138" s="225"/>
      <c r="X138" s="225"/>
      <c r="Y138" s="225"/>
      <c r="Z138" s="225"/>
    </row>
    <row r="139" spans="1:26" ht="14.25" customHeight="1">
      <c r="A139" s="225"/>
      <c r="B139" s="225"/>
      <c r="C139" s="225"/>
      <c r="D139" s="225"/>
      <c r="E139" s="225"/>
      <c r="F139" s="225"/>
      <c r="G139" s="225"/>
      <c r="H139" s="225"/>
      <c r="I139" s="225"/>
      <c r="J139" s="225"/>
      <c r="K139" s="225"/>
      <c r="L139" s="225"/>
      <c r="M139" s="225"/>
      <c r="N139" s="225"/>
      <c r="O139" s="225"/>
      <c r="P139" s="225"/>
      <c r="Q139" s="225"/>
      <c r="R139" s="225"/>
      <c r="S139" s="225"/>
      <c r="T139" s="225"/>
      <c r="U139" s="225"/>
      <c r="V139" s="225"/>
      <c r="W139" s="225"/>
      <c r="X139" s="225"/>
      <c r="Y139" s="225"/>
      <c r="Z139" s="225"/>
    </row>
    <row r="140" spans="1:26" ht="14.25" customHeight="1">
      <c r="A140" s="225"/>
      <c r="B140" s="225"/>
      <c r="C140" s="225"/>
      <c r="D140" s="225"/>
      <c r="E140" s="225"/>
      <c r="F140" s="225"/>
      <c r="G140" s="225"/>
      <c r="H140" s="225"/>
      <c r="I140" s="225"/>
      <c r="J140" s="225"/>
      <c r="K140" s="225"/>
      <c r="L140" s="225"/>
      <c r="M140" s="225"/>
      <c r="N140" s="225"/>
      <c r="O140" s="225"/>
      <c r="P140" s="225"/>
      <c r="Q140" s="225"/>
      <c r="R140" s="225"/>
      <c r="S140" s="225"/>
      <c r="T140" s="225"/>
      <c r="U140" s="225"/>
      <c r="V140" s="225"/>
      <c r="W140" s="225"/>
      <c r="X140" s="225"/>
      <c r="Y140" s="225"/>
      <c r="Z140" s="225"/>
    </row>
    <row r="141" spans="1:26" ht="14.25" customHeight="1">
      <c r="A141" s="225"/>
      <c r="B141" s="225"/>
      <c r="C141" s="225"/>
      <c r="D141" s="225"/>
      <c r="E141" s="225"/>
      <c r="F141" s="225"/>
      <c r="G141" s="225"/>
      <c r="H141" s="225"/>
      <c r="I141" s="225"/>
      <c r="J141" s="225"/>
      <c r="K141" s="225"/>
      <c r="L141" s="225"/>
      <c r="M141" s="225"/>
      <c r="N141" s="225"/>
      <c r="O141" s="225"/>
      <c r="P141" s="225"/>
      <c r="Q141" s="225"/>
      <c r="R141" s="225"/>
      <c r="S141" s="225"/>
      <c r="T141" s="225"/>
      <c r="U141" s="225"/>
      <c r="V141" s="225"/>
      <c r="W141" s="225"/>
      <c r="X141" s="225"/>
      <c r="Y141" s="225"/>
      <c r="Z141" s="225"/>
    </row>
    <row r="142" spans="1:26" ht="14.25" customHeight="1">
      <c r="A142" s="225"/>
      <c r="B142" s="225"/>
      <c r="C142" s="225"/>
      <c r="D142" s="225"/>
      <c r="E142" s="225"/>
      <c r="F142" s="225"/>
      <c r="G142" s="225"/>
      <c r="H142" s="225"/>
      <c r="I142" s="225"/>
      <c r="J142" s="225"/>
      <c r="K142" s="225"/>
      <c r="L142" s="225"/>
      <c r="M142" s="225"/>
      <c r="N142" s="225"/>
      <c r="O142" s="225"/>
      <c r="P142" s="225"/>
      <c r="Q142" s="225"/>
      <c r="R142" s="225"/>
      <c r="S142" s="225"/>
      <c r="T142" s="225"/>
      <c r="U142" s="225"/>
      <c r="V142" s="225"/>
      <c r="W142" s="225"/>
      <c r="X142" s="225"/>
      <c r="Y142" s="225"/>
      <c r="Z142" s="225"/>
    </row>
    <row r="143" spans="1:26" ht="14.25" customHeight="1">
      <c r="A143" s="225"/>
      <c r="B143" s="225"/>
      <c r="C143" s="225"/>
      <c r="D143" s="225"/>
      <c r="E143" s="225"/>
      <c r="F143" s="225"/>
      <c r="G143" s="225"/>
      <c r="H143" s="225"/>
      <c r="I143" s="225"/>
      <c r="J143" s="225"/>
      <c r="K143" s="225"/>
      <c r="L143" s="225"/>
      <c r="M143" s="225"/>
      <c r="N143" s="225"/>
      <c r="O143" s="225"/>
      <c r="P143" s="225"/>
      <c r="Q143" s="225"/>
      <c r="R143" s="225"/>
      <c r="S143" s="225"/>
      <c r="T143" s="225"/>
      <c r="U143" s="225"/>
      <c r="V143" s="225"/>
      <c r="W143" s="225"/>
      <c r="X143" s="225"/>
      <c r="Y143" s="225"/>
      <c r="Z143" s="225"/>
    </row>
    <row r="144" spans="1:26" ht="14.25" customHeight="1">
      <c r="A144" s="225"/>
      <c r="B144" s="225"/>
      <c r="C144" s="225"/>
      <c r="D144" s="225"/>
      <c r="E144" s="225"/>
      <c r="F144" s="225"/>
      <c r="G144" s="225"/>
      <c r="H144" s="225"/>
      <c r="I144" s="225"/>
      <c r="J144" s="225"/>
      <c r="K144" s="225"/>
      <c r="L144" s="225"/>
      <c r="M144" s="225"/>
      <c r="N144" s="225"/>
      <c r="O144" s="225"/>
      <c r="P144" s="225"/>
      <c r="Q144" s="225"/>
      <c r="R144" s="225"/>
      <c r="S144" s="225"/>
      <c r="T144" s="225"/>
      <c r="U144" s="225"/>
      <c r="V144" s="225"/>
      <c r="W144" s="225"/>
      <c r="X144" s="225"/>
      <c r="Y144" s="225"/>
      <c r="Z144" s="225"/>
    </row>
    <row r="145" spans="1:26" ht="14.25" customHeight="1">
      <c r="A145" s="225"/>
      <c r="B145" s="225"/>
      <c r="C145" s="225"/>
      <c r="D145" s="225"/>
      <c r="E145" s="225"/>
      <c r="F145" s="225"/>
      <c r="G145" s="225"/>
      <c r="H145" s="225"/>
      <c r="I145" s="225"/>
      <c r="J145" s="225"/>
      <c r="K145" s="225"/>
      <c r="L145" s="225"/>
      <c r="M145" s="225"/>
      <c r="N145" s="225"/>
      <c r="O145" s="225"/>
      <c r="P145" s="225"/>
      <c r="Q145" s="225"/>
      <c r="R145" s="225"/>
      <c r="S145" s="225"/>
      <c r="T145" s="225"/>
      <c r="U145" s="225"/>
      <c r="V145" s="225"/>
      <c r="W145" s="225"/>
      <c r="X145" s="225"/>
      <c r="Y145" s="225"/>
      <c r="Z145" s="225"/>
    </row>
    <row r="146" spans="1:26" ht="14.25" customHeight="1">
      <c r="A146" s="225"/>
      <c r="B146" s="225"/>
      <c r="C146" s="225"/>
      <c r="D146" s="225"/>
      <c r="E146" s="225"/>
      <c r="F146" s="225"/>
      <c r="G146" s="225"/>
      <c r="H146" s="225"/>
      <c r="I146" s="225"/>
      <c r="J146" s="225"/>
      <c r="K146" s="225"/>
      <c r="L146" s="225"/>
      <c r="M146" s="225"/>
      <c r="N146" s="225"/>
      <c r="O146" s="225"/>
      <c r="P146" s="225"/>
      <c r="Q146" s="225"/>
      <c r="R146" s="225"/>
      <c r="S146" s="225"/>
      <c r="T146" s="225"/>
      <c r="U146" s="225"/>
      <c r="V146" s="225"/>
      <c r="W146" s="225"/>
      <c r="X146" s="225"/>
      <c r="Y146" s="225"/>
      <c r="Z146" s="225"/>
    </row>
    <row r="147" spans="1:26" ht="14.25" customHeight="1">
      <c r="A147" s="225"/>
      <c r="B147" s="225"/>
      <c r="C147" s="225"/>
      <c r="D147" s="225"/>
      <c r="E147" s="225"/>
      <c r="F147" s="225"/>
      <c r="G147" s="225"/>
      <c r="H147" s="225"/>
      <c r="I147" s="225"/>
      <c r="J147" s="225"/>
      <c r="K147" s="225"/>
      <c r="L147" s="225"/>
      <c r="M147" s="225"/>
      <c r="N147" s="225"/>
      <c r="O147" s="225"/>
      <c r="P147" s="225"/>
      <c r="Q147" s="225"/>
      <c r="R147" s="225"/>
      <c r="S147" s="225"/>
      <c r="T147" s="225"/>
      <c r="U147" s="225"/>
      <c r="V147" s="225"/>
      <c r="W147" s="225"/>
      <c r="X147" s="225"/>
      <c r="Y147" s="225"/>
      <c r="Z147" s="225"/>
    </row>
    <row r="148" spans="1:26" ht="14.25" customHeight="1">
      <c r="A148" s="225"/>
      <c r="B148" s="225"/>
      <c r="C148" s="225"/>
      <c r="D148" s="225"/>
      <c r="E148" s="225"/>
      <c r="F148" s="225"/>
      <c r="G148" s="225"/>
      <c r="H148" s="225"/>
      <c r="I148" s="225"/>
      <c r="J148" s="225"/>
      <c r="K148" s="225"/>
      <c r="L148" s="225"/>
      <c r="M148" s="225"/>
      <c r="N148" s="225"/>
      <c r="O148" s="225"/>
      <c r="P148" s="225"/>
      <c r="Q148" s="225"/>
      <c r="R148" s="225"/>
      <c r="S148" s="225"/>
      <c r="T148" s="225"/>
      <c r="U148" s="225"/>
      <c r="V148" s="225"/>
      <c r="W148" s="225"/>
      <c r="X148" s="225"/>
      <c r="Y148" s="225"/>
      <c r="Z148" s="225"/>
    </row>
    <row r="149" spans="1:26" ht="14.25" customHeight="1">
      <c r="A149" s="225"/>
      <c r="B149" s="225"/>
      <c r="C149" s="225"/>
      <c r="D149" s="225"/>
      <c r="E149" s="225"/>
      <c r="F149" s="225"/>
      <c r="G149" s="225"/>
      <c r="H149" s="225"/>
      <c r="I149" s="225"/>
      <c r="J149" s="225"/>
      <c r="K149" s="225"/>
      <c r="L149" s="225"/>
      <c r="M149" s="225"/>
      <c r="N149" s="225"/>
      <c r="O149" s="225"/>
      <c r="P149" s="225"/>
      <c r="Q149" s="225"/>
      <c r="R149" s="225"/>
      <c r="S149" s="225"/>
      <c r="T149" s="225"/>
      <c r="U149" s="225"/>
      <c r="V149" s="225"/>
      <c r="W149" s="225"/>
      <c r="X149" s="225"/>
      <c r="Y149" s="225"/>
      <c r="Z149" s="225"/>
    </row>
    <row r="150" spans="1:26" ht="14.25" customHeight="1">
      <c r="A150" s="225"/>
      <c r="B150" s="225"/>
      <c r="C150" s="225"/>
      <c r="D150" s="225"/>
      <c r="E150" s="225"/>
      <c r="F150" s="225"/>
      <c r="G150" s="225"/>
      <c r="H150" s="225"/>
      <c r="I150" s="225"/>
      <c r="J150" s="225"/>
      <c r="K150" s="225"/>
      <c r="L150" s="225"/>
      <c r="M150" s="225"/>
      <c r="N150" s="225"/>
      <c r="O150" s="225"/>
      <c r="P150" s="225"/>
      <c r="Q150" s="225"/>
      <c r="R150" s="225"/>
      <c r="S150" s="225"/>
      <c r="T150" s="225"/>
      <c r="U150" s="225"/>
      <c r="V150" s="225"/>
      <c r="W150" s="225"/>
      <c r="X150" s="225"/>
      <c r="Y150" s="225"/>
      <c r="Z150" s="225"/>
    </row>
    <row r="151" spans="1:26" ht="14.25" customHeight="1">
      <c r="A151" s="225"/>
      <c r="B151" s="225"/>
      <c r="C151" s="225"/>
      <c r="D151" s="225"/>
      <c r="E151" s="225"/>
      <c r="F151" s="225"/>
      <c r="G151" s="225"/>
      <c r="H151" s="225"/>
      <c r="I151" s="225"/>
      <c r="J151" s="225"/>
      <c r="K151" s="225"/>
      <c r="L151" s="225"/>
      <c r="M151" s="225"/>
      <c r="N151" s="225"/>
      <c r="O151" s="225"/>
      <c r="P151" s="225"/>
      <c r="Q151" s="225"/>
      <c r="R151" s="225"/>
      <c r="S151" s="225"/>
      <c r="T151" s="225"/>
      <c r="U151" s="225"/>
      <c r="V151" s="225"/>
      <c r="W151" s="225"/>
      <c r="X151" s="225"/>
      <c r="Y151" s="225"/>
      <c r="Z151" s="225"/>
    </row>
    <row r="152" spans="1:26" ht="14.25" customHeight="1">
      <c r="A152" s="225"/>
      <c r="B152" s="225"/>
      <c r="C152" s="225"/>
      <c r="D152" s="225"/>
      <c r="E152" s="225"/>
      <c r="F152" s="225"/>
      <c r="G152" s="225"/>
      <c r="H152" s="225"/>
      <c r="I152" s="225"/>
      <c r="J152" s="225"/>
      <c r="K152" s="225"/>
      <c r="L152" s="225"/>
      <c r="M152" s="225"/>
      <c r="N152" s="225"/>
      <c r="O152" s="225"/>
      <c r="P152" s="225"/>
      <c r="Q152" s="225"/>
      <c r="R152" s="225"/>
      <c r="S152" s="225"/>
      <c r="T152" s="225"/>
      <c r="U152" s="225"/>
      <c r="V152" s="225"/>
      <c r="W152" s="225"/>
      <c r="X152" s="225"/>
      <c r="Y152" s="225"/>
      <c r="Z152" s="225"/>
    </row>
    <row r="153" spans="1:26" ht="14.25" customHeight="1">
      <c r="A153" s="225"/>
      <c r="B153" s="225"/>
      <c r="C153" s="225"/>
      <c r="D153" s="225"/>
      <c r="E153" s="225"/>
      <c r="F153" s="225"/>
      <c r="G153" s="225"/>
      <c r="H153" s="225"/>
      <c r="I153" s="225"/>
      <c r="J153" s="225"/>
      <c r="K153" s="225"/>
      <c r="L153" s="225"/>
      <c r="M153" s="225"/>
      <c r="N153" s="225"/>
      <c r="O153" s="225"/>
      <c r="P153" s="225"/>
      <c r="Q153" s="225"/>
      <c r="R153" s="225"/>
      <c r="S153" s="225"/>
      <c r="T153" s="225"/>
      <c r="U153" s="225"/>
      <c r="V153" s="225"/>
      <c r="W153" s="225"/>
      <c r="X153" s="225"/>
      <c r="Y153" s="225"/>
      <c r="Z153" s="225"/>
    </row>
    <row r="154" spans="1:26" ht="14.25" customHeight="1">
      <c r="A154" s="225"/>
      <c r="B154" s="225"/>
      <c r="C154" s="225"/>
      <c r="D154" s="225"/>
      <c r="E154" s="225"/>
      <c r="F154" s="225"/>
      <c r="G154" s="225"/>
      <c r="H154" s="225"/>
      <c r="I154" s="225"/>
      <c r="J154" s="225"/>
      <c r="K154" s="225"/>
      <c r="L154" s="225"/>
      <c r="M154" s="225"/>
      <c r="N154" s="225"/>
      <c r="O154" s="225"/>
      <c r="P154" s="225"/>
      <c r="Q154" s="225"/>
      <c r="R154" s="225"/>
      <c r="S154" s="225"/>
      <c r="T154" s="225"/>
      <c r="U154" s="225"/>
      <c r="V154" s="225"/>
      <c r="W154" s="225"/>
      <c r="X154" s="225"/>
      <c r="Y154" s="225"/>
      <c r="Z154" s="225"/>
    </row>
    <row r="155" spans="1:26" ht="14.25" customHeight="1">
      <c r="A155" s="225"/>
      <c r="B155" s="225"/>
      <c r="C155" s="225"/>
      <c r="D155" s="225"/>
      <c r="E155" s="225"/>
      <c r="F155" s="225"/>
      <c r="G155" s="225"/>
      <c r="H155" s="225"/>
      <c r="I155" s="225"/>
      <c r="J155" s="225"/>
      <c r="K155" s="225"/>
      <c r="L155" s="225"/>
      <c r="M155" s="225"/>
      <c r="N155" s="225"/>
      <c r="O155" s="225"/>
      <c r="P155" s="225"/>
      <c r="Q155" s="225"/>
      <c r="R155" s="225"/>
      <c r="S155" s="225"/>
      <c r="T155" s="225"/>
      <c r="U155" s="225"/>
      <c r="V155" s="225"/>
      <c r="W155" s="225"/>
      <c r="X155" s="225"/>
      <c r="Y155" s="225"/>
      <c r="Z155" s="225"/>
    </row>
    <row r="156" spans="1:26" ht="14.25" customHeight="1">
      <c r="A156" s="225"/>
      <c r="B156" s="225"/>
      <c r="C156" s="225"/>
      <c r="D156" s="225"/>
      <c r="E156" s="225"/>
      <c r="F156" s="225"/>
      <c r="G156" s="225"/>
      <c r="H156" s="225"/>
      <c r="I156" s="225"/>
      <c r="J156" s="225"/>
      <c r="K156" s="225"/>
      <c r="L156" s="225"/>
      <c r="M156" s="225"/>
      <c r="N156" s="225"/>
      <c r="O156" s="225"/>
      <c r="P156" s="225"/>
      <c r="Q156" s="225"/>
      <c r="R156" s="225"/>
      <c r="S156" s="225"/>
      <c r="T156" s="225"/>
      <c r="U156" s="225"/>
      <c r="V156" s="225"/>
      <c r="W156" s="225"/>
      <c r="X156" s="225"/>
      <c r="Y156" s="225"/>
      <c r="Z156" s="225"/>
    </row>
    <row r="157" spans="1:26" ht="14.25" customHeight="1">
      <c r="A157" s="225"/>
      <c r="B157" s="225"/>
      <c r="C157" s="225"/>
      <c r="D157" s="225"/>
      <c r="E157" s="225"/>
      <c r="F157" s="225"/>
      <c r="G157" s="225"/>
      <c r="H157" s="225"/>
      <c r="I157" s="225"/>
      <c r="J157" s="225"/>
      <c r="K157" s="225"/>
      <c r="L157" s="225"/>
      <c r="M157" s="225"/>
      <c r="N157" s="225"/>
      <c r="O157" s="225"/>
      <c r="P157" s="225"/>
      <c r="Q157" s="225"/>
      <c r="R157" s="225"/>
      <c r="S157" s="225"/>
      <c r="T157" s="225"/>
      <c r="U157" s="225"/>
      <c r="V157" s="225"/>
      <c r="W157" s="225"/>
      <c r="X157" s="225"/>
      <c r="Y157" s="225"/>
      <c r="Z157" s="225"/>
    </row>
    <row r="158" spans="1:26" ht="14.25" customHeight="1">
      <c r="A158" s="225"/>
      <c r="B158" s="225"/>
      <c r="C158" s="225"/>
      <c r="D158" s="225"/>
      <c r="E158" s="225"/>
      <c r="F158" s="225"/>
      <c r="G158" s="225"/>
      <c r="H158" s="225"/>
      <c r="I158" s="225"/>
      <c r="J158" s="225"/>
      <c r="K158" s="225"/>
      <c r="L158" s="225"/>
      <c r="M158" s="225"/>
      <c r="N158" s="225"/>
      <c r="O158" s="225"/>
      <c r="P158" s="225"/>
      <c r="Q158" s="225"/>
      <c r="R158" s="225"/>
      <c r="S158" s="225"/>
      <c r="T158" s="225"/>
      <c r="U158" s="225"/>
      <c r="V158" s="225"/>
      <c r="W158" s="225"/>
      <c r="X158" s="225"/>
      <c r="Y158" s="225"/>
      <c r="Z158" s="225"/>
    </row>
    <row r="159" spans="1:26" ht="14.25" customHeight="1">
      <c r="A159" s="225"/>
      <c r="B159" s="225"/>
      <c r="C159" s="225"/>
      <c r="D159" s="225"/>
      <c r="E159" s="225"/>
      <c r="F159" s="225"/>
      <c r="G159" s="225"/>
      <c r="H159" s="225"/>
      <c r="I159" s="225"/>
      <c r="J159" s="225"/>
      <c r="K159" s="225"/>
      <c r="L159" s="225"/>
      <c r="M159" s="225"/>
      <c r="N159" s="225"/>
      <c r="O159" s="225"/>
      <c r="P159" s="225"/>
      <c r="Q159" s="225"/>
      <c r="R159" s="225"/>
      <c r="S159" s="225"/>
      <c r="T159" s="225"/>
      <c r="U159" s="225"/>
      <c r="V159" s="225"/>
      <c r="W159" s="225"/>
      <c r="X159" s="225"/>
      <c r="Y159" s="225"/>
      <c r="Z159" s="225"/>
    </row>
    <row r="160" spans="1:26" ht="14.25" customHeight="1">
      <c r="A160" s="225"/>
      <c r="B160" s="225"/>
      <c r="C160" s="225"/>
      <c r="D160" s="225"/>
      <c r="E160" s="225"/>
      <c r="F160" s="225"/>
      <c r="G160" s="225"/>
      <c r="H160" s="225"/>
      <c r="I160" s="225"/>
      <c r="J160" s="225"/>
      <c r="K160" s="225"/>
      <c r="L160" s="225"/>
      <c r="M160" s="225"/>
      <c r="N160" s="225"/>
      <c r="O160" s="225"/>
      <c r="P160" s="225"/>
      <c r="Q160" s="225"/>
      <c r="R160" s="225"/>
      <c r="S160" s="225"/>
      <c r="T160" s="225"/>
      <c r="U160" s="225"/>
      <c r="V160" s="225"/>
      <c r="W160" s="225"/>
      <c r="X160" s="225"/>
      <c r="Y160" s="225"/>
      <c r="Z160" s="225"/>
    </row>
    <row r="161" spans="1:26" ht="14.25" customHeight="1">
      <c r="A161" s="225"/>
      <c r="B161" s="225"/>
      <c r="C161" s="225"/>
      <c r="D161" s="225"/>
      <c r="E161" s="225"/>
      <c r="F161" s="225"/>
      <c r="G161" s="225"/>
      <c r="H161" s="225"/>
      <c r="I161" s="225"/>
      <c r="J161" s="225"/>
      <c r="K161" s="225"/>
      <c r="L161" s="225"/>
      <c r="M161" s="225"/>
      <c r="N161" s="225"/>
      <c r="O161" s="225"/>
      <c r="P161" s="225"/>
      <c r="Q161" s="225"/>
      <c r="R161" s="225"/>
      <c r="S161" s="225"/>
      <c r="T161" s="225"/>
      <c r="U161" s="225"/>
      <c r="V161" s="225"/>
      <c r="W161" s="225"/>
      <c r="X161" s="225"/>
      <c r="Y161" s="225"/>
      <c r="Z161" s="225"/>
    </row>
    <row r="162" spans="1:26" ht="14.25" customHeight="1">
      <c r="A162" s="225"/>
      <c r="B162" s="225"/>
      <c r="C162" s="225"/>
      <c r="D162" s="225"/>
      <c r="E162" s="225"/>
      <c r="F162" s="225"/>
      <c r="G162" s="225"/>
      <c r="H162" s="225"/>
      <c r="I162" s="225"/>
      <c r="J162" s="225"/>
      <c r="K162" s="225"/>
      <c r="L162" s="225"/>
      <c r="M162" s="225"/>
      <c r="N162" s="225"/>
      <c r="O162" s="225"/>
      <c r="P162" s="225"/>
      <c r="Q162" s="225"/>
      <c r="R162" s="225"/>
      <c r="S162" s="225"/>
      <c r="T162" s="225"/>
      <c r="U162" s="225"/>
      <c r="V162" s="225"/>
      <c r="W162" s="225"/>
      <c r="X162" s="225"/>
      <c r="Y162" s="225"/>
      <c r="Z162" s="225"/>
    </row>
    <row r="163" spans="1:26" ht="14.25" customHeight="1">
      <c r="A163" s="225"/>
      <c r="B163" s="225"/>
      <c r="C163" s="225"/>
      <c r="D163" s="225"/>
      <c r="E163" s="225"/>
      <c r="F163" s="225"/>
      <c r="G163" s="225"/>
      <c r="H163" s="225"/>
      <c r="I163" s="225"/>
      <c r="J163" s="225"/>
      <c r="K163" s="225"/>
      <c r="L163" s="225"/>
      <c r="M163" s="225"/>
      <c r="N163" s="225"/>
      <c r="O163" s="225"/>
      <c r="P163" s="225"/>
      <c r="Q163" s="225"/>
      <c r="R163" s="225"/>
      <c r="S163" s="225"/>
      <c r="T163" s="225"/>
      <c r="U163" s="225"/>
      <c r="V163" s="225"/>
      <c r="W163" s="225"/>
      <c r="X163" s="225"/>
      <c r="Y163" s="225"/>
      <c r="Z163" s="225"/>
    </row>
    <row r="164" spans="1:26" ht="14.25" customHeight="1">
      <c r="A164" s="225"/>
      <c r="B164" s="225"/>
      <c r="C164" s="225"/>
      <c r="D164" s="225"/>
      <c r="E164" s="225"/>
      <c r="F164" s="225"/>
      <c r="G164" s="225"/>
      <c r="H164" s="225"/>
      <c r="I164" s="225"/>
      <c r="J164" s="225"/>
      <c r="K164" s="225"/>
      <c r="L164" s="225"/>
      <c r="M164" s="225"/>
      <c r="N164" s="225"/>
      <c r="O164" s="225"/>
      <c r="P164" s="225"/>
      <c r="Q164" s="225"/>
      <c r="R164" s="225"/>
      <c r="S164" s="225"/>
      <c r="T164" s="225"/>
      <c r="U164" s="225"/>
      <c r="V164" s="225"/>
      <c r="W164" s="225"/>
      <c r="X164" s="225"/>
      <c r="Y164" s="225"/>
      <c r="Z164" s="225"/>
    </row>
    <row r="165" spans="1:26" ht="14.25" customHeight="1">
      <c r="A165" s="225"/>
      <c r="B165" s="225"/>
      <c r="C165" s="225"/>
      <c r="D165" s="225"/>
      <c r="E165" s="225"/>
      <c r="F165" s="225"/>
      <c r="G165" s="225"/>
      <c r="H165" s="225"/>
      <c r="I165" s="225"/>
      <c r="J165" s="225"/>
      <c r="K165" s="225"/>
      <c r="L165" s="225"/>
      <c r="M165" s="225"/>
      <c r="N165" s="225"/>
      <c r="O165" s="225"/>
      <c r="P165" s="225"/>
      <c r="Q165" s="225"/>
      <c r="R165" s="225"/>
      <c r="S165" s="225"/>
      <c r="T165" s="225"/>
      <c r="U165" s="225"/>
      <c r="V165" s="225"/>
      <c r="W165" s="225"/>
      <c r="X165" s="225"/>
      <c r="Y165" s="225"/>
      <c r="Z165" s="225"/>
    </row>
    <row r="166" spans="1:26" ht="14.25" customHeight="1">
      <c r="A166" s="225"/>
      <c r="B166" s="225"/>
      <c r="C166" s="225"/>
      <c r="D166" s="225"/>
      <c r="E166" s="225"/>
      <c r="F166" s="225"/>
      <c r="G166" s="225"/>
      <c r="H166" s="225"/>
      <c r="I166" s="225"/>
      <c r="J166" s="225"/>
      <c r="K166" s="225"/>
      <c r="L166" s="225"/>
      <c r="M166" s="225"/>
      <c r="N166" s="225"/>
      <c r="O166" s="225"/>
      <c r="P166" s="225"/>
      <c r="Q166" s="225"/>
      <c r="R166" s="225"/>
      <c r="S166" s="225"/>
      <c r="T166" s="225"/>
      <c r="U166" s="225"/>
      <c r="V166" s="225"/>
      <c r="W166" s="225"/>
      <c r="X166" s="225"/>
      <c r="Y166" s="225"/>
      <c r="Z166" s="225"/>
    </row>
    <row r="167" spans="1:26" ht="14.25" customHeight="1">
      <c r="A167" s="225"/>
      <c r="B167" s="225"/>
      <c r="C167" s="225"/>
      <c r="D167" s="225"/>
      <c r="E167" s="225"/>
      <c r="F167" s="225"/>
      <c r="G167" s="225"/>
      <c r="H167" s="225"/>
      <c r="I167" s="225"/>
      <c r="J167" s="225"/>
      <c r="K167" s="225"/>
      <c r="L167" s="225"/>
      <c r="M167" s="225"/>
      <c r="N167" s="225"/>
      <c r="O167" s="225"/>
      <c r="P167" s="225"/>
      <c r="Q167" s="225"/>
      <c r="R167" s="225"/>
      <c r="S167" s="225"/>
      <c r="T167" s="225"/>
      <c r="U167" s="225"/>
      <c r="V167" s="225"/>
      <c r="W167" s="225"/>
      <c r="X167" s="225"/>
      <c r="Y167" s="225"/>
      <c r="Z167" s="225"/>
    </row>
    <row r="168" spans="1:26" ht="14.25" customHeight="1">
      <c r="A168" s="225"/>
      <c r="B168" s="225"/>
      <c r="C168" s="225"/>
      <c r="D168" s="225"/>
      <c r="E168" s="225"/>
      <c r="F168" s="225"/>
      <c r="G168" s="225"/>
      <c r="H168" s="225"/>
      <c r="I168" s="225"/>
      <c r="J168" s="225"/>
      <c r="K168" s="225"/>
      <c r="L168" s="225"/>
      <c r="M168" s="225"/>
      <c r="N168" s="225"/>
      <c r="O168" s="225"/>
      <c r="P168" s="225"/>
      <c r="Q168" s="225"/>
      <c r="R168" s="225"/>
      <c r="S168" s="225"/>
      <c r="T168" s="225"/>
      <c r="U168" s="225"/>
      <c r="V168" s="225"/>
      <c r="W168" s="225"/>
      <c r="X168" s="225"/>
      <c r="Y168" s="225"/>
      <c r="Z168" s="225"/>
    </row>
    <row r="169" spans="1:26" ht="14.25" customHeight="1">
      <c r="A169" s="225"/>
      <c r="B169" s="225"/>
      <c r="C169" s="225"/>
      <c r="D169" s="225"/>
      <c r="E169" s="225"/>
      <c r="F169" s="225"/>
      <c r="G169" s="225"/>
      <c r="H169" s="225"/>
      <c r="I169" s="225"/>
      <c r="J169" s="225"/>
      <c r="K169" s="225"/>
      <c r="L169" s="225"/>
      <c r="M169" s="225"/>
      <c r="N169" s="225"/>
      <c r="O169" s="225"/>
      <c r="P169" s="225"/>
      <c r="Q169" s="225"/>
      <c r="R169" s="225"/>
      <c r="S169" s="225"/>
      <c r="T169" s="225"/>
      <c r="U169" s="225"/>
      <c r="V169" s="225"/>
      <c r="W169" s="225"/>
      <c r="X169" s="225"/>
      <c r="Y169" s="225"/>
      <c r="Z169" s="225"/>
    </row>
    <row r="170" spans="1:26" ht="14.25" customHeight="1">
      <c r="A170" s="225"/>
      <c r="B170" s="225"/>
      <c r="C170" s="225"/>
      <c r="D170" s="225"/>
      <c r="E170" s="225"/>
      <c r="F170" s="225"/>
      <c r="G170" s="225"/>
      <c r="H170" s="225"/>
      <c r="I170" s="225"/>
      <c r="J170" s="225"/>
      <c r="K170" s="225"/>
      <c r="L170" s="225"/>
      <c r="M170" s="225"/>
      <c r="N170" s="225"/>
      <c r="O170" s="225"/>
      <c r="P170" s="225"/>
      <c r="Q170" s="225"/>
      <c r="R170" s="225"/>
      <c r="S170" s="225"/>
      <c r="T170" s="225"/>
      <c r="U170" s="225"/>
      <c r="V170" s="225"/>
      <c r="W170" s="225"/>
      <c r="X170" s="225"/>
      <c r="Y170" s="225"/>
      <c r="Z170" s="225"/>
    </row>
    <row r="171" spans="1:26" ht="14.25" customHeight="1">
      <c r="A171" s="225"/>
      <c r="B171" s="225"/>
      <c r="C171" s="225"/>
      <c r="D171" s="225"/>
      <c r="E171" s="225"/>
      <c r="F171" s="225"/>
      <c r="G171" s="225"/>
      <c r="H171" s="225"/>
      <c r="I171" s="225"/>
      <c r="J171" s="225"/>
      <c r="K171" s="225"/>
      <c r="L171" s="225"/>
      <c r="M171" s="225"/>
      <c r="N171" s="225"/>
      <c r="O171" s="225"/>
      <c r="P171" s="225"/>
      <c r="Q171" s="225"/>
      <c r="R171" s="225"/>
      <c r="S171" s="225"/>
      <c r="T171" s="225"/>
      <c r="U171" s="225"/>
      <c r="V171" s="225"/>
      <c r="W171" s="225"/>
      <c r="X171" s="225"/>
      <c r="Y171" s="225"/>
      <c r="Z171" s="225"/>
    </row>
    <row r="172" spans="1:26" ht="14.25" customHeight="1">
      <c r="A172" s="225"/>
      <c r="B172" s="225"/>
      <c r="C172" s="225"/>
      <c r="D172" s="225"/>
      <c r="E172" s="225"/>
      <c r="F172" s="225"/>
      <c r="G172" s="225"/>
      <c r="H172" s="225"/>
      <c r="I172" s="225"/>
      <c r="J172" s="225"/>
      <c r="K172" s="225"/>
      <c r="L172" s="225"/>
      <c r="M172" s="225"/>
      <c r="N172" s="225"/>
      <c r="O172" s="225"/>
      <c r="P172" s="225"/>
      <c r="Q172" s="225"/>
      <c r="R172" s="225"/>
      <c r="S172" s="225"/>
      <c r="T172" s="225"/>
      <c r="U172" s="225"/>
      <c r="V172" s="225"/>
      <c r="W172" s="225"/>
      <c r="X172" s="225"/>
      <c r="Y172" s="225"/>
      <c r="Z172" s="225"/>
    </row>
    <row r="173" spans="1:26" ht="14.25" customHeight="1">
      <c r="A173" s="225"/>
      <c r="B173" s="225"/>
      <c r="C173" s="225"/>
      <c r="D173" s="225"/>
      <c r="E173" s="225"/>
      <c r="F173" s="225"/>
      <c r="G173" s="225"/>
      <c r="H173" s="225"/>
      <c r="I173" s="225"/>
      <c r="J173" s="225"/>
      <c r="K173" s="225"/>
      <c r="L173" s="225"/>
      <c r="M173" s="225"/>
      <c r="N173" s="225"/>
      <c r="O173" s="225"/>
      <c r="P173" s="225"/>
      <c r="Q173" s="225"/>
      <c r="R173" s="225"/>
      <c r="S173" s="225"/>
      <c r="T173" s="225"/>
      <c r="U173" s="225"/>
      <c r="V173" s="225"/>
      <c r="W173" s="225"/>
      <c r="X173" s="225"/>
      <c r="Y173" s="225"/>
      <c r="Z173" s="225"/>
    </row>
    <row r="174" spans="1:26" ht="14.25" customHeight="1">
      <c r="A174" s="225"/>
      <c r="B174" s="225"/>
      <c r="C174" s="225"/>
      <c r="D174" s="225"/>
      <c r="E174" s="225"/>
      <c r="F174" s="225"/>
      <c r="G174" s="225"/>
      <c r="H174" s="225"/>
      <c r="I174" s="225"/>
      <c r="J174" s="225"/>
      <c r="K174" s="225"/>
      <c r="L174" s="225"/>
      <c r="M174" s="225"/>
      <c r="N174" s="225"/>
      <c r="O174" s="225"/>
      <c r="P174" s="225"/>
      <c r="Q174" s="225"/>
      <c r="R174" s="225"/>
      <c r="S174" s="225"/>
      <c r="T174" s="225"/>
      <c r="U174" s="225"/>
      <c r="V174" s="225"/>
      <c r="W174" s="225"/>
      <c r="X174" s="225"/>
      <c r="Y174" s="225"/>
      <c r="Z174" s="225"/>
    </row>
    <row r="175" spans="1:26" ht="14.25" customHeight="1">
      <c r="A175" s="225"/>
      <c r="B175" s="225"/>
      <c r="C175" s="225"/>
      <c r="D175" s="225"/>
      <c r="E175" s="225"/>
      <c r="F175" s="225"/>
      <c r="G175" s="225"/>
      <c r="H175" s="225"/>
      <c r="I175" s="225"/>
      <c r="J175" s="225"/>
      <c r="K175" s="225"/>
      <c r="L175" s="225"/>
      <c r="M175" s="225"/>
      <c r="N175" s="225"/>
      <c r="O175" s="225"/>
      <c r="P175" s="225"/>
      <c r="Q175" s="225"/>
      <c r="R175" s="225"/>
      <c r="S175" s="225"/>
      <c r="T175" s="225"/>
      <c r="U175" s="225"/>
      <c r="V175" s="225"/>
      <c r="W175" s="225"/>
      <c r="X175" s="225"/>
      <c r="Y175" s="225"/>
      <c r="Z175" s="225"/>
    </row>
    <row r="176" spans="1:26" ht="14.25" customHeight="1">
      <c r="A176" s="225"/>
      <c r="B176" s="225"/>
      <c r="C176" s="225"/>
      <c r="D176" s="225"/>
      <c r="E176" s="225"/>
      <c r="F176" s="225"/>
      <c r="G176" s="225"/>
      <c r="H176" s="225"/>
      <c r="I176" s="225"/>
      <c r="J176" s="225"/>
      <c r="K176" s="225"/>
      <c r="L176" s="225"/>
      <c r="M176" s="225"/>
      <c r="N176" s="225"/>
      <c r="O176" s="225"/>
      <c r="P176" s="225"/>
      <c r="Q176" s="225"/>
      <c r="R176" s="225"/>
      <c r="S176" s="225"/>
      <c r="T176" s="225"/>
      <c r="U176" s="225"/>
      <c r="V176" s="225"/>
      <c r="W176" s="225"/>
      <c r="X176" s="225"/>
      <c r="Y176" s="225"/>
      <c r="Z176" s="225"/>
    </row>
    <row r="177" spans="1:26" ht="14.25" customHeight="1">
      <c r="A177" s="225"/>
      <c r="B177" s="225"/>
      <c r="C177" s="225"/>
      <c r="D177" s="225"/>
      <c r="E177" s="225"/>
      <c r="F177" s="225"/>
      <c r="G177" s="225"/>
      <c r="H177" s="225"/>
      <c r="I177" s="225"/>
      <c r="J177" s="225"/>
      <c r="K177" s="225"/>
      <c r="L177" s="225"/>
      <c r="M177" s="225"/>
      <c r="N177" s="225"/>
      <c r="O177" s="225"/>
      <c r="P177" s="225"/>
      <c r="Q177" s="225"/>
      <c r="R177" s="225"/>
      <c r="S177" s="225"/>
      <c r="T177" s="225"/>
      <c r="U177" s="225"/>
      <c r="V177" s="225"/>
      <c r="W177" s="225"/>
      <c r="X177" s="225"/>
      <c r="Y177" s="225"/>
      <c r="Z177" s="225"/>
    </row>
    <row r="178" spans="1:26" ht="14.25" customHeight="1">
      <c r="A178" s="225"/>
      <c r="B178" s="225"/>
      <c r="C178" s="225"/>
      <c r="D178" s="225"/>
      <c r="E178" s="225"/>
      <c r="F178" s="225"/>
      <c r="G178" s="225"/>
      <c r="H178" s="225"/>
      <c r="I178" s="225"/>
      <c r="J178" s="225"/>
      <c r="K178" s="225"/>
      <c r="L178" s="225"/>
      <c r="M178" s="225"/>
      <c r="N178" s="225"/>
      <c r="O178" s="225"/>
      <c r="P178" s="225"/>
      <c r="Q178" s="225"/>
      <c r="R178" s="225"/>
      <c r="S178" s="225"/>
      <c r="T178" s="225"/>
      <c r="U178" s="225"/>
      <c r="V178" s="225"/>
      <c r="W178" s="225"/>
      <c r="X178" s="225"/>
      <c r="Y178" s="225"/>
      <c r="Z178" s="225"/>
    </row>
    <row r="179" spans="1:26" ht="14.25" customHeight="1">
      <c r="A179" s="225"/>
      <c r="B179" s="225"/>
      <c r="C179" s="225"/>
      <c r="D179" s="225"/>
      <c r="E179" s="225"/>
      <c r="F179" s="225"/>
      <c r="G179" s="225"/>
      <c r="H179" s="225"/>
      <c r="I179" s="225"/>
      <c r="J179" s="225"/>
      <c r="K179" s="225"/>
      <c r="L179" s="225"/>
      <c r="M179" s="225"/>
      <c r="N179" s="225"/>
      <c r="O179" s="225"/>
      <c r="P179" s="225"/>
      <c r="Q179" s="225"/>
      <c r="R179" s="225"/>
      <c r="S179" s="225"/>
      <c r="T179" s="225"/>
      <c r="U179" s="225"/>
      <c r="V179" s="225"/>
      <c r="W179" s="225"/>
      <c r="X179" s="225"/>
      <c r="Y179" s="225"/>
      <c r="Z179" s="225"/>
    </row>
    <row r="180" spans="1:26" ht="14.25" customHeight="1">
      <c r="A180" s="225"/>
      <c r="B180" s="225"/>
      <c r="C180" s="225"/>
      <c r="D180" s="225"/>
      <c r="E180" s="225"/>
      <c r="F180" s="225"/>
      <c r="G180" s="225"/>
      <c r="H180" s="225"/>
      <c r="I180" s="225"/>
      <c r="J180" s="225"/>
      <c r="K180" s="225"/>
      <c r="L180" s="225"/>
      <c r="M180" s="225"/>
      <c r="N180" s="225"/>
      <c r="O180" s="225"/>
      <c r="P180" s="225"/>
      <c r="Q180" s="225"/>
      <c r="R180" s="225"/>
      <c r="S180" s="225"/>
      <c r="T180" s="225"/>
      <c r="U180" s="225"/>
      <c r="V180" s="225"/>
      <c r="W180" s="225"/>
      <c r="X180" s="225"/>
      <c r="Y180" s="225"/>
      <c r="Z180" s="225"/>
    </row>
    <row r="181" spans="1:26" ht="14.25" customHeight="1">
      <c r="A181" s="225"/>
      <c r="B181" s="225"/>
      <c r="C181" s="225"/>
      <c r="D181" s="225"/>
      <c r="E181" s="225"/>
      <c r="F181" s="225"/>
      <c r="G181" s="225"/>
      <c r="H181" s="225"/>
      <c r="I181" s="225"/>
      <c r="J181" s="225"/>
      <c r="K181" s="225"/>
      <c r="L181" s="225"/>
      <c r="M181" s="225"/>
      <c r="N181" s="225"/>
      <c r="O181" s="225"/>
      <c r="P181" s="225"/>
      <c r="Q181" s="225"/>
      <c r="R181" s="225"/>
      <c r="S181" s="225"/>
      <c r="T181" s="225"/>
      <c r="U181" s="225"/>
      <c r="V181" s="225"/>
      <c r="W181" s="225"/>
      <c r="X181" s="225"/>
      <c r="Y181" s="225"/>
      <c r="Z181" s="225"/>
    </row>
    <row r="182" spans="1:26" ht="14.25" customHeight="1">
      <c r="A182" s="225"/>
      <c r="B182" s="225"/>
      <c r="C182" s="225"/>
      <c r="D182" s="225"/>
      <c r="E182" s="225"/>
      <c r="F182" s="225"/>
      <c r="G182" s="225"/>
      <c r="H182" s="225"/>
      <c r="I182" s="225"/>
      <c r="J182" s="225"/>
      <c r="K182" s="225"/>
      <c r="L182" s="225"/>
      <c r="M182" s="225"/>
      <c r="N182" s="225"/>
      <c r="O182" s="225"/>
      <c r="P182" s="225"/>
      <c r="Q182" s="225"/>
      <c r="R182" s="225"/>
      <c r="S182" s="225"/>
      <c r="T182" s="225"/>
      <c r="U182" s="225"/>
      <c r="V182" s="225"/>
      <c r="W182" s="225"/>
      <c r="X182" s="225"/>
      <c r="Y182" s="225"/>
      <c r="Z182" s="225"/>
    </row>
    <row r="183" spans="1:26" ht="14.25" customHeight="1">
      <c r="A183" s="225"/>
      <c r="B183" s="225"/>
      <c r="C183" s="225"/>
      <c r="D183" s="225"/>
      <c r="E183" s="225"/>
      <c r="F183" s="225"/>
      <c r="G183" s="225"/>
      <c r="H183" s="225"/>
      <c r="I183" s="225"/>
      <c r="J183" s="225"/>
      <c r="K183" s="225"/>
      <c r="L183" s="225"/>
      <c r="M183" s="225"/>
      <c r="N183" s="225"/>
      <c r="O183" s="225"/>
      <c r="P183" s="225"/>
      <c r="Q183" s="225"/>
      <c r="R183" s="225"/>
      <c r="S183" s="225"/>
      <c r="T183" s="225"/>
      <c r="U183" s="225"/>
      <c r="V183" s="225"/>
      <c r="W183" s="225"/>
      <c r="X183" s="225"/>
      <c r="Y183" s="225"/>
      <c r="Z183" s="225"/>
    </row>
    <row r="184" spans="1:26" ht="14.25" customHeight="1">
      <c r="A184" s="225"/>
      <c r="B184" s="225"/>
      <c r="C184" s="225"/>
      <c r="D184" s="225"/>
      <c r="E184" s="225"/>
      <c r="F184" s="225"/>
      <c r="G184" s="225"/>
      <c r="H184" s="225"/>
      <c r="I184" s="225"/>
      <c r="J184" s="225"/>
      <c r="K184" s="225"/>
      <c r="L184" s="225"/>
      <c r="M184" s="225"/>
      <c r="N184" s="225"/>
      <c r="O184" s="225"/>
      <c r="P184" s="225"/>
      <c r="Q184" s="225"/>
      <c r="R184" s="225"/>
      <c r="S184" s="225"/>
      <c r="T184" s="225"/>
      <c r="U184" s="225"/>
      <c r="V184" s="225"/>
      <c r="W184" s="225"/>
      <c r="X184" s="225"/>
      <c r="Y184" s="225"/>
      <c r="Z184" s="225"/>
    </row>
    <row r="185" spans="1:26" ht="14.25" customHeight="1">
      <c r="A185" s="225"/>
      <c r="B185" s="225"/>
      <c r="C185" s="225"/>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row>
    <row r="186" spans="1:26" ht="14.25" customHeight="1">
      <c r="A186" s="225"/>
      <c r="B186" s="225"/>
      <c r="C186" s="225"/>
      <c r="D186" s="225"/>
      <c r="E186" s="225"/>
      <c r="F186" s="225"/>
      <c r="G186" s="225"/>
      <c r="H186" s="225"/>
      <c r="I186" s="225"/>
      <c r="J186" s="225"/>
      <c r="K186" s="225"/>
      <c r="L186" s="225"/>
      <c r="M186" s="225"/>
      <c r="N186" s="225"/>
      <c r="O186" s="225"/>
      <c r="P186" s="225"/>
      <c r="Q186" s="225"/>
      <c r="R186" s="225"/>
      <c r="S186" s="225"/>
      <c r="T186" s="225"/>
      <c r="U186" s="225"/>
      <c r="V186" s="225"/>
      <c r="W186" s="225"/>
      <c r="X186" s="225"/>
      <c r="Y186" s="225"/>
      <c r="Z186" s="225"/>
    </row>
    <row r="187" spans="1:26" ht="14.25" customHeight="1">
      <c r="A187" s="225"/>
      <c r="B187" s="225"/>
      <c r="C187" s="225"/>
      <c r="D187" s="225"/>
      <c r="E187" s="225"/>
      <c r="F187" s="225"/>
      <c r="G187" s="225"/>
      <c r="H187" s="225"/>
      <c r="I187" s="225"/>
      <c r="J187" s="225"/>
      <c r="K187" s="225"/>
      <c r="L187" s="225"/>
      <c r="M187" s="225"/>
      <c r="N187" s="225"/>
      <c r="O187" s="225"/>
      <c r="P187" s="225"/>
      <c r="Q187" s="225"/>
      <c r="R187" s="225"/>
      <c r="S187" s="225"/>
      <c r="T187" s="225"/>
      <c r="U187" s="225"/>
      <c r="V187" s="225"/>
      <c r="W187" s="225"/>
      <c r="X187" s="225"/>
      <c r="Y187" s="225"/>
      <c r="Z187" s="225"/>
    </row>
    <row r="188" spans="1:26" ht="14.25" customHeight="1">
      <c r="A188" s="225"/>
      <c r="B188" s="225"/>
      <c r="C188" s="225"/>
      <c r="D188" s="225"/>
      <c r="E188" s="225"/>
      <c r="F188" s="225"/>
      <c r="G188" s="225"/>
      <c r="H188" s="225"/>
      <c r="I188" s="225"/>
      <c r="J188" s="225"/>
      <c r="K188" s="225"/>
      <c r="L188" s="225"/>
      <c r="M188" s="225"/>
      <c r="N188" s="225"/>
      <c r="O188" s="225"/>
      <c r="P188" s="225"/>
      <c r="Q188" s="225"/>
      <c r="R188" s="225"/>
      <c r="S188" s="225"/>
      <c r="T188" s="225"/>
      <c r="U188" s="225"/>
      <c r="V188" s="225"/>
      <c r="W188" s="225"/>
      <c r="X188" s="225"/>
      <c r="Y188" s="225"/>
      <c r="Z188" s="225"/>
    </row>
    <row r="189" spans="1:26" ht="14.25" customHeight="1">
      <c r="A189" s="225"/>
      <c r="B189" s="225"/>
      <c r="C189" s="225"/>
      <c r="D189" s="225"/>
      <c r="E189" s="225"/>
      <c r="F189" s="225"/>
      <c r="G189" s="225"/>
      <c r="H189" s="225"/>
      <c r="I189" s="225"/>
      <c r="J189" s="225"/>
      <c r="K189" s="225"/>
      <c r="L189" s="225"/>
      <c r="M189" s="225"/>
      <c r="N189" s="225"/>
      <c r="O189" s="225"/>
      <c r="P189" s="225"/>
      <c r="Q189" s="225"/>
      <c r="R189" s="225"/>
      <c r="S189" s="225"/>
      <c r="T189" s="225"/>
      <c r="U189" s="225"/>
      <c r="V189" s="225"/>
      <c r="W189" s="225"/>
      <c r="X189" s="225"/>
      <c r="Y189" s="225"/>
      <c r="Z189" s="225"/>
    </row>
    <row r="190" spans="1:26" ht="14.25" customHeight="1">
      <c r="A190" s="225"/>
      <c r="B190" s="225"/>
      <c r="C190" s="225"/>
      <c r="D190" s="225"/>
      <c r="E190" s="225"/>
      <c r="F190" s="225"/>
      <c r="G190" s="225"/>
      <c r="H190" s="225"/>
      <c r="I190" s="225"/>
      <c r="J190" s="225"/>
      <c r="K190" s="225"/>
      <c r="L190" s="225"/>
      <c r="M190" s="225"/>
      <c r="N190" s="225"/>
      <c r="O190" s="225"/>
      <c r="P190" s="225"/>
      <c r="Q190" s="225"/>
      <c r="R190" s="225"/>
      <c r="S190" s="225"/>
      <c r="T190" s="225"/>
      <c r="U190" s="225"/>
      <c r="V190" s="225"/>
      <c r="W190" s="225"/>
      <c r="X190" s="225"/>
      <c r="Y190" s="225"/>
      <c r="Z190" s="225"/>
    </row>
    <row r="191" spans="1:26" ht="14.25" customHeight="1">
      <c r="A191" s="225"/>
      <c r="B191" s="225"/>
      <c r="C191" s="225"/>
      <c r="D191" s="225"/>
      <c r="E191" s="225"/>
      <c r="F191" s="225"/>
      <c r="G191" s="225"/>
      <c r="H191" s="225"/>
      <c r="I191" s="225"/>
      <c r="J191" s="225"/>
      <c r="K191" s="225"/>
      <c r="L191" s="225"/>
      <c r="M191" s="225"/>
      <c r="N191" s="225"/>
      <c r="O191" s="225"/>
      <c r="P191" s="225"/>
      <c r="Q191" s="225"/>
      <c r="R191" s="225"/>
      <c r="S191" s="225"/>
      <c r="T191" s="225"/>
      <c r="U191" s="225"/>
      <c r="V191" s="225"/>
      <c r="W191" s="225"/>
      <c r="X191" s="225"/>
      <c r="Y191" s="225"/>
      <c r="Z191" s="225"/>
    </row>
    <row r="192" spans="1:26" ht="14.25" customHeight="1">
      <c r="A192" s="225"/>
      <c r="B192" s="225"/>
      <c r="C192" s="225"/>
      <c r="D192" s="225"/>
      <c r="E192" s="225"/>
      <c r="F192" s="225"/>
      <c r="G192" s="225"/>
      <c r="H192" s="225"/>
      <c r="I192" s="225"/>
      <c r="J192" s="225"/>
      <c r="K192" s="225"/>
      <c r="L192" s="225"/>
      <c r="M192" s="225"/>
      <c r="N192" s="225"/>
      <c r="O192" s="225"/>
      <c r="P192" s="225"/>
      <c r="Q192" s="225"/>
      <c r="R192" s="225"/>
      <c r="S192" s="225"/>
      <c r="T192" s="225"/>
      <c r="U192" s="225"/>
      <c r="V192" s="225"/>
      <c r="W192" s="225"/>
      <c r="X192" s="225"/>
      <c r="Y192" s="225"/>
      <c r="Z192" s="225"/>
    </row>
    <row r="193" spans="1:26" ht="14.25" customHeight="1">
      <c r="A193" s="225"/>
      <c r="B193" s="225"/>
      <c r="C193" s="225"/>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225"/>
    </row>
    <row r="194" spans="1:26" ht="14.25" customHeight="1">
      <c r="A194" s="225"/>
      <c r="B194" s="225"/>
      <c r="C194" s="225"/>
      <c r="D194" s="225"/>
      <c r="E194" s="225"/>
      <c r="F194" s="225"/>
      <c r="G194" s="225"/>
      <c r="H194" s="225"/>
      <c r="I194" s="225"/>
      <c r="J194" s="225"/>
      <c r="K194" s="225"/>
      <c r="L194" s="225"/>
      <c r="M194" s="225"/>
      <c r="N194" s="225"/>
      <c r="O194" s="225"/>
      <c r="P194" s="225"/>
      <c r="Q194" s="225"/>
      <c r="R194" s="225"/>
      <c r="S194" s="225"/>
      <c r="T194" s="225"/>
      <c r="U194" s="225"/>
      <c r="V194" s="225"/>
      <c r="W194" s="225"/>
      <c r="X194" s="225"/>
      <c r="Y194" s="225"/>
      <c r="Z194" s="225"/>
    </row>
    <row r="195" spans="1:26" ht="14.25" customHeight="1">
      <c r="A195" s="225"/>
      <c r="B195" s="225"/>
      <c r="C195" s="225"/>
      <c r="D195" s="225"/>
      <c r="E195" s="225"/>
      <c r="F195" s="225"/>
      <c r="G195" s="225"/>
      <c r="H195" s="225"/>
      <c r="I195" s="225"/>
      <c r="J195" s="225"/>
      <c r="K195" s="225"/>
      <c r="L195" s="225"/>
      <c r="M195" s="225"/>
      <c r="N195" s="225"/>
      <c r="O195" s="225"/>
      <c r="P195" s="225"/>
      <c r="Q195" s="225"/>
      <c r="R195" s="225"/>
      <c r="S195" s="225"/>
      <c r="T195" s="225"/>
      <c r="U195" s="225"/>
      <c r="V195" s="225"/>
      <c r="W195" s="225"/>
      <c r="X195" s="225"/>
      <c r="Y195" s="225"/>
      <c r="Z195" s="225"/>
    </row>
    <row r="196" spans="1:26" ht="14.25" customHeight="1">
      <c r="A196" s="225"/>
      <c r="B196" s="225"/>
      <c r="C196" s="225"/>
      <c r="D196" s="225"/>
      <c r="E196" s="225"/>
      <c r="F196" s="225"/>
      <c r="G196" s="225"/>
      <c r="H196" s="225"/>
      <c r="I196" s="225"/>
      <c r="J196" s="225"/>
      <c r="K196" s="225"/>
      <c r="L196" s="225"/>
      <c r="M196" s="225"/>
      <c r="N196" s="225"/>
      <c r="O196" s="225"/>
      <c r="P196" s="225"/>
      <c r="Q196" s="225"/>
      <c r="R196" s="225"/>
      <c r="S196" s="225"/>
      <c r="T196" s="225"/>
      <c r="U196" s="225"/>
      <c r="V196" s="225"/>
      <c r="W196" s="225"/>
      <c r="X196" s="225"/>
      <c r="Y196" s="225"/>
      <c r="Z196" s="225"/>
    </row>
    <row r="197" spans="1:26" ht="14.25" customHeight="1">
      <c r="A197" s="225"/>
      <c r="B197" s="225"/>
      <c r="C197" s="225"/>
      <c r="D197" s="225"/>
      <c r="E197" s="225"/>
      <c r="F197" s="225"/>
      <c r="G197" s="225"/>
      <c r="H197" s="225"/>
      <c r="I197" s="225"/>
      <c r="J197" s="225"/>
      <c r="K197" s="225"/>
      <c r="L197" s="225"/>
      <c r="M197" s="225"/>
      <c r="N197" s="225"/>
      <c r="O197" s="225"/>
      <c r="P197" s="225"/>
      <c r="Q197" s="225"/>
      <c r="R197" s="225"/>
      <c r="S197" s="225"/>
      <c r="T197" s="225"/>
      <c r="U197" s="225"/>
      <c r="V197" s="225"/>
      <c r="W197" s="225"/>
      <c r="X197" s="225"/>
      <c r="Y197" s="225"/>
      <c r="Z197" s="225"/>
    </row>
    <row r="198" spans="1:26" ht="14.25" customHeight="1">
      <c r="A198" s="225"/>
      <c r="B198" s="225"/>
      <c r="C198" s="225"/>
      <c r="D198" s="225"/>
      <c r="E198" s="225"/>
      <c r="F198" s="225"/>
      <c r="G198" s="225"/>
      <c r="H198" s="225"/>
      <c r="I198" s="225"/>
      <c r="J198" s="225"/>
      <c r="K198" s="225"/>
      <c r="L198" s="225"/>
      <c r="M198" s="225"/>
      <c r="N198" s="225"/>
      <c r="O198" s="225"/>
      <c r="P198" s="225"/>
      <c r="Q198" s="225"/>
      <c r="R198" s="225"/>
      <c r="S198" s="225"/>
      <c r="T198" s="225"/>
      <c r="U198" s="225"/>
      <c r="V198" s="225"/>
      <c r="W198" s="225"/>
      <c r="X198" s="225"/>
      <c r="Y198" s="225"/>
      <c r="Z198" s="225"/>
    </row>
    <row r="199" spans="1:26" ht="14.25" customHeight="1">
      <c r="A199" s="225"/>
      <c r="B199" s="225"/>
      <c r="C199" s="225"/>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row>
    <row r="200" spans="1:26" ht="14.25" customHeight="1">
      <c r="A200" s="225"/>
      <c r="B200" s="225"/>
      <c r="C200" s="225"/>
      <c r="D200" s="225"/>
      <c r="E200" s="225"/>
      <c r="F200" s="225"/>
      <c r="G200" s="225"/>
      <c r="H200" s="225"/>
      <c r="I200" s="225"/>
      <c r="J200" s="225"/>
      <c r="K200" s="225"/>
      <c r="L200" s="225"/>
      <c r="M200" s="225"/>
      <c r="N200" s="225"/>
      <c r="O200" s="225"/>
      <c r="P200" s="225"/>
      <c r="Q200" s="225"/>
      <c r="R200" s="225"/>
      <c r="S200" s="225"/>
      <c r="T200" s="225"/>
      <c r="U200" s="225"/>
      <c r="V200" s="225"/>
      <c r="W200" s="225"/>
      <c r="X200" s="225"/>
      <c r="Y200" s="225"/>
      <c r="Z200" s="225"/>
    </row>
    <row r="201" spans="1:26" ht="14.25" customHeight="1">
      <c r="A201" s="225"/>
      <c r="B201" s="225"/>
      <c r="C201" s="225"/>
      <c r="D201" s="225"/>
      <c r="E201" s="225"/>
      <c r="F201" s="225"/>
      <c r="G201" s="225"/>
      <c r="H201" s="225"/>
      <c r="I201" s="225"/>
      <c r="J201" s="225"/>
      <c r="K201" s="225"/>
      <c r="L201" s="225"/>
      <c r="M201" s="225"/>
      <c r="N201" s="225"/>
      <c r="O201" s="225"/>
      <c r="P201" s="225"/>
      <c r="Q201" s="225"/>
      <c r="R201" s="225"/>
      <c r="S201" s="225"/>
      <c r="T201" s="225"/>
      <c r="U201" s="225"/>
      <c r="V201" s="225"/>
      <c r="W201" s="225"/>
      <c r="X201" s="225"/>
      <c r="Y201" s="225"/>
      <c r="Z201" s="225"/>
    </row>
    <row r="202" spans="1:26" ht="14.25" customHeight="1">
      <c r="A202" s="225"/>
      <c r="B202" s="225"/>
      <c r="C202" s="225"/>
      <c r="D202" s="225"/>
      <c r="E202" s="225"/>
      <c r="F202" s="225"/>
      <c r="G202" s="225"/>
      <c r="H202" s="225"/>
      <c r="I202" s="225"/>
      <c r="J202" s="225"/>
      <c r="K202" s="225"/>
      <c r="L202" s="225"/>
      <c r="M202" s="225"/>
      <c r="N202" s="225"/>
      <c r="O202" s="225"/>
      <c r="P202" s="225"/>
      <c r="Q202" s="225"/>
      <c r="R202" s="225"/>
      <c r="S202" s="225"/>
      <c r="T202" s="225"/>
      <c r="U202" s="225"/>
      <c r="V202" s="225"/>
      <c r="W202" s="225"/>
      <c r="X202" s="225"/>
      <c r="Y202" s="225"/>
      <c r="Z202" s="225"/>
    </row>
    <row r="203" spans="1:26" ht="14.25" customHeight="1">
      <c r="A203" s="225"/>
      <c r="B203" s="225"/>
      <c r="C203" s="225"/>
      <c r="D203" s="225"/>
      <c r="E203" s="225"/>
      <c r="F203" s="225"/>
      <c r="G203" s="225"/>
      <c r="H203" s="225"/>
      <c r="I203" s="225"/>
      <c r="J203" s="225"/>
      <c r="K203" s="225"/>
      <c r="L203" s="225"/>
      <c r="M203" s="225"/>
      <c r="N203" s="225"/>
      <c r="O203" s="225"/>
      <c r="P203" s="225"/>
      <c r="Q203" s="225"/>
      <c r="R203" s="225"/>
      <c r="S203" s="225"/>
      <c r="T203" s="225"/>
      <c r="U203" s="225"/>
      <c r="V203" s="225"/>
      <c r="W203" s="225"/>
      <c r="X203" s="225"/>
      <c r="Y203" s="225"/>
      <c r="Z203" s="225"/>
    </row>
    <row r="204" spans="1:26" ht="14.25" customHeight="1">
      <c r="A204" s="225"/>
      <c r="B204" s="225"/>
      <c r="C204" s="225"/>
      <c r="D204" s="225"/>
      <c r="E204" s="225"/>
      <c r="F204" s="225"/>
      <c r="G204" s="225"/>
      <c r="H204" s="225"/>
      <c r="I204" s="225"/>
      <c r="J204" s="225"/>
      <c r="K204" s="225"/>
      <c r="L204" s="225"/>
      <c r="M204" s="225"/>
      <c r="N204" s="225"/>
      <c r="O204" s="225"/>
      <c r="P204" s="225"/>
      <c r="Q204" s="225"/>
      <c r="R204" s="225"/>
      <c r="S204" s="225"/>
      <c r="T204" s="225"/>
      <c r="U204" s="225"/>
      <c r="V204" s="225"/>
      <c r="W204" s="225"/>
      <c r="X204" s="225"/>
      <c r="Y204" s="225"/>
      <c r="Z204" s="225"/>
    </row>
    <row r="205" spans="1:26" ht="14.25" customHeight="1">
      <c r="A205" s="225"/>
      <c r="B205" s="225"/>
      <c r="C205" s="225"/>
      <c r="D205" s="225"/>
      <c r="E205" s="225"/>
      <c r="F205" s="225"/>
      <c r="G205" s="225"/>
      <c r="H205" s="225"/>
      <c r="I205" s="225"/>
      <c r="J205" s="225"/>
      <c r="K205" s="225"/>
      <c r="L205" s="225"/>
      <c r="M205" s="225"/>
      <c r="N205" s="225"/>
      <c r="O205" s="225"/>
      <c r="P205" s="225"/>
      <c r="Q205" s="225"/>
      <c r="R205" s="225"/>
      <c r="S205" s="225"/>
      <c r="T205" s="225"/>
      <c r="U205" s="225"/>
      <c r="V205" s="225"/>
      <c r="W205" s="225"/>
      <c r="X205" s="225"/>
      <c r="Y205" s="225"/>
      <c r="Z205" s="225"/>
    </row>
    <row r="206" spans="1:26" ht="14.25" customHeight="1">
      <c r="A206" s="225"/>
      <c r="B206" s="225"/>
      <c r="C206" s="225"/>
      <c r="D206" s="225"/>
      <c r="E206" s="225"/>
      <c r="F206" s="225"/>
      <c r="G206" s="225"/>
      <c r="H206" s="225"/>
      <c r="I206" s="225"/>
      <c r="J206" s="225"/>
      <c r="K206" s="225"/>
      <c r="L206" s="225"/>
      <c r="M206" s="225"/>
      <c r="N206" s="225"/>
      <c r="O206" s="225"/>
      <c r="P206" s="225"/>
      <c r="Q206" s="225"/>
      <c r="R206" s="225"/>
      <c r="S206" s="225"/>
      <c r="T206" s="225"/>
      <c r="U206" s="225"/>
      <c r="V206" s="225"/>
      <c r="W206" s="225"/>
      <c r="X206" s="225"/>
      <c r="Y206" s="225"/>
      <c r="Z206" s="225"/>
    </row>
    <row r="207" spans="1:26" ht="14.25" customHeight="1">
      <c r="A207" s="225"/>
      <c r="B207" s="225"/>
      <c r="C207" s="225"/>
      <c r="D207" s="225"/>
      <c r="E207" s="225"/>
      <c r="F207" s="225"/>
      <c r="G207" s="225"/>
      <c r="H207" s="225"/>
      <c r="I207" s="225"/>
      <c r="J207" s="225"/>
      <c r="K207" s="225"/>
      <c r="L207" s="225"/>
      <c r="M207" s="225"/>
      <c r="N207" s="225"/>
      <c r="O207" s="225"/>
      <c r="P207" s="225"/>
      <c r="Q207" s="225"/>
      <c r="R207" s="225"/>
      <c r="S207" s="225"/>
      <c r="T207" s="225"/>
      <c r="U207" s="225"/>
      <c r="V207" s="225"/>
      <c r="W207" s="225"/>
      <c r="X207" s="225"/>
      <c r="Y207" s="225"/>
      <c r="Z207" s="225"/>
    </row>
    <row r="208" spans="1:26" ht="14.25" customHeight="1">
      <c r="A208" s="225"/>
      <c r="B208" s="225"/>
      <c r="C208" s="225"/>
      <c r="D208" s="225"/>
      <c r="E208" s="225"/>
      <c r="F208" s="225"/>
      <c r="G208" s="225"/>
      <c r="H208" s="225"/>
      <c r="I208" s="225"/>
      <c r="J208" s="225"/>
      <c r="K208" s="225"/>
      <c r="L208" s="225"/>
      <c r="M208" s="225"/>
      <c r="N208" s="225"/>
      <c r="O208" s="225"/>
      <c r="P208" s="225"/>
      <c r="Q208" s="225"/>
      <c r="R208" s="225"/>
      <c r="S208" s="225"/>
      <c r="T208" s="225"/>
      <c r="U208" s="225"/>
      <c r="V208" s="225"/>
      <c r="W208" s="225"/>
      <c r="X208" s="225"/>
      <c r="Y208" s="225"/>
      <c r="Z208" s="225"/>
    </row>
    <row r="209" spans="1:26" ht="14.25" customHeight="1">
      <c r="A209" s="225"/>
      <c r="B209" s="225"/>
      <c r="C209" s="225"/>
      <c r="D209" s="225"/>
      <c r="E209" s="225"/>
      <c r="F209" s="225"/>
      <c r="G209" s="225"/>
      <c r="H209" s="225"/>
      <c r="I209" s="225"/>
      <c r="J209" s="225"/>
      <c r="K209" s="225"/>
      <c r="L209" s="225"/>
      <c r="M209" s="225"/>
      <c r="N209" s="225"/>
      <c r="O209" s="225"/>
      <c r="P209" s="225"/>
      <c r="Q209" s="225"/>
      <c r="R209" s="225"/>
      <c r="S209" s="225"/>
      <c r="T209" s="225"/>
      <c r="U209" s="225"/>
      <c r="V209" s="225"/>
      <c r="W209" s="225"/>
      <c r="X209" s="225"/>
      <c r="Y209" s="225"/>
      <c r="Z209" s="225"/>
    </row>
    <row r="210" spans="1:26" ht="14.25" customHeight="1">
      <c r="A210" s="225"/>
      <c r="B210" s="225"/>
      <c r="C210" s="225"/>
      <c r="D210" s="225"/>
      <c r="E210" s="225"/>
      <c r="F210" s="225"/>
      <c r="G210" s="225"/>
      <c r="H210" s="225"/>
      <c r="I210" s="225"/>
      <c r="J210" s="225"/>
      <c r="K210" s="225"/>
      <c r="L210" s="225"/>
      <c r="M210" s="225"/>
      <c r="N210" s="225"/>
      <c r="O210" s="225"/>
      <c r="P210" s="225"/>
      <c r="Q210" s="225"/>
      <c r="R210" s="225"/>
      <c r="S210" s="225"/>
      <c r="T210" s="225"/>
      <c r="U210" s="225"/>
      <c r="V210" s="225"/>
      <c r="W210" s="225"/>
      <c r="X210" s="225"/>
      <c r="Y210" s="225"/>
      <c r="Z210" s="225"/>
    </row>
    <row r="211" spans="1:26" ht="14.25" customHeight="1">
      <c r="A211" s="225"/>
      <c r="B211" s="225"/>
      <c r="C211" s="225"/>
      <c r="D211" s="225"/>
      <c r="E211" s="225"/>
      <c r="F211" s="225"/>
      <c r="G211" s="225"/>
      <c r="H211" s="225"/>
      <c r="I211" s="225"/>
      <c r="J211" s="225"/>
      <c r="K211" s="225"/>
      <c r="L211" s="225"/>
      <c r="M211" s="225"/>
      <c r="N211" s="225"/>
      <c r="O211" s="225"/>
      <c r="P211" s="225"/>
      <c r="Q211" s="225"/>
      <c r="R211" s="225"/>
      <c r="S211" s="225"/>
      <c r="T211" s="225"/>
      <c r="U211" s="225"/>
      <c r="V211" s="225"/>
      <c r="W211" s="225"/>
      <c r="X211" s="225"/>
      <c r="Y211" s="225"/>
      <c r="Z211" s="225"/>
    </row>
    <row r="212" spans="1:26" ht="14.25" customHeight="1">
      <c r="A212" s="225"/>
      <c r="B212" s="225"/>
      <c r="C212" s="225"/>
      <c r="D212" s="225"/>
      <c r="E212" s="225"/>
      <c r="F212" s="225"/>
      <c r="G212" s="225"/>
      <c r="H212" s="225"/>
      <c r="I212" s="225"/>
      <c r="J212" s="225"/>
      <c r="K212" s="225"/>
      <c r="L212" s="225"/>
      <c r="M212" s="225"/>
      <c r="N212" s="225"/>
      <c r="O212" s="225"/>
      <c r="P212" s="225"/>
      <c r="Q212" s="225"/>
      <c r="R212" s="225"/>
      <c r="S212" s="225"/>
      <c r="T212" s="225"/>
      <c r="U212" s="225"/>
      <c r="V212" s="225"/>
      <c r="W212" s="225"/>
      <c r="X212" s="225"/>
      <c r="Y212" s="225"/>
      <c r="Z212" s="225"/>
    </row>
    <row r="213" spans="1:26" ht="14.25" customHeight="1">
      <c r="A213" s="225"/>
      <c r="B213" s="225"/>
      <c r="C213" s="225"/>
      <c r="D213" s="225"/>
      <c r="E213" s="225"/>
      <c r="F213" s="225"/>
      <c r="G213" s="225"/>
      <c r="H213" s="225"/>
      <c r="I213" s="225"/>
      <c r="J213" s="225"/>
      <c r="K213" s="225"/>
      <c r="L213" s="225"/>
      <c r="M213" s="225"/>
      <c r="N213" s="225"/>
      <c r="O213" s="225"/>
      <c r="P213" s="225"/>
      <c r="Q213" s="225"/>
      <c r="R213" s="225"/>
      <c r="S213" s="225"/>
      <c r="T213" s="225"/>
      <c r="U213" s="225"/>
      <c r="V213" s="225"/>
      <c r="W213" s="225"/>
      <c r="X213" s="225"/>
      <c r="Y213" s="225"/>
      <c r="Z213" s="225"/>
    </row>
    <row r="214" spans="1:26" ht="14.25" customHeight="1">
      <c r="A214" s="225"/>
      <c r="B214" s="225"/>
      <c r="C214" s="225"/>
      <c r="D214" s="225"/>
      <c r="E214" s="225"/>
      <c r="F214" s="225"/>
      <c r="G214" s="225"/>
      <c r="H214" s="225"/>
      <c r="I214" s="225"/>
      <c r="J214" s="225"/>
      <c r="K214" s="225"/>
      <c r="L214" s="225"/>
      <c r="M214" s="225"/>
      <c r="N214" s="225"/>
      <c r="O214" s="225"/>
      <c r="P214" s="225"/>
      <c r="Q214" s="225"/>
      <c r="R214" s="225"/>
      <c r="S214" s="225"/>
      <c r="T214" s="225"/>
      <c r="U214" s="225"/>
      <c r="V214" s="225"/>
      <c r="W214" s="225"/>
      <c r="X214" s="225"/>
      <c r="Y214" s="225"/>
      <c r="Z214" s="225"/>
    </row>
    <row r="215" spans="1:26" ht="14.25" customHeight="1">
      <c r="A215" s="225"/>
      <c r="B215" s="225"/>
      <c r="C215" s="225"/>
      <c r="D215" s="225"/>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row>
    <row r="216" spans="1:26" ht="14.25" customHeight="1">
      <c r="A216" s="225"/>
      <c r="B216" s="225"/>
      <c r="C216" s="225"/>
      <c r="D216" s="225"/>
      <c r="E216" s="225"/>
      <c r="F216" s="225"/>
      <c r="G216" s="225"/>
      <c r="H216" s="225"/>
      <c r="I216" s="225"/>
      <c r="J216" s="225"/>
      <c r="K216" s="225"/>
      <c r="L216" s="225"/>
      <c r="M216" s="225"/>
      <c r="N216" s="225"/>
      <c r="O216" s="225"/>
      <c r="P216" s="225"/>
      <c r="Q216" s="225"/>
      <c r="R216" s="225"/>
      <c r="S216" s="225"/>
      <c r="T216" s="225"/>
      <c r="U216" s="225"/>
      <c r="V216" s="225"/>
      <c r="W216" s="225"/>
      <c r="X216" s="225"/>
      <c r="Y216" s="225"/>
      <c r="Z216" s="225"/>
    </row>
    <row r="217" spans="1:26" ht="14.25" customHeight="1">
      <c r="A217" s="225"/>
      <c r="B217" s="225"/>
      <c r="C217" s="225"/>
      <c r="D217" s="225"/>
      <c r="E217" s="225"/>
      <c r="F217" s="225"/>
      <c r="G217" s="225"/>
      <c r="H217" s="225"/>
      <c r="I217" s="225"/>
      <c r="J217" s="225"/>
      <c r="K217" s="225"/>
      <c r="L217" s="225"/>
      <c r="M217" s="225"/>
      <c r="N217" s="225"/>
      <c r="O217" s="225"/>
      <c r="P217" s="225"/>
      <c r="Q217" s="225"/>
      <c r="R217" s="225"/>
      <c r="S217" s="225"/>
      <c r="T217" s="225"/>
      <c r="U217" s="225"/>
      <c r="V217" s="225"/>
      <c r="W217" s="225"/>
      <c r="X217" s="225"/>
      <c r="Y217" s="225"/>
      <c r="Z217" s="225"/>
    </row>
    <row r="218" spans="1:26" ht="14.25" customHeight="1">
      <c r="A218" s="225"/>
      <c r="B218" s="225"/>
      <c r="C218" s="225"/>
      <c r="D218" s="225"/>
      <c r="E218" s="225"/>
      <c r="F218" s="225"/>
      <c r="G218" s="225"/>
      <c r="H218" s="225"/>
      <c r="I218" s="225"/>
      <c r="J218" s="225"/>
      <c r="K218" s="225"/>
      <c r="L218" s="225"/>
      <c r="M218" s="225"/>
      <c r="N218" s="225"/>
      <c r="O218" s="225"/>
      <c r="P218" s="225"/>
      <c r="Q218" s="225"/>
      <c r="R218" s="225"/>
      <c r="S218" s="225"/>
      <c r="T218" s="225"/>
      <c r="U218" s="225"/>
      <c r="V218" s="225"/>
      <c r="W218" s="225"/>
      <c r="X218" s="225"/>
      <c r="Y218" s="225"/>
      <c r="Z218" s="225"/>
    </row>
    <row r="219" spans="1:26" ht="14.25" customHeight="1">
      <c r="A219" s="225"/>
      <c r="B219" s="225"/>
      <c r="C219" s="225"/>
      <c r="D219" s="225"/>
      <c r="E219" s="225"/>
      <c r="F219" s="225"/>
      <c r="G219" s="225"/>
      <c r="H219" s="225"/>
      <c r="I219" s="225"/>
      <c r="J219" s="225"/>
      <c r="K219" s="225"/>
      <c r="L219" s="225"/>
      <c r="M219" s="225"/>
      <c r="N219" s="225"/>
      <c r="O219" s="225"/>
      <c r="P219" s="225"/>
      <c r="Q219" s="225"/>
      <c r="R219" s="225"/>
      <c r="S219" s="225"/>
      <c r="T219" s="225"/>
      <c r="U219" s="225"/>
      <c r="V219" s="225"/>
      <c r="W219" s="225"/>
      <c r="X219" s="225"/>
      <c r="Y219" s="225"/>
      <c r="Z219" s="225"/>
    </row>
    <row r="220" spans="1:26" ht="14.25" customHeight="1">
      <c r="A220" s="225"/>
      <c r="B220" s="225"/>
      <c r="C220" s="225"/>
      <c r="D220" s="225"/>
      <c r="E220" s="225"/>
      <c r="F220" s="225"/>
      <c r="G220" s="225"/>
      <c r="H220" s="225"/>
      <c r="I220" s="225"/>
      <c r="J220" s="225"/>
      <c r="K220" s="225"/>
      <c r="L220" s="225"/>
      <c r="M220" s="225"/>
      <c r="N220" s="225"/>
      <c r="O220" s="225"/>
      <c r="P220" s="225"/>
      <c r="Q220" s="225"/>
      <c r="R220" s="225"/>
      <c r="S220" s="225"/>
      <c r="T220" s="225"/>
      <c r="U220" s="225"/>
      <c r="V220" s="225"/>
      <c r="W220" s="225"/>
      <c r="X220" s="225"/>
      <c r="Y220" s="225"/>
      <c r="Z220" s="225"/>
    </row>
    <row r="221" spans="1:26" ht="14.25" customHeight="1">
      <c r="A221" s="225"/>
      <c r="B221" s="225"/>
      <c r="C221" s="225"/>
      <c r="D221" s="225"/>
      <c r="E221" s="225"/>
      <c r="F221" s="225"/>
      <c r="G221" s="225"/>
      <c r="H221" s="225"/>
      <c r="I221" s="225"/>
      <c r="J221" s="225"/>
      <c r="K221" s="225"/>
      <c r="L221" s="225"/>
      <c r="M221" s="225"/>
      <c r="N221" s="225"/>
      <c r="O221" s="225"/>
      <c r="P221" s="225"/>
      <c r="Q221" s="225"/>
      <c r="R221" s="225"/>
      <c r="S221" s="225"/>
      <c r="T221" s="225"/>
      <c r="U221" s="225"/>
      <c r="V221" s="225"/>
      <c r="W221" s="225"/>
      <c r="X221" s="225"/>
      <c r="Y221" s="225"/>
      <c r="Z221" s="225"/>
    </row>
    <row r="222" spans="1:26" ht="14.25" customHeight="1">
      <c r="A222" s="225"/>
      <c r="B222" s="225"/>
      <c r="C222" s="225"/>
      <c r="D222" s="225"/>
      <c r="E222" s="225"/>
      <c r="F222" s="225"/>
      <c r="G222" s="225"/>
      <c r="H222" s="225"/>
      <c r="I222" s="225"/>
      <c r="J222" s="225"/>
      <c r="K222" s="225"/>
      <c r="L222" s="225"/>
      <c r="M222" s="225"/>
      <c r="N222" s="225"/>
      <c r="O222" s="225"/>
      <c r="P222" s="225"/>
      <c r="Q222" s="225"/>
      <c r="R222" s="225"/>
      <c r="S222" s="225"/>
      <c r="T222" s="225"/>
      <c r="U222" s="225"/>
      <c r="V222" s="225"/>
      <c r="W222" s="225"/>
      <c r="X222" s="225"/>
      <c r="Y222" s="225"/>
      <c r="Z222" s="225"/>
    </row>
    <row r="223" spans="1:26" ht="14.25" customHeight="1">
      <c r="A223" s="225"/>
      <c r="B223" s="225"/>
      <c r="C223" s="225"/>
      <c r="D223" s="225"/>
      <c r="E223" s="225"/>
      <c r="F223" s="225"/>
      <c r="G223" s="225"/>
      <c r="H223" s="225"/>
      <c r="I223" s="225"/>
      <c r="J223" s="225"/>
      <c r="K223" s="225"/>
      <c r="L223" s="225"/>
      <c r="M223" s="225"/>
      <c r="N223" s="225"/>
      <c r="O223" s="225"/>
      <c r="P223" s="225"/>
      <c r="Q223" s="225"/>
      <c r="R223" s="225"/>
      <c r="S223" s="225"/>
      <c r="T223" s="225"/>
      <c r="U223" s="225"/>
      <c r="V223" s="225"/>
      <c r="W223" s="225"/>
      <c r="X223" s="225"/>
      <c r="Y223" s="225"/>
      <c r="Z223" s="225"/>
    </row>
    <row r="224" spans="1:26" ht="14.25" customHeight="1">
      <c r="A224" s="225"/>
      <c r="B224" s="225"/>
      <c r="C224" s="225"/>
      <c r="D224" s="225"/>
      <c r="E224" s="225"/>
      <c r="F224" s="225"/>
      <c r="G224" s="225"/>
      <c r="H224" s="225"/>
      <c r="I224" s="225"/>
      <c r="J224" s="225"/>
      <c r="K224" s="225"/>
      <c r="L224" s="225"/>
      <c r="M224" s="225"/>
      <c r="N224" s="225"/>
      <c r="O224" s="225"/>
      <c r="P224" s="225"/>
      <c r="Q224" s="225"/>
      <c r="R224" s="225"/>
      <c r="S224" s="225"/>
      <c r="T224" s="225"/>
      <c r="U224" s="225"/>
      <c r="V224" s="225"/>
      <c r="W224" s="225"/>
      <c r="X224" s="225"/>
      <c r="Y224" s="225"/>
      <c r="Z224" s="225"/>
    </row>
    <row r="225" spans="1:26" ht="14.25" customHeight="1">
      <c r="A225" s="225"/>
      <c r="B225" s="225"/>
      <c r="C225" s="225"/>
      <c r="D225" s="225"/>
      <c r="E225" s="225"/>
      <c r="F225" s="225"/>
      <c r="G225" s="225"/>
      <c r="H225" s="225"/>
      <c r="I225" s="225"/>
      <c r="J225" s="225"/>
      <c r="K225" s="225"/>
      <c r="L225" s="225"/>
      <c r="M225" s="225"/>
      <c r="N225" s="225"/>
      <c r="O225" s="225"/>
      <c r="P225" s="225"/>
      <c r="Q225" s="225"/>
      <c r="R225" s="225"/>
      <c r="S225" s="225"/>
      <c r="T225" s="225"/>
      <c r="U225" s="225"/>
      <c r="V225" s="225"/>
      <c r="W225" s="225"/>
      <c r="X225" s="225"/>
      <c r="Y225" s="225"/>
      <c r="Z225" s="225"/>
    </row>
    <row r="226" spans="1:26" ht="14.25" customHeight="1">
      <c r="A226" s="225"/>
      <c r="B226" s="225"/>
      <c r="C226" s="225"/>
      <c r="D226" s="225"/>
      <c r="E226" s="225"/>
      <c r="F226" s="225"/>
      <c r="G226" s="225"/>
      <c r="H226" s="225"/>
      <c r="I226" s="225"/>
      <c r="J226" s="225"/>
      <c r="K226" s="225"/>
      <c r="L226" s="225"/>
      <c r="M226" s="225"/>
      <c r="N226" s="225"/>
      <c r="O226" s="225"/>
      <c r="P226" s="225"/>
      <c r="Q226" s="225"/>
      <c r="R226" s="225"/>
      <c r="S226" s="225"/>
      <c r="T226" s="225"/>
      <c r="U226" s="225"/>
      <c r="V226" s="225"/>
      <c r="W226" s="225"/>
      <c r="X226" s="225"/>
      <c r="Y226" s="225"/>
      <c r="Z226" s="225"/>
    </row>
    <row r="227" spans="1:26" ht="14.25" customHeight="1">
      <c r="A227" s="225"/>
      <c r="B227" s="225"/>
      <c r="C227" s="225"/>
      <c r="D227" s="225"/>
      <c r="E227" s="225"/>
      <c r="F227" s="225"/>
      <c r="G227" s="225"/>
      <c r="H227" s="225"/>
      <c r="I227" s="225"/>
      <c r="J227" s="225"/>
      <c r="K227" s="225"/>
      <c r="L227" s="225"/>
      <c r="M227" s="225"/>
      <c r="N227" s="225"/>
      <c r="O227" s="225"/>
      <c r="P227" s="225"/>
      <c r="Q227" s="225"/>
      <c r="R227" s="225"/>
      <c r="S227" s="225"/>
      <c r="T227" s="225"/>
      <c r="U227" s="225"/>
      <c r="V227" s="225"/>
      <c r="W227" s="225"/>
      <c r="X227" s="225"/>
      <c r="Y227" s="225"/>
      <c r="Z227" s="225"/>
    </row>
    <row r="228" spans="1:26" ht="14.25" customHeight="1">
      <c r="A228" s="225"/>
      <c r="B228" s="225"/>
      <c r="C228" s="225"/>
      <c r="D228" s="225"/>
      <c r="E228" s="225"/>
      <c r="F228" s="225"/>
      <c r="G228" s="225"/>
      <c r="H228" s="225"/>
      <c r="I228" s="225"/>
      <c r="J228" s="225"/>
      <c r="K228" s="225"/>
      <c r="L228" s="225"/>
      <c r="M228" s="225"/>
      <c r="N228" s="225"/>
      <c r="O228" s="225"/>
      <c r="P228" s="225"/>
      <c r="Q228" s="225"/>
      <c r="R228" s="225"/>
      <c r="S228" s="225"/>
      <c r="T228" s="225"/>
      <c r="U228" s="225"/>
      <c r="V228" s="225"/>
      <c r="W228" s="225"/>
      <c r="X228" s="225"/>
      <c r="Y228" s="225"/>
      <c r="Z228" s="225"/>
    </row>
    <row r="229" spans="1:26" ht="14.25" customHeight="1">
      <c r="A229" s="225"/>
      <c r="B229" s="225"/>
      <c r="C229" s="225"/>
      <c r="D229" s="225"/>
      <c r="E229" s="225"/>
      <c r="F229" s="225"/>
      <c r="G229" s="225"/>
      <c r="H229" s="225"/>
      <c r="I229" s="225"/>
      <c r="J229" s="225"/>
      <c r="K229" s="225"/>
      <c r="L229" s="225"/>
      <c r="M229" s="225"/>
      <c r="N229" s="225"/>
      <c r="O229" s="225"/>
      <c r="P229" s="225"/>
      <c r="Q229" s="225"/>
      <c r="R229" s="225"/>
      <c r="S229" s="225"/>
      <c r="T229" s="225"/>
      <c r="U229" s="225"/>
      <c r="V229" s="225"/>
      <c r="W229" s="225"/>
      <c r="X229" s="225"/>
      <c r="Y229" s="225"/>
      <c r="Z229" s="225"/>
    </row>
    <row r="230" spans="1:26" ht="14.25" customHeight="1">
      <c r="A230" s="225"/>
      <c r="B230" s="225"/>
      <c r="C230" s="225"/>
      <c r="D230" s="225"/>
      <c r="E230" s="225"/>
      <c r="F230" s="225"/>
      <c r="G230" s="225"/>
      <c r="H230" s="225"/>
      <c r="I230" s="225"/>
      <c r="J230" s="225"/>
      <c r="K230" s="225"/>
      <c r="L230" s="225"/>
      <c r="M230" s="225"/>
      <c r="N230" s="225"/>
      <c r="O230" s="225"/>
      <c r="P230" s="225"/>
      <c r="Q230" s="225"/>
      <c r="R230" s="225"/>
      <c r="S230" s="225"/>
      <c r="T230" s="225"/>
      <c r="U230" s="225"/>
      <c r="V230" s="225"/>
      <c r="W230" s="225"/>
      <c r="X230" s="225"/>
      <c r="Y230" s="225"/>
      <c r="Z230" s="225"/>
    </row>
    <row r="231" spans="1:26" ht="14.25" customHeight="1">
      <c r="A231" s="225"/>
      <c r="B231" s="225"/>
      <c r="C231" s="225"/>
      <c r="D231" s="225"/>
      <c r="E231" s="225"/>
      <c r="F231" s="225"/>
      <c r="G231" s="225"/>
      <c r="H231" s="225"/>
      <c r="I231" s="225"/>
      <c r="J231" s="225"/>
      <c r="K231" s="225"/>
      <c r="L231" s="225"/>
      <c r="M231" s="225"/>
      <c r="N231" s="225"/>
      <c r="O231" s="225"/>
      <c r="P231" s="225"/>
      <c r="Q231" s="225"/>
      <c r="R231" s="225"/>
      <c r="S231" s="225"/>
      <c r="T231" s="225"/>
      <c r="U231" s="225"/>
      <c r="V231" s="225"/>
      <c r="W231" s="225"/>
      <c r="X231" s="225"/>
      <c r="Y231" s="225"/>
      <c r="Z231" s="225"/>
    </row>
    <row r="232" spans="1:26" ht="14.25" customHeight="1">
      <c r="A232" s="225"/>
      <c r="B232" s="225"/>
      <c r="C232" s="225"/>
      <c r="D232" s="225"/>
      <c r="E232" s="225"/>
      <c r="F232" s="225"/>
      <c r="G232" s="225"/>
      <c r="H232" s="225"/>
      <c r="I232" s="225"/>
      <c r="J232" s="225"/>
      <c r="K232" s="225"/>
      <c r="L232" s="225"/>
      <c r="M232" s="225"/>
      <c r="N232" s="225"/>
      <c r="O232" s="225"/>
      <c r="P232" s="225"/>
      <c r="Q232" s="225"/>
      <c r="R232" s="225"/>
      <c r="S232" s="225"/>
      <c r="T232" s="225"/>
      <c r="U232" s="225"/>
      <c r="V232" s="225"/>
      <c r="W232" s="225"/>
      <c r="X232" s="225"/>
      <c r="Y232" s="225"/>
      <c r="Z232" s="225"/>
    </row>
    <row r="233" spans="1:26" ht="14.25" customHeight="1">
      <c r="A233" s="225"/>
      <c r="B233" s="225"/>
      <c r="C233" s="225"/>
      <c r="D233" s="225"/>
      <c r="E233" s="225"/>
      <c r="F233" s="225"/>
      <c r="G233" s="225"/>
      <c r="H233" s="225"/>
      <c r="I233" s="225"/>
      <c r="J233" s="225"/>
      <c r="K233" s="225"/>
      <c r="L233" s="225"/>
      <c r="M233" s="225"/>
      <c r="N233" s="225"/>
      <c r="O233" s="225"/>
      <c r="P233" s="225"/>
      <c r="Q233" s="225"/>
      <c r="R233" s="225"/>
      <c r="S233" s="225"/>
      <c r="T233" s="225"/>
      <c r="U233" s="225"/>
      <c r="V233" s="225"/>
      <c r="W233" s="225"/>
      <c r="X233" s="225"/>
      <c r="Y233" s="225"/>
      <c r="Z233" s="225"/>
    </row>
    <row r="234" spans="1:26" ht="14.25" customHeight="1">
      <c r="A234" s="225"/>
      <c r="B234" s="225"/>
      <c r="C234" s="225"/>
      <c r="D234" s="225"/>
      <c r="E234" s="225"/>
      <c r="F234" s="225"/>
      <c r="G234" s="225"/>
      <c r="H234" s="225"/>
      <c r="I234" s="225"/>
      <c r="J234" s="225"/>
      <c r="K234" s="225"/>
      <c r="L234" s="225"/>
      <c r="M234" s="225"/>
      <c r="N234" s="225"/>
      <c r="O234" s="225"/>
      <c r="P234" s="225"/>
      <c r="Q234" s="225"/>
      <c r="R234" s="225"/>
      <c r="S234" s="225"/>
      <c r="T234" s="225"/>
      <c r="U234" s="225"/>
      <c r="V234" s="225"/>
      <c r="W234" s="225"/>
      <c r="X234" s="225"/>
      <c r="Y234" s="225"/>
      <c r="Z234" s="225"/>
    </row>
    <row r="235" spans="1:26" ht="15.75" customHeight="1"/>
    <row r="236" spans="1:26" ht="15.75" customHeight="1"/>
    <row r="237" spans="1:26" ht="15.75" customHeight="1"/>
    <row r="238" spans="1:26" ht="15.75" customHeight="1"/>
    <row r="239" spans="1:26" ht="15.75" customHeight="1"/>
    <row r="240" spans="1:2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I1"/>
  </mergeCells>
  <printOptions horizontalCentered="1"/>
  <pageMargins left="0.7" right="0.7" top="0.75" bottom="0.75" header="0" footer="0"/>
  <pageSetup orientation="landscape"/>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00"/>
  <sheetViews>
    <sheetView workbookViewId="0"/>
  </sheetViews>
  <sheetFormatPr defaultColWidth="14.42578125" defaultRowHeight="15" customHeight="1"/>
  <cols>
    <col min="1" max="1" width="161.7109375" customWidth="1"/>
    <col min="2" max="6" width="8.85546875" hidden="1" customWidth="1"/>
  </cols>
  <sheetData>
    <row r="1" spans="1:1" ht="12.75" customHeight="1">
      <c r="A1" s="263" t="s">
        <v>1536</v>
      </c>
    </row>
    <row r="2" spans="1:1" ht="12.75" customHeight="1">
      <c r="A2" s="264"/>
    </row>
    <row r="3" spans="1:1" ht="12.75" customHeight="1">
      <c r="A3" s="265" t="s">
        <v>1538</v>
      </c>
    </row>
    <row r="4" spans="1:1" ht="12.75" customHeight="1">
      <c r="A4" s="265" t="s">
        <v>1539</v>
      </c>
    </row>
    <row r="5" spans="1:1" ht="12.75" customHeight="1">
      <c r="A5" s="265" t="s">
        <v>1540</v>
      </c>
    </row>
    <row r="6" spans="1:1" ht="12.75" customHeight="1">
      <c r="A6" s="265" t="s">
        <v>1541</v>
      </c>
    </row>
    <row r="7" spans="1:1" ht="12.75" customHeight="1">
      <c r="A7" s="265" t="s">
        <v>1542</v>
      </c>
    </row>
    <row r="8" spans="1:1" ht="12.75" customHeight="1">
      <c r="A8" s="266" t="s">
        <v>1544</v>
      </c>
    </row>
    <row r="9" spans="1:1" ht="12.75" customHeight="1">
      <c r="A9" s="265" t="s">
        <v>1545</v>
      </c>
    </row>
    <row r="10" spans="1:1" ht="12.75" customHeight="1"/>
    <row r="11" spans="1:1" ht="12.75" customHeight="1"/>
    <row r="12" spans="1:1" ht="12.75" customHeight="1"/>
    <row r="13" spans="1:1" ht="12.75" customHeight="1"/>
    <row r="14" spans="1:1" ht="12.75" customHeight="1"/>
    <row r="15" spans="1:1" ht="12.75" customHeight="1"/>
    <row r="16" spans="1:1" ht="12.75" customHeight="1"/>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fitToWidth="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0"/>
  <sheetViews>
    <sheetView workbookViewId="0"/>
  </sheetViews>
  <sheetFormatPr defaultColWidth="14.42578125" defaultRowHeight="15" customHeight="1"/>
  <cols>
    <col min="1" max="1" width="35.7109375" customWidth="1"/>
    <col min="2" max="4" width="14.7109375" customWidth="1"/>
    <col min="5" max="5" width="50.7109375" customWidth="1"/>
    <col min="6" max="6" width="9.140625" customWidth="1"/>
    <col min="7" max="25" width="8.7109375" hidden="1" customWidth="1"/>
  </cols>
  <sheetData>
    <row r="1" spans="1:25" ht="18" customHeight="1">
      <c r="A1" s="267" t="s">
        <v>1549</v>
      </c>
      <c r="B1" s="124"/>
      <c r="C1" s="124"/>
      <c r="D1" s="124"/>
      <c r="E1" s="124"/>
      <c r="F1" s="124"/>
      <c r="G1" s="124"/>
      <c r="H1" s="124"/>
      <c r="I1" s="124"/>
      <c r="J1" s="124"/>
      <c r="K1" s="124"/>
      <c r="L1" s="124"/>
      <c r="M1" s="124"/>
      <c r="N1" s="124"/>
      <c r="O1" s="124"/>
      <c r="P1" s="124"/>
      <c r="Q1" s="124"/>
      <c r="R1" s="124"/>
      <c r="S1" s="124"/>
      <c r="T1" s="124"/>
      <c r="U1" s="124"/>
      <c r="V1" s="124"/>
      <c r="W1" s="124"/>
      <c r="X1" s="124"/>
      <c r="Y1" s="124"/>
    </row>
    <row r="2" spans="1:25" ht="12.75" customHeight="1">
      <c r="A2" s="86" t="s">
        <v>1550</v>
      </c>
      <c r="B2" s="87"/>
      <c r="C2" s="87"/>
      <c r="D2" s="87"/>
      <c r="E2" s="88"/>
      <c r="F2" s="87"/>
      <c r="G2" s="124"/>
      <c r="H2" s="124"/>
      <c r="I2" s="124"/>
      <c r="J2" s="124"/>
      <c r="K2" s="124"/>
      <c r="L2" s="124"/>
      <c r="M2" s="124"/>
      <c r="N2" s="124"/>
      <c r="O2" s="124"/>
      <c r="P2" s="124"/>
      <c r="Q2" s="124"/>
      <c r="R2" s="124"/>
      <c r="S2" s="124"/>
      <c r="T2" s="124"/>
      <c r="U2" s="124"/>
      <c r="V2" s="124"/>
      <c r="W2" s="124"/>
      <c r="X2" s="124"/>
      <c r="Y2" s="124"/>
    </row>
    <row r="3" spans="1:25" ht="80.25" customHeight="1">
      <c r="A3" s="268"/>
      <c r="B3" s="269" t="s">
        <v>1551</v>
      </c>
      <c r="C3" s="269" t="s">
        <v>1552</v>
      </c>
      <c r="D3" s="269" t="s">
        <v>1553</v>
      </c>
      <c r="E3" s="270" t="s">
        <v>1554</v>
      </c>
      <c r="F3" s="270"/>
      <c r="G3" s="271"/>
      <c r="H3" s="272"/>
      <c r="I3" s="272"/>
      <c r="J3" s="272"/>
      <c r="K3" s="272"/>
      <c r="L3" s="272"/>
      <c r="M3" s="272"/>
      <c r="N3" s="272"/>
      <c r="O3" s="272"/>
      <c r="P3" s="272"/>
      <c r="Q3" s="272"/>
      <c r="R3" s="272"/>
      <c r="S3" s="272"/>
      <c r="T3" s="272"/>
      <c r="U3" s="272"/>
      <c r="V3" s="272"/>
      <c r="W3" s="272"/>
      <c r="X3" s="272"/>
      <c r="Y3" s="272"/>
    </row>
    <row r="4" spans="1:25" ht="12.75" customHeight="1">
      <c r="A4" s="273" t="s">
        <v>952</v>
      </c>
      <c r="B4" s="273"/>
      <c r="C4" s="273"/>
      <c r="D4" s="273"/>
      <c r="E4" s="273"/>
      <c r="F4" s="273"/>
      <c r="G4" s="274"/>
      <c r="H4" s="12"/>
      <c r="I4" s="12"/>
      <c r="J4" s="12"/>
      <c r="K4" s="12"/>
      <c r="L4" s="12"/>
      <c r="M4" s="12"/>
      <c r="N4" s="12"/>
      <c r="O4" s="12"/>
      <c r="P4" s="12"/>
      <c r="Q4" s="12"/>
      <c r="R4" s="12"/>
      <c r="S4" s="12"/>
      <c r="T4" s="12"/>
      <c r="U4" s="12"/>
      <c r="V4" s="12"/>
      <c r="W4" s="12"/>
      <c r="X4" s="12"/>
      <c r="Y4" s="12"/>
    </row>
    <row r="5" spans="1:25" ht="12.75" customHeight="1">
      <c r="A5" s="275" t="s">
        <v>955</v>
      </c>
      <c r="B5" s="276">
        <f>'Sources and Uses Budget'!$C4</f>
        <v>2447431</v>
      </c>
      <c r="C5" s="276">
        <f>'Sources and Uses Budget'!$C4</f>
        <v>2447431</v>
      </c>
      <c r="D5" s="277">
        <f t="shared" ref="D5:D16" si="0">C5-B5</f>
        <v>0</v>
      </c>
      <c r="E5" s="278"/>
      <c r="F5" s="279"/>
      <c r="G5" s="274"/>
      <c r="H5" s="12"/>
      <c r="I5" s="12"/>
      <c r="J5" s="12"/>
      <c r="K5" s="12"/>
      <c r="L5" s="12"/>
      <c r="M5" s="12"/>
      <c r="N5" s="12"/>
      <c r="O5" s="12"/>
      <c r="P5" s="12"/>
      <c r="Q5" s="12"/>
      <c r="R5" s="12"/>
      <c r="S5" s="12"/>
      <c r="T5" s="12"/>
      <c r="U5" s="12"/>
      <c r="V5" s="12"/>
      <c r="W5" s="12"/>
      <c r="X5" s="12"/>
      <c r="Y5" s="12"/>
    </row>
    <row r="6" spans="1:25" ht="12.75" customHeight="1">
      <c r="A6" s="275" t="s">
        <v>964</v>
      </c>
      <c r="B6" s="276">
        <f>'Sources and Uses Budget'!$C5</f>
        <v>516583</v>
      </c>
      <c r="C6" s="276">
        <f>'Sources and Uses Budget'!$C5</f>
        <v>516583</v>
      </c>
      <c r="D6" s="277">
        <f t="shared" si="0"/>
        <v>0</v>
      </c>
      <c r="E6" s="278"/>
      <c r="F6" s="279"/>
      <c r="G6" s="274"/>
      <c r="H6" s="12"/>
      <c r="I6" s="12"/>
      <c r="J6" s="12"/>
      <c r="K6" s="12"/>
      <c r="L6" s="12"/>
      <c r="M6" s="12"/>
      <c r="N6" s="12"/>
      <c r="O6" s="12"/>
      <c r="P6" s="12"/>
      <c r="Q6" s="12"/>
      <c r="R6" s="12"/>
      <c r="S6" s="12"/>
      <c r="T6" s="12"/>
      <c r="U6" s="12"/>
      <c r="V6" s="12"/>
      <c r="W6" s="12"/>
      <c r="X6" s="12"/>
      <c r="Y6" s="12"/>
    </row>
    <row r="7" spans="1:25" ht="12.75" customHeight="1">
      <c r="A7" s="275" t="s">
        <v>969</v>
      </c>
      <c r="B7" s="276">
        <f>'Sources and Uses Budget'!$C6</f>
        <v>2277</v>
      </c>
      <c r="C7" s="276">
        <f>'Sources and Uses Budget'!$C6</f>
        <v>2277</v>
      </c>
      <c r="D7" s="277">
        <f t="shared" si="0"/>
        <v>0</v>
      </c>
      <c r="E7" s="278"/>
      <c r="F7" s="279"/>
      <c r="G7" s="274"/>
      <c r="H7" s="12"/>
      <c r="I7" s="12"/>
      <c r="J7" s="12"/>
      <c r="K7" s="12"/>
      <c r="L7" s="12"/>
      <c r="M7" s="12"/>
      <c r="N7" s="12"/>
      <c r="O7" s="12"/>
      <c r="P7" s="12"/>
      <c r="Q7" s="12"/>
      <c r="R7" s="12"/>
      <c r="S7" s="12"/>
      <c r="T7" s="12"/>
      <c r="U7" s="12"/>
      <c r="V7" s="12"/>
      <c r="W7" s="12"/>
      <c r="X7" s="12"/>
      <c r="Y7" s="12"/>
    </row>
    <row r="8" spans="1:25" ht="12.75" customHeight="1">
      <c r="A8" s="275" t="s">
        <v>971</v>
      </c>
      <c r="B8" s="276">
        <f>'Sources and Uses Budget'!$C7</f>
        <v>0</v>
      </c>
      <c r="C8" s="276">
        <f>'Sources and Uses Budget'!$C7</f>
        <v>0</v>
      </c>
      <c r="D8" s="277">
        <f t="shared" si="0"/>
        <v>0</v>
      </c>
      <c r="E8" s="278"/>
      <c r="F8" s="279"/>
      <c r="G8" s="274"/>
      <c r="H8" s="12"/>
      <c r="I8" s="12"/>
      <c r="J8" s="12"/>
      <c r="K8" s="12"/>
      <c r="L8" s="12"/>
      <c r="M8" s="12"/>
      <c r="N8" s="12"/>
      <c r="O8" s="12"/>
      <c r="P8" s="12"/>
      <c r="Q8" s="12"/>
      <c r="R8" s="12"/>
      <c r="S8" s="12"/>
      <c r="T8" s="12"/>
      <c r="U8" s="12"/>
      <c r="V8" s="12"/>
      <c r="W8" s="12"/>
      <c r="X8" s="12"/>
      <c r="Y8" s="12"/>
    </row>
    <row r="9" spans="1:25" ht="12.75" customHeight="1">
      <c r="A9" s="280" t="s">
        <v>974</v>
      </c>
      <c r="B9" s="277">
        <f t="shared" ref="B9:C9" si="1">SUM(B5:B8)</f>
        <v>2966291</v>
      </c>
      <c r="C9" s="277">
        <f t="shared" si="1"/>
        <v>2966291</v>
      </c>
      <c r="D9" s="277">
        <f t="shared" si="0"/>
        <v>0</v>
      </c>
      <c r="E9" s="278"/>
      <c r="F9" s="279"/>
      <c r="G9" s="274"/>
      <c r="H9" s="12"/>
      <c r="I9" s="12"/>
      <c r="J9" s="12"/>
      <c r="K9" s="12"/>
      <c r="L9" s="12"/>
      <c r="M9" s="12"/>
      <c r="N9" s="12"/>
      <c r="O9" s="12"/>
      <c r="P9" s="12"/>
      <c r="Q9" s="12"/>
      <c r="R9" s="12"/>
      <c r="S9" s="12"/>
      <c r="T9" s="12"/>
      <c r="U9" s="12"/>
      <c r="V9" s="12"/>
      <c r="W9" s="12"/>
      <c r="X9" s="12"/>
      <c r="Y9" s="12"/>
    </row>
    <row r="10" spans="1:25" ht="12.75" customHeight="1">
      <c r="A10" s="275" t="s">
        <v>980</v>
      </c>
      <c r="B10" s="276">
        <f>'Sources and Uses Budget'!$C9</f>
        <v>0</v>
      </c>
      <c r="C10" s="276">
        <f>'Sources and Uses Budget'!$C9</f>
        <v>0</v>
      </c>
      <c r="D10" s="277">
        <f t="shared" si="0"/>
        <v>0</v>
      </c>
      <c r="E10" s="278"/>
      <c r="F10" s="279"/>
      <c r="G10" s="274"/>
      <c r="H10" s="12"/>
      <c r="I10" s="12"/>
      <c r="J10" s="12"/>
      <c r="K10" s="12"/>
      <c r="L10" s="12"/>
      <c r="M10" s="12"/>
      <c r="N10" s="12"/>
      <c r="O10" s="12"/>
      <c r="P10" s="12"/>
      <c r="Q10" s="12"/>
      <c r="R10" s="12"/>
      <c r="S10" s="12"/>
      <c r="T10" s="12"/>
      <c r="U10" s="12"/>
      <c r="V10" s="12"/>
      <c r="W10" s="12"/>
      <c r="X10" s="12"/>
      <c r="Y10" s="12"/>
    </row>
    <row r="11" spans="1:25" ht="12.75" customHeight="1">
      <c r="A11" s="275" t="s">
        <v>985</v>
      </c>
      <c r="B11" s="276">
        <f>'Sources and Uses Budget'!$C10</f>
        <v>0</v>
      </c>
      <c r="C11" s="276">
        <f>'Sources and Uses Budget'!$C10</f>
        <v>0</v>
      </c>
      <c r="D11" s="277">
        <f t="shared" si="0"/>
        <v>0</v>
      </c>
      <c r="E11" s="278"/>
      <c r="F11" s="279"/>
      <c r="G11" s="274"/>
      <c r="H11" s="12"/>
      <c r="I11" s="12"/>
      <c r="J11" s="12"/>
      <c r="K11" s="12"/>
      <c r="L11" s="12"/>
      <c r="M11" s="12"/>
      <c r="N11" s="12"/>
      <c r="O11" s="12"/>
      <c r="P11" s="12"/>
      <c r="Q11" s="12"/>
      <c r="R11" s="12"/>
      <c r="S11" s="12"/>
      <c r="T11" s="12"/>
      <c r="U11" s="12"/>
      <c r="V11" s="12"/>
      <c r="W11" s="12"/>
      <c r="X11" s="12"/>
      <c r="Y11" s="12"/>
    </row>
    <row r="12" spans="1:25" ht="12.75" customHeight="1">
      <c r="A12" s="280" t="s">
        <v>989</v>
      </c>
      <c r="B12" s="277">
        <f t="shared" ref="B12:C12" si="2">SUM(B10:B11)</f>
        <v>0</v>
      </c>
      <c r="C12" s="277">
        <f t="shared" si="2"/>
        <v>0</v>
      </c>
      <c r="D12" s="277">
        <f t="shared" si="0"/>
        <v>0</v>
      </c>
      <c r="E12" s="278"/>
      <c r="F12" s="279"/>
      <c r="G12" s="274"/>
      <c r="H12" s="12"/>
      <c r="I12" s="12"/>
      <c r="J12" s="12"/>
      <c r="K12" s="12"/>
      <c r="L12" s="12"/>
      <c r="M12" s="12"/>
      <c r="N12" s="12"/>
      <c r="O12" s="12"/>
      <c r="P12" s="12"/>
      <c r="Q12" s="12"/>
      <c r="R12" s="12"/>
      <c r="S12" s="12"/>
      <c r="T12" s="12"/>
      <c r="U12" s="12"/>
      <c r="V12" s="12"/>
      <c r="W12" s="12"/>
      <c r="X12" s="12"/>
      <c r="Y12" s="12"/>
    </row>
    <row r="13" spans="1:25" ht="12.75" customHeight="1">
      <c r="A13" s="280" t="s">
        <v>994</v>
      </c>
      <c r="B13" s="277">
        <f t="shared" ref="B13:C13" si="3">SUM(B9+B12)</f>
        <v>2966291</v>
      </c>
      <c r="C13" s="277">
        <f t="shared" si="3"/>
        <v>2966291</v>
      </c>
      <c r="D13" s="277">
        <f t="shared" si="0"/>
        <v>0</v>
      </c>
      <c r="E13" s="278"/>
      <c r="F13" s="279"/>
      <c r="G13" s="274"/>
      <c r="H13" s="12"/>
      <c r="I13" s="12"/>
      <c r="J13" s="12"/>
      <c r="K13" s="12"/>
      <c r="L13" s="12"/>
      <c r="M13" s="12"/>
      <c r="N13" s="12"/>
      <c r="O13" s="12"/>
      <c r="P13" s="12"/>
      <c r="Q13" s="12"/>
      <c r="R13" s="12"/>
      <c r="S13" s="12"/>
      <c r="T13" s="12"/>
      <c r="U13" s="12"/>
      <c r="V13" s="12"/>
      <c r="W13" s="12"/>
      <c r="X13" s="12"/>
      <c r="Y13" s="12"/>
    </row>
    <row r="14" spans="1:25" ht="12.75" customHeight="1">
      <c r="A14" s="107" t="s">
        <v>998</v>
      </c>
      <c r="B14" s="276">
        <f>'Sources and Uses Budget'!$C13</f>
        <v>168300</v>
      </c>
      <c r="C14" s="276">
        <f>'Sources and Uses Budget'!$C13</f>
        <v>168300</v>
      </c>
      <c r="D14" s="277">
        <f t="shared" si="0"/>
        <v>0</v>
      </c>
      <c r="E14" s="278"/>
      <c r="F14" s="279"/>
      <c r="G14" s="274"/>
      <c r="H14" s="12"/>
      <c r="I14" s="12"/>
      <c r="J14" s="12"/>
      <c r="K14" s="12"/>
      <c r="L14" s="12"/>
      <c r="M14" s="12"/>
      <c r="N14" s="12"/>
      <c r="O14" s="12"/>
      <c r="P14" s="12"/>
      <c r="Q14" s="12"/>
      <c r="R14" s="12"/>
      <c r="S14" s="12"/>
      <c r="T14" s="12"/>
      <c r="U14" s="12"/>
      <c r="V14" s="12"/>
      <c r="W14" s="12"/>
      <c r="X14" s="12"/>
      <c r="Y14" s="12"/>
    </row>
    <row r="15" spans="1:25" ht="12.75" customHeight="1">
      <c r="A15" s="101" t="s">
        <v>1003</v>
      </c>
      <c r="B15" s="276">
        <f>'Sources and Uses Budget'!$C14</f>
        <v>0</v>
      </c>
      <c r="C15" s="276">
        <f>'Sources and Uses Budget'!$C14</f>
        <v>0</v>
      </c>
      <c r="D15" s="277">
        <f t="shared" si="0"/>
        <v>0</v>
      </c>
      <c r="E15" s="278"/>
      <c r="F15" s="279"/>
      <c r="G15" s="274"/>
      <c r="H15" s="12"/>
      <c r="I15" s="12"/>
      <c r="J15" s="12"/>
      <c r="K15" s="12"/>
      <c r="L15" s="12"/>
      <c r="M15" s="12"/>
      <c r="N15" s="12"/>
      <c r="O15" s="12"/>
      <c r="P15" s="12"/>
      <c r="Q15" s="12"/>
      <c r="R15" s="12"/>
      <c r="S15" s="12"/>
      <c r="T15" s="12"/>
      <c r="U15" s="12"/>
      <c r="V15" s="12"/>
      <c r="W15" s="12"/>
      <c r="X15" s="12"/>
      <c r="Y15" s="12"/>
    </row>
    <row r="16" spans="1:25" ht="12.75" customHeight="1">
      <c r="A16" s="281" t="s">
        <v>1007</v>
      </c>
      <c r="B16" s="276">
        <f>'Sources and Uses Budget'!$C15</f>
        <v>0</v>
      </c>
      <c r="C16" s="276">
        <f>'Sources and Uses Budget'!$C15</f>
        <v>0</v>
      </c>
      <c r="D16" s="277">
        <f t="shared" si="0"/>
        <v>0</v>
      </c>
      <c r="E16" s="278"/>
      <c r="F16" s="279"/>
      <c r="G16" s="274"/>
      <c r="H16" s="12"/>
      <c r="I16" s="12"/>
      <c r="J16" s="12"/>
      <c r="K16" s="12"/>
      <c r="L16" s="12"/>
      <c r="M16" s="12"/>
      <c r="N16" s="12"/>
      <c r="O16" s="12"/>
      <c r="P16" s="12"/>
      <c r="Q16" s="12"/>
      <c r="R16" s="12"/>
      <c r="S16" s="12"/>
      <c r="T16" s="12"/>
      <c r="U16" s="12"/>
      <c r="V16" s="12"/>
      <c r="W16" s="12"/>
      <c r="X16" s="12"/>
      <c r="Y16" s="12"/>
    </row>
    <row r="17" spans="1:25" ht="12.75" customHeight="1">
      <c r="A17" s="273" t="s">
        <v>1011</v>
      </c>
      <c r="B17" s="273"/>
      <c r="C17" s="273"/>
      <c r="D17" s="273"/>
      <c r="E17" s="273"/>
      <c r="F17" s="273"/>
      <c r="G17" s="274"/>
      <c r="H17" s="12"/>
      <c r="I17" s="12"/>
      <c r="J17" s="12"/>
      <c r="K17" s="12"/>
      <c r="L17" s="12"/>
      <c r="M17" s="12"/>
      <c r="N17" s="12"/>
      <c r="O17" s="12"/>
      <c r="P17" s="12"/>
      <c r="Q17" s="12"/>
      <c r="R17" s="12"/>
      <c r="S17" s="12"/>
      <c r="T17" s="12"/>
      <c r="U17" s="12"/>
      <c r="V17" s="12"/>
      <c r="W17" s="12"/>
      <c r="X17" s="12"/>
      <c r="Y17" s="12"/>
    </row>
    <row r="18" spans="1:25" ht="12.75" customHeight="1">
      <c r="A18" s="275" t="s">
        <v>1016</v>
      </c>
      <c r="B18" s="276">
        <f>'Sources and Uses Budget'!$C17</f>
        <v>0</v>
      </c>
      <c r="C18" s="276">
        <f>'Sources and Uses Budget'!$C17</f>
        <v>0</v>
      </c>
      <c r="D18" s="277">
        <f t="shared" ref="D18:D27" si="4">C18-B18</f>
        <v>0</v>
      </c>
      <c r="E18" s="278"/>
      <c r="F18" s="279"/>
      <c r="G18" s="274"/>
      <c r="H18" s="12"/>
      <c r="I18" s="12"/>
      <c r="J18" s="12"/>
      <c r="K18" s="12"/>
      <c r="L18" s="12"/>
      <c r="M18" s="12"/>
      <c r="N18" s="12"/>
      <c r="O18" s="12"/>
      <c r="P18" s="12"/>
      <c r="Q18" s="12"/>
      <c r="R18" s="12"/>
      <c r="S18" s="12"/>
      <c r="T18" s="12"/>
      <c r="U18" s="12"/>
      <c r="V18" s="12"/>
      <c r="W18" s="12"/>
      <c r="X18" s="12"/>
      <c r="Y18" s="12"/>
    </row>
    <row r="19" spans="1:25" ht="12.75" customHeight="1">
      <c r="A19" s="275" t="s">
        <v>1019</v>
      </c>
      <c r="B19" s="276">
        <f>'Sources and Uses Budget'!$C18</f>
        <v>0</v>
      </c>
      <c r="C19" s="276">
        <f>'Sources and Uses Budget'!$C18</f>
        <v>0</v>
      </c>
      <c r="D19" s="277">
        <f t="shared" si="4"/>
        <v>0</v>
      </c>
      <c r="E19" s="278"/>
      <c r="F19" s="279"/>
      <c r="G19" s="274"/>
      <c r="H19" s="12"/>
      <c r="I19" s="12"/>
      <c r="J19" s="12"/>
      <c r="K19" s="12"/>
      <c r="L19" s="12"/>
      <c r="M19" s="12"/>
      <c r="N19" s="12"/>
      <c r="O19" s="12"/>
      <c r="P19" s="12"/>
      <c r="Q19" s="12"/>
      <c r="R19" s="12"/>
      <c r="S19" s="12"/>
      <c r="T19" s="12"/>
      <c r="U19" s="12"/>
      <c r="V19" s="12"/>
      <c r="W19" s="12"/>
      <c r="X19" s="12"/>
      <c r="Y19" s="12"/>
    </row>
    <row r="20" spans="1:25" ht="12.75" customHeight="1">
      <c r="A20" s="275" t="s">
        <v>1022</v>
      </c>
      <c r="B20" s="276">
        <f>'Sources and Uses Budget'!$C19</f>
        <v>0</v>
      </c>
      <c r="C20" s="276">
        <f>'Sources and Uses Budget'!$C19</f>
        <v>0</v>
      </c>
      <c r="D20" s="277">
        <f t="shared" si="4"/>
        <v>0</v>
      </c>
      <c r="E20" s="278"/>
      <c r="F20" s="279"/>
      <c r="G20" s="274"/>
      <c r="H20" s="12"/>
      <c r="I20" s="12"/>
      <c r="J20" s="12"/>
      <c r="K20" s="12"/>
      <c r="L20" s="12"/>
      <c r="M20" s="12"/>
      <c r="N20" s="12"/>
      <c r="O20" s="12"/>
      <c r="P20" s="12"/>
      <c r="Q20" s="12"/>
      <c r="R20" s="12"/>
      <c r="S20" s="12"/>
      <c r="T20" s="12"/>
      <c r="U20" s="12"/>
      <c r="V20" s="12"/>
      <c r="W20" s="12"/>
      <c r="X20" s="12"/>
      <c r="Y20" s="12"/>
    </row>
    <row r="21" spans="1:25" ht="12.75" customHeight="1">
      <c r="A21" s="275" t="s">
        <v>1023</v>
      </c>
      <c r="B21" s="276">
        <f>'Sources and Uses Budget'!$C20</f>
        <v>0</v>
      </c>
      <c r="C21" s="276">
        <f>'Sources and Uses Budget'!$C20</f>
        <v>0</v>
      </c>
      <c r="D21" s="277">
        <f t="shared" si="4"/>
        <v>0</v>
      </c>
      <c r="E21" s="278"/>
      <c r="F21" s="279"/>
      <c r="G21" s="274"/>
      <c r="H21" s="12"/>
      <c r="I21" s="12"/>
      <c r="J21" s="12"/>
      <c r="K21" s="12"/>
      <c r="L21" s="12"/>
      <c r="M21" s="12"/>
      <c r="N21" s="12"/>
      <c r="O21" s="12"/>
      <c r="P21" s="12"/>
      <c r="Q21" s="12"/>
      <c r="R21" s="12"/>
      <c r="S21" s="12"/>
      <c r="T21" s="12"/>
      <c r="U21" s="12"/>
      <c r="V21" s="12"/>
      <c r="W21" s="12"/>
      <c r="X21" s="12"/>
      <c r="Y21" s="12"/>
    </row>
    <row r="22" spans="1:25" ht="12.75" customHeight="1">
      <c r="A22" s="275" t="s">
        <v>1027</v>
      </c>
      <c r="B22" s="276">
        <f>'Sources and Uses Budget'!$C21</f>
        <v>0</v>
      </c>
      <c r="C22" s="276">
        <f>'Sources and Uses Budget'!$C21</f>
        <v>0</v>
      </c>
      <c r="D22" s="277">
        <f t="shared" si="4"/>
        <v>0</v>
      </c>
      <c r="E22" s="278"/>
      <c r="F22" s="279"/>
      <c r="G22" s="274"/>
      <c r="H22" s="12"/>
      <c r="I22" s="12"/>
      <c r="J22" s="12"/>
      <c r="K22" s="12"/>
      <c r="L22" s="12"/>
      <c r="M22" s="12"/>
      <c r="N22" s="12"/>
      <c r="O22" s="12"/>
      <c r="P22" s="12"/>
      <c r="Q22" s="12"/>
      <c r="R22" s="12"/>
      <c r="S22" s="12"/>
      <c r="T22" s="12"/>
      <c r="U22" s="12"/>
      <c r="V22" s="12"/>
      <c r="W22" s="12"/>
      <c r="X22" s="12"/>
      <c r="Y22" s="12"/>
    </row>
    <row r="23" spans="1:25" ht="12.75" customHeight="1">
      <c r="A23" s="275" t="s">
        <v>1028</v>
      </c>
      <c r="B23" s="276">
        <f>'Sources and Uses Budget'!$C22</f>
        <v>0</v>
      </c>
      <c r="C23" s="276">
        <f>'Sources and Uses Budget'!$C22</f>
        <v>0</v>
      </c>
      <c r="D23" s="277">
        <f t="shared" si="4"/>
        <v>0</v>
      </c>
      <c r="E23" s="278"/>
      <c r="F23" s="279"/>
      <c r="G23" s="274"/>
      <c r="H23" s="12"/>
      <c r="I23" s="12"/>
      <c r="J23" s="12"/>
      <c r="K23" s="12"/>
      <c r="L23" s="12"/>
      <c r="M23" s="12"/>
      <c r="N23" s="12"/>
      <c r="O23" s="12"/>
      <c r="P23" s="12"/>
      <c r="Q23" s="12"/>
      <c r="R23" s="12"/>
      <c r="S23" s="12"/>
      <c r="T23" s="12"/>
      <c r="U23" s="12"/>
      <c r="V23" s="12"/>
      <c r="W23" s="12"/>
      <c r="X23" s="12"/>
      <c r="Y23" s="12"/>
    </row>
    <row r="24" spans="1:25" ht="12.75" customHeight="1">
      <c r="A24" s="275" t="s">
        <v>1030</v>
      </c>
      <c r="B24" s="276">
        <f>'Sources and Uses Budget'!$C23</f>
        <v>0</v>
      </c>
      <c r="C24" s="276">
        <f>'Sources and Uses Budget'!$C23</f>
        <v>0</v>
      </c>
      <c r="D24" s="277">
        <f t="shared" si="4"/>
        <v>0</v>
      </c>
      <c r="E24" s="278"/>
      <c r="F24" s="279"/>
      <c r="G24" s="274"/>
      <c r="H24" s="12"/>
      <c r="I24" s="12"/>
      <c r="J24" s="12"/>
      <c r="K24" s="12"/>
      <c r="L24" s="12"/>
      <c r="M24" s="12"/>
      <c r="N24" s="12"/>
      <c r="O24" s="12"/>
      <c r="P24" s="12"/>
      <c r="Q24" s="12"/>
      <c r="R24" s="12"/>
      <c r="S24" s="12"/>
      <c r="T24" s="12"/>
      <c r="U24" s="12"/>
      <c r="V24" s="12"/>
      <c r="W24" s="12"/>
      <c r="X24" s="12"/>
      <c r="Y24" s="12"/>
    </row>
    <row r="25" spans="1:25" ht="12.75" customHeight="1">
      <c r="A25" s="282" t="s">
        <v>1031</v>
      </c>
      <c r="B25" s="276">
        <f>'Sources and Uses Budget'!$C24</f>
        <v>0</v>
      </c>
      <c r="C25" s="276">
        <f>'Sources and Uses Budget'!$C24</f>
        <v>0</v>
      </c>
      <c r="D25" s="277">
        <f t="shared" si="4"/>
        <v>0</v>
      </c>
      <c r="E25" s="278"/>
      <c r="F25" s="279"/>
      <c r="G25" s="274"/>
      <c r="H25" s="12"/>
      <c r="I25" s="12"/>
      <c r="J25" s="12"/>
      <c r="K25" s="12"/>
      <c r="L25" s="12"/>
      <c r="M25" s="12"/>
      <c r="N25" s="12"/>
      <c r="O25" s="12"/>
      <c r="P25" s="12"/>
      <c r="Q25" s="12"/>
      <c r="R25" s="12"/>
      <c r="S25" s="12"/>
      <c r="T25" s="12"/>
      <c r="U25" s="12"/>
      <c r="V25" s="12"/>
      <c r="W25" s="12"/>
      <c r="X25" s="12"/>
      <c r="Y25" s="12"/>
    </row>
    <row r="26" spans="1:25" ht="12.75" customHeight="1">
      <c r="A26" s="280" t="s">
        <v>1033</v>
      </c>
      <c r="B26" s="277">
        <f t="shared" ref="B26:C26" si="5">SUM(B18:B25)</f>
        <v>0</v>
      </c>
      <c r="C26" s="277">
        <f t="shared" si="5"/>
        <v>0</v>
      </c>
      <c r="D26" s="277">
        <f t="shared" si="4"/>
        <v>0</v>
      </c>
      <c r="E26" s="278"/>
      <c r="F26" s="279"/>
      <c r="G26" s="274"/>
      <c r="H26" s="12"/>
      <c r="I26" s="12"/>
      <c r="J26" s="12"/>
      <c r="K26" s="12"/>
      <c r="L26" s="12"/>
      <c r="M26" s="12"/>
      <c r="N26" s="12"/>
      <c r="O26" s="12"/>
      <c r="P26" s="12"/>
      <c r="Q26" s="12"/>
      <c r="R26" s="12"/>
      <c r="S26" s="12"/>
      <c r="T26" s="12"/>
      <c r="U26" s="12"/>
      <c r="V26" s="12"/>
      <c r="W26" s="12"/>
      <c r="X26" s="12"/>
      <c r="Y26" s="12"/>
    </row>
    <row r="27" spans="1:25" ht="12.75" customHeight="1">
      <c r="A27" s="280" t="s">
        <v>1036</v>
      </c>
      <c r="B27" s="276">
        <f>'Sources and Uses Budget'!$C$26</f>
        <v>0</v>
      </c>
      <c r="C27" s="276">
        <f>'Sources and Uses Budget'!$C$26</f>
        <v>0</v>
      </c>
      <c r="D27" s="277">
        <f t="shared" si="4"/>
        <v>0</v>
      </c>
      <c r="E27" s="278"/>
      <c r="F27" s="279"/>
      <c r="G27" s="274"/>
      <c r="H27" s="12"/>
      <c r="I27" s="12"/>
      <c r="J27" s="12"/>
      <c r="K27" s="12"/>
      <c r="L27" s="12"/>
      <c r="M27" s="12"/>
      <c r="N27" s="12"/>
      <c r="O27" s="12"/>
      <c r="P27" s="12"/>
      <c r="Q27" s="12"/>
      <c r="R27" s="12"/>
      <c r="S27" s="12"/>
      <c r="T27" s="12"/>
      <c r="U27" s="12"/>
      <c r="V27" s="12"/>
      <c r="W27" s="12"/>
      <c r="X27" s="12"/>
      <c r="Y27" s="12"/>
    </row>
    <row r="28" spans="1:25" ht="12.75" customHeight="1">
      <c r="A28" s="273" t="s">
        <v>1043</v>
      </c>
      <c r="B28" s="273"/>
      <c r="C28" s="273"/>
      <c r="D28" s="273"/>
      <c r="E28" s="273"/>
      <c r="F28" s="273"/>
      <c r="G28" s="274"/>
      <c r="H28" s="12"/>
      <c r="I28" s="12"/>
      <c r="J28" s="12"/>
      <c r="K28" s="12"/>
      <c r="L28" s="12"/>
      <c r="M28" s="12"/>
      <c r="N28" s="12"/>
      <c r="O28" s="12"/>
      <c r="P28" s="12"/>
      <c r="Q28" s="12"/>
      <c r="R28" s="12"/>
      <c r="S28" s="12"/>
      <c r="T28" s="12"/>
      <c r="U28" s="12"/>
      <c r="V28" s="12"/>
      <c r="W28" s="12"/>
      <c r="X28" s="12"/>
      <c r="Y28" s="12"/>
    </row>
    <row r="29" spans="1:25" ht="12.75" customHeight="1">
      <c r="A29" s="275" t="s">
        <v>1016</v>
      </c>
      <c r="B29" s="276">
        <f>'Sources and Uses Budget'!$C28</f>
        <v>637470</v>
      </c>
      <c r="C29" s="276">
        <f>'Sources and Uses Budget'!$C28</f>
        <v>637470</v>
      </c>
      <c r="D29" s="277">
        <f t="shared" ref="D29:D37" si="6">C29-B29</f>
        <v>0</v>
      </c>
      <c r="E29" s="278"/>
      <c r="F29" s="279"/>
      <c r="G29" s="274"/>
      <c r="H29" s="12"/>
      <c r="I29" s="12"/>
      <c r="J29" s="12"/>
      <c r="K29" s="12"/>
      <c r="L29" s="12"/>
      <c r="M29" s="12"/>
      <c r="N29" s="12"/>
      <c r="O29" s="12"/>
      <c r="P29" s="12"/>
      <c r="Q29" s="12"/>
      <c r="R29" s="12"/>
      <c r="S29" s="12"/>
      <c r="T29" s="12"/>
      <c r="U29" s="12"/>
      <c r="V29" s="12"/>
      <c r="W29" s="12"/>
      <c r="X29" s="12"/>
      <c r="Y29" s="12"/>
    </row>
    <row r="30" spans="1:25" ht="12.75" customHeight="1">
      <c r="A30" s="275" t="s">
        <v>1019</v>
      </c>
      <c r="B30" s="276">
        <f>'Sources and Uses Budget'!$C29</f>
        <v>18373446</v>
      </c>
      <c r="C30" s="276">
        <f>'Sources and Uses Budget'!$C29</f>
        <v>18373446</v>
      </c>
      <c r="D30" s="277">
        <f t="shared" si="6"/>
        <v>0</v>
      </c>
      <c r="E30" s="278"/>
      <c r="F30" s="279"/>
      <c r="G30" s="274"/>
      <c r="H30" s="12"/>
      <c r="I30" s="12"/>
      <c r="J30" s="12"/>
      <c r="K30" s="12"/>
      <c r="L30" s="12"/>
      <c r="M30" s="12"/>
      <c r="N30" s="12"/>
      <c r="O30" s="12"/>
      <c r="P30" s="12"/>
      <c r="Q30" s="12"/>
      <c r="R30" s="12"/>
      <c r="S30" s="12"/>
      <c r="T30" s="12"/>
      <c r="U30" s="12"/>
      <c r="V30" s="12"/>
      <c r="W30" s="12"/>
      <c r="X30" s="12"/>
      <c r="Y30" s="12"/>
    </row>
    <row r="31" spans="1:25" ht="12.75" customHeight="1">
      <c r="A31" s="275" t="s">
        <v>1022</v>
      </c>
      <c r="B31" s="276">
        <f>'Sources and Uses Budget'!$C30</f>
        <v>910672</v>
      </c>
      <c r="C31" s="276">
        <f>'Sources and Uses Budget'!$C30</f>
        <v>910672</v>
      </c>
      <c r="D31" s="277">
        <f t="shared" si="6"/>
        <v>0</v>
      </c>
      <c r="E31" s="278"/>
      <c r="F31" s="279"/>
      <c r="G31" s="274"/>
      <c r="H31" s="12"/>
      <c r="I31" s="12"/>
      <c r="J31" s="12"/>
      <c r="K31" s="12"/>
      <c r="L31" s="12"/>
      <c r="M31" s="12"/>
      <c r="N31" s="12"/>
      <c r="O31" s="12"/>
      <c r="P31" s="12"/>
      <c r="Q31" s="12"/>
      <c r="R31" s="12"/>
      <c r="S31" s="12"/>
      <c r="T31" s="12"/>
      <c r="U31" s="12"/>
      <c r="V31" s="12"/>
      <c r="W31" s="12"/>
      <c r="X31" s="12"/>
      <c r="Y31" s="12"/>
    </row>
    <row r="32" spans="1:25" ht="12.75" customHeight="1">
      <c r="A32" s="275" t="s">
        <v>1023</v>
      </c>
      <c r="B32" s="276">
        <f>'Sources and Uses Budget'!$C31</f>
        <v>1191190</v>
      </c>
      <c r="C32" s="276">
        <f>'Sources and Uses Budget'!$C31</f>
        <v>1191190</v>
      </c>
      <c r="D32" s="277">
        <f t="shared" si="6"/>
        <v>0</v>
      </c>
      <c r="E32" s="278"/>
      <c r="F32" s="279"/>
      <c r="G32" s="274"/>
      <c r="H32" s="12"/>
      <c r="I32" s="12"/>
      <c r="J32" s="12"/>
      <c r="K32" s="12"/>
      <c r="L32" s="12"/>
      <c r="M32" s="12"/>
      <c r="N32" s="12"/>
      <c r="O32" s="12"/>
      <c r="P32" s="12"/>
      <c r="Q32" s="12"/>
      <c r="R32" s="12"/>
      <c r="S32" s="12"/>
      <c r="T32" s="12"/>
      <c r="U32" s="12"/>
      <c r="V32" s="12"/>
      <c r="W32" s="12"/>
      <c r="X32" s="12"/>
      <c r="Y32" s="12"/>
    </row>
    <row r="33" spans="1:25" ht="12.75" customHeight="1">
      <c r="A33" s="275" t="s">
        <v>1027</v>
      </c>
      <c r="B33" s="276">
        <f>'Sources and Uses Budget'!$C32</f>
        <v>0</v>
      </c>
      <c r="C33" s="276">
        <f>'Sources and Uses Budget'!$C32</f>
        <v>0</v>
      </c>
      <c r="D33" s="277">
        <f t="shared" si="6"/>
        <v>0</v>
      </c>
      <c r="E33" s="278"/>
      <c r="F33" s="279"/>
      <c r="G33" s="274"/>
      <c r="H33" s="12"/>
      <c r="I33" s="12"/>
      <c r="J33" s="12"/>
      <c r="K33" s="12"/>
      <c r="L33" s="12"/>
      <c r="M33" s="12"/>
      <c r="N33" s="12"/>
      <c r="O33" s="12"/>
      <c r="P33" s="12"/>
      <c r="Q33" s="12"/>
      <c r="R33" s="12"/>
      <c r="S33" s="12"/>
      <c r="T33" s="12"/>
      <c r="U33" s="12"/>
      <c r="V33" s="12"/>
      <c r="W33" s="12"/>
      <c r="X33" s="12"/>
      <c r="Y33" s="12"/>
    </row>
    <row r="34" spans="1:25" ht="12.75" customHeight="1">
      <c r="A34" s="275" t="s">
        <v>1028</v>
      </c>
      <c r="B34" s="276">
        <f>'Sources and Uses Budget'!$C33</f>
        <v>0</v>
      </c>
      <c r="C34" s="276">
        <f>'Sources and Uses Budget'!$C33</f>
        <v>0</v>
      </c>
      <c r="D34" s="277">
        <f t="shared" si="6"/>
        <v>0</v>
      </c>
      <c r="E34" s="278"/>
      <c r="F34" s="279"/>
      <c r="G34" s="274"/>
      <c r="H34" s="12"/>
      <c r="I34" s="12"/>
      <c r="J34" s="12"/>
      <c r="K34" s="12"/>
      <c r="L34" s="12"/>
      <c r="M34" s="12"/>
      <c r="N34" s="12"/>
      <c r="O34" s="12"/>
      <c r="P34" s="12"/>
      <c r="Q34" s="12"/>
      <c r="R34" s="12"/>
      <c r="S34" s="12"/>
      <c r="T34" s="12"/>
      <c r="U34" s="12"/>
      <c r="V34" s="12"/>
      <c r="W34" s="12"/>
      <c r="X34" s="12"/>
      <c r="Y34" s="12"/>
    </row>
    <row r="35" spans="1:25" ht="12.75" customHeight="1">
      <c r="A35" s="275" t="s">
        <v>1030</v>
      </c>
      <c r="B35" s="276">
        <f>'Sources and Uses Budget'!$C34</f>
        <v>398133</v>
      </c>
      <c r="C35" s="276">
        <f>'Sources and Uses Budget'!$C34</f>
        <v>398133</v>
      </c>
      <c r="D35" s="277">
        <f t="shared" si="6"/>
        <v>0</v>
      </c>
      <c r="E35" s="278"/>
      <c r="F35" s="279"/>
      <c r="G35" s="274"/>
      <c r="H35" s="12"/>
      <c r="I35" s="12"/>
      <c r="J35" s="12"/>
      <c r="K35" s="12"/>
      <c r="L35" s="12"/>
      <c r="M35" s="12"/>
      <c r="N35" s="12"/>
      <c r="O35" s="12"/>
      <c r="P35" s="12"/>
      <c r="Q35" s="12"/>
      <c r="R35" s="12"/>
      <c r="S35" s="12"/>
      <c r="T35" s="12"/>
      <c r="U35" s="12"/>
      <c r="V35" s="12"/>
      <c r="W35" s="12"/>
      <c r="X35" s="12"/>
      <c r="Y35" s="12"/>
    </row>
    <row r="36" spans="1:25" ht="12.75" customHeight="1">
      <c r="A36" s="282" t="s">
        <v>1031</v>
      </c>
      <c r="B36" s="276">
        <f>'Sources and Uses Budget'!$C35</f>
        <v>1115573</v>
      </c>
      <c r="C36" s="276">
        <f>'Sources and Uses Budget'!$C35</f>
        <v>1115573</v>
      </c>
      <c r="D36" s="277">
        <f t="shared" si="6"/>
        <v>0</v>
      </c>
      <c r="E36" s="278"/>
      <c r="F36" s="279"/>
      <c r="G36" s="274"/>
      <c r="H36" s="12"/>
      <c r="I36" s="12"/>
      <c r="J36" s="12"/>
      <c r="K36" s="12"/>
      <c r="L36" s="12"/>
      <c r="M36" s="12"/>
      <c r="N36" s="12"/>
      <c r="O36" s="12"/>
      <c r="P36" s="12"/>
      <c r="Q36" s="12"/>
      <c r="R36" s="12"/>
      <c r="S36" s="12"/>
      <c r="T36" s="12"/>
      <c r="U36" s="12"/>
      <c r="V36" s="12"/>
      <c r="W36" s="12"/>
      <c r="X36" s="12"/>
      <c r="Y36" s="12"/>
    </row>
    <row r="37" spans="1:25" ht="12.75" customHeight="1">
      <c r="A37" s="280" t="s">
        <v>1069</v>
      </c>
      <c r="B37" s="277">
        <f t="shared" ref="B37:C37" si="7">SUM(B29:B36)</f>
        <v>22626484</v>
      </c>
      <c r="C37" s="277">
        <f t="shared" si="7"/>
        <v>22626484</v>
      </c>
      <c r="D37" s="277">
        <f t="shared" si="6"/>
        <v>0</v>
      </c>
      <c r="E37" s="278"/>
      <c r="F37" s="279"/>
      <c r="G37" s="274"/>
      <c r="H37" s="12"/>
      <c r="I37" s="12"/>
      <c r="J37" s="12"/>
      <c r="K37" s="12"/>
      <c r="L37" s="12"/>
      <c r="M37" s="12"/>
      <c r="N37" s="12"/>
      <c r="O37" s="12"/>
      <c r="P37" s="12"/>
      <c r="Q37" s="12"/>
      <c r="R37" s="12"/>
      <c r="S37" s="12"/>
      <c r="T37" s="12"/>
      <c r="U37" s="12"/>
      <c r="V37" s="12"/>
      <c r="W37" s="12"/>
      <c r="X37" s="12"/>
      <c r="Y37" s="12"/>
    </row>
    <row r="38" spans="1:25" ht="12.75" customHeight="1">
      <c r="A38" s="273" t="s">
        <v>1070</v>
      </c>
      <c r="B38" s="273"/>
      <c r="C38" s="273"/>
      <c r="D38" s="273"/>
      <c r="E38" s="273"/>
      <c r="F38" s="273"/>
      <c r="G38" s="274"/>
      <c r="H38" s="12"/>
      <c r="I38" s="12"/>
      <c r="J38" s="12"/>
      <c r="K38" s="12"/>
      <c r="L38" s="12"/>
      <c r="M38" s="12"/>
      <c r="N38" s="12"/>
      <c r="O38" s="12"/>
      <c r="P38" s="12"/>
      <c r="Q38" s="12"/>
      <c r="R38" s="12"/>
      <c r="S38" s="12"/>
      <c r="T38" s="12"/>
      <c r="U38" s="12"/>
      <c r="V38" s="12"/>
      <c r="W38" s="12"/>
      <c r="X38" s="12"/>
      <c r="Y38" s="12"/>
    </row>
    <row r="39" spans="1:25" ht="12.75" customHeight="1">
      <c r="A39" s="275" t="s">
        <v>1071</v>
      </c>
      <c r="B39" s="276">
        <f>'Sources and Uses Budget'!$C38</f>
        <v>409802</v>
      </c>
      <c r="C39" s="276">
        <f>'Sources and Uses Budget'!$C38</f>
        <v>409802</v>
      </c>
      <c r="D39" s="277">
        <f t="shared" ref="D39:D42" si="8">C39-B39</f>
        <v>0</v>
      </c>
      <c r="E39" s="278"/>
      <c r="F39" s="279"/>
      <c r="G39" s="274"/>
      <c r="H39" s="12"/>
      <c r="I39" s="12"/>
      <c r="J39" s="12"/>
      <c r="K39" s="12"/>
      <c r="L39" s="12"/>
      <c r="M39" s="12"/>
      <c r="N39" s="12"/>
      <c r="O39" s="12"/>
      <c r="P39" s="12"/>
      <c r="Q39" s="12"/>
      <c r="R39" s="12"/>
      <c r="S39" s="12"/>
      <c r="T39" s="12"/>
      <c r="U39" s="12"/>
      <c r="V39" s="12"/>
      <c r="W39" s="12"/>
      <c r="X39" s="12"/>
      <c r="Y39" s="12"/>
    </row>
    <row r="40" spans="1:25" ht="12.75" customHeight="1">
      <c r="A40" s="275" t="s">
        <v>1072</v>
      </c>
      <c r="B40" s="276">
        <f>'Sources and Uses Budget'!$C39</f>
        <v>0</v>
      </c>
      <c r="C40" s="276">
        <f>'Sources and Uses Budget'!$C39</f>
        <v>0</v>
      </c>
      <c r="D40" s="277">
        <f t="shared" si="8"/>
        <v>0</v>
      </c>
      <c r="E40" s="278"/>
      <c r="F40" s="279"/>
      <c r="G40" s="274"/>
      <c r="H40" s="12"/>
      <c r="I40" s="12"/>
      <c r="J40" s="12"/>
      <c r="K40" s="12"/>
      <c r="L40" s="12"/>
      <c r="M40" s="12"/>
      <c r="N40" s="12"/>
      <c r="O40" s="12"/>
      <c r="P40" s="12"/>
      <c r="Q40" s="12"/>
      <c r="R40" s="12"/>
      <c r="S40" s="12"/>
      <c r="T40" s="12"/>
      <c r="U40" s="12"/>
      <c r="V40" s="12"/>
      <c r="W40" s="12"/>
      <c r="X40" s="12"/>
      <c r="Y40" s="12"/>
    </row>
    <row r="41" spans="1:25" ht="12.75" customHeight="1">
      <c r="A41" s="280" t="s">
        <v>1073</v>
      </c>
      <c r="B41" s="277">
        <f t="shared" ref="B41:C41" si="9">SUM(B39:B40)</f>
        <v>409802</v>
      </c>
      <c r="C41" s="277">
        <f t="shared" si="9"/>
        <v>409802</v>
      </c>
      <c r="D41" s="277">
        <f t="shared" si="8"/>
        <v>0</v>
      </c>
      <c r="E41" s="278"/>
      <c r="F41" s="279"/>
      <c r="G41" s="274"/>
      <c r="H41" s="12"/>
      <c r="I41" s="12"/>
      <c r="J41" s="12"/>
      <c r="K41" s="12"/>
      <c r="L41" s="12"/>
      <c r="M41" s="12"/>
      <c r="N41" s="12"/>
      <c r="O41" s="12"/>
      <c r="P41" s="12"/>
      <c r="Q41" s="12"/>
      <c r="R41" s="12"/>
      <c r="S41" s="12"/>
      <c r="T41" s="12"/>
      <c r="U41" s="12"/>
      <c r="V41" s="12"/>
      <c r="W41" s="12"/>
      <c r="X41" s="12"/>
      <c r="Y41" s="12"/>
    </row>
    <row r="42" spans="1:25" ht="12.75" customHeight="1">
      <c r="A42" s="280" t="s">
        <v>1075</v>
      </c>
      <c r="B42" s="276">
        <f>'Sources and Uses Budget'!$C41</f>
        <v>91067</v>
      </c>
      <c r="C42" s="276">
        <f>'Sources and Uses Budget'!$C41</f>
        <v>91067</v>
      </c>
      <c r="D42" s="277">
        <f t="shared" si="8"/>
        <v>0</v>
      </c>
      <c r="E42" s="278"/>
      <c r="F42" s="279"/>
      <c r="G42" s="274"/>
      <c r="H42" s="12"/>
      <c r="I42" s="12"/>
      <c r="J42" s="12"/>
      <c r="K42" s="12"/>
      <c r="L42" s="12"/>
      <c r="M42" s="12"/>
      <c r="N42" s="12"/>
      <c r="O42" s="12"/>
      <c r="P42" s="12"/>
      <c r="Q42" s="12"/>
      <c r="R42" s="12"/>
      <c r="S42" s="12"/>
      <c r="T42" s="12"/>
      <c r="U42" s="12"/>
      <c r="V42" s="12"/>
      <c r="W42" s="12"/>
      <c r="X42" s="12"/>
      <c r="Y42" s="12"/>
    </row>
    <row r="43" spans="1:25" ht="12" customHeight="1">
      <c r="A43" s="273" t="s">
        <v>1079</v>
      </c>
      <c r="B43" s="273"/>
      <c r="C43" s="273"/>
      <c r="D43" s="273"/>
      <c r="E43" s="273"/>
      <c r="F43" s="273"/>
      <c r="G43" s="274"/>
      <c r="H43" s="12"/>
      <c r="I43" s="12"/>
      <c r="J43" s="12"/>
      <c r="K43" s="12"/>
      <c r="L43" s="12"/>
      <c r="M43" s="12"/>
      <c r="N43" s="12"/>
      <c r="O43" s="12"/>
      <c r="P43" s="12"/>
      <c r="Q43" s="12"/>
      <c r="R43" s="12"/>
      <c r="S43" s="12"/>
      <c r="T43" s="12"/>
      <c r="U43" s="12"/>
      <c r="V43" s="12"/>
      <c r="W43" s="12"/>
      <c r="X43" s="12"/>
      <c r="Y43" s="12"/>
    </row>
    <row r="44" spans="1:25" ht="12.75" customHeight="1">
      <c r="A44" s="275" t="s">
        <v>1081</v>
      </c>
      <c r="B44" s="276">
        <f>'Sources and Uses Budget'!$C43</f>
        <v>1510440</v>
      </c>
      <c r="C44" s="276">
        <f>'Sources and Uses Budget'!$C43</f>
        <v>1510440</v>
      </c>
      <c r="D44" s="277">
        <f t="shared" ref="D44:D54" si="10">C44-B44</f>
        <v>0</v>
      </c>
      <c r="E44" s="278"/>
      <c r="F44" s="279"/>
      <c r="G44" s="274"/>
      <c r="H44" s="12"/>
      <c r="I44" s="12"/>
      <c r="J44" s="12"/>
      <c r="K44" s="12"/>
      <c r="L44" s="12"/>
      <c r="M44" s="12"/>
      <c r="N44" s="12"/>
      <c r="O44" s="12"/>
      <c r="P44" s="12"/>
      <c r="Q44" s="12"/>
      <c r="R44" s="12"/>
      <c r="S44" s="12"/>
      <c r="T44" s="12"/>
      <c r="U44" s="12"/>
      <c r="V44" s="12"/>
      <c r="W44" s="12"/>
      <c r="X44" s="12"/>
      <c r="Y44" s="12"/>
    </row>
    <row r="45" spans="1:25" ht="12.75" customHeight="1">
      <c r="A45" s="275" t="s">
        <v>1084</v>
      </c>
      <c r="B45" s="276">
        <f>'Sources and Uses Budget'!$C44</f>
        <v>256718</v>
      </c>
      <c r="C45" s="276">
        <f>'Sources and Uses Budget'!$C44</f>
        <v>256718</v>
      </c>
      <c r="D45" s="277">
        <f t="shared" si="10"/>
        <v>0</v>
      </c>
      <c r="E45" s="278"/>
      <c r="F45" s="279"/>
      <c r="G45" s="274"/>
      <c r="H45" s="12"/>
      <c r="I45" s="12"/>
      <c r="J45" s="12"/>
      <c r="K45" s="12"/>
      <c r="L45" s="12"/>
      <c r="M45" s="12"/>
      <c r="N45" s="12"/>
      <c r="O45" s="12"/>
      <c r="P45" s="12"/>
      <c r="Q45" s="12"/>
      <c r="R45" s="12"/>
      <c r="S45" s="12"/>
      <c r="T45" s="12"/>
      <c r="U45" s="12"/>
      <c r="V45" s="12"/>
      <c r="W45" s="12"/>
      <c r="X45" s="12"/>
      <c r="Y45" s="12"/>
    </row>
    <row r="46" spans="1:25" ht="12" customHeight="1">
      <c r="A46" s="275" t="s">
        <v>1087</v>
      </c>
      <c r="B46" s="276">
        <f>'Sources and Uses Budget'!$C45</f>
        <v>0</v>
      </c>
      <c r="C46" s="276">
        <f>'Sources and Uses Budget'!$C45</f>
        <v>0</v>
      </c>
      <c r="D46" s="277">
        <f t="shared" si="10"/>
        <v>0</v>
      </c>
      <c r="E46" s="278"/>
      <c r="F46" s="279"/>
      <c r="G46" s="274"/>
      <c r="H46" s="12"/>
      <c r="I46" s="12"/>
      <c r="J46" s="12"/>
      <c r="K46" s="12"/>
      <c r="L46" s="12"/>
      <c r="M46" s="12"/>
      <c r="N46" s="12"/>
      <c r="O46" s="12"/>
      <c r="P46" s="12"/>
      <c r="Q46" s="12"/>
      <c r="R46" s="12"/>
      <c r="S46" s="12"/>
      <c r="T46" s="12"/>
      <c r="U46" s="12"/>
      <c r="V46" s="12"/>
      <c r="W46" s="12"/>
      <c r="X46" s="12"/>
      <c r="Y46" s="12"/>
    </row>
    <row r="47" spans="1:25" ht="12.75" customHeight="1">
      <c r="A47" s="275" t="s">
        <v>1088</v>
      </c>
      <c r="B47" s="276">
        <f>'Sources and Uses Budget'!$C46</f>
        <v>0</v>
      </c>
      <c r="C47" s="276">
        <f>'Sources and Uses Budget'!$C46</f>
        <v>0</v>
      </c>
      <c r="D47" s="277">
        <f t="shared" si="10"/>
        <v>0</v>
      </c>
      <c r="E47" s="278"/>
      <c r="F47" s="279"/>
      <c r="G47" s="274"/>
      <c r="H47" s="12"/>
      <c r="I47" s="12"/>
      <c r="J47" s="12"/>
      <c r="K47" s="12"/>
      <c r="L47" s="12"/>
      <c r="M47" s="12"/>
      <c r="N47" s="12"/>
      <c r="O47" s="12"/>
      <c r="P47" s="12"/>
      <c r="Q47" s="12"/>
      <c r="R47" s="12"/>
      <c r="S47" s="12"/>
      <c r="T47" s="12"/>
      <c r="U47" s="12"/>
      <c r="V47" s="12"/>
      <c r="W47" s="12"/>
      <c r="X47" s="12"/>
      <c r="Y47" s="12"/>
    </row>
    <row r="48" spans="1:25" ht="12.75" customHeight="1">
      <c r="A48" s="275" t="s">
        <v>1090</v>
      </c>
      <c r="B48" s="276">
        <f>'Sources and Uses Budget'!$C47</f>
        <v>227928</v>
      </c>
      <c r="C48" s="276">
        <f>'Sources and Uses Budget'!$C47</f>
        <v>227928</v>
      </c>
      <c r="D48" s="277">
        <f t="shared" si="10"/>
        <v>0</v>
      </c>
      <c r="E48" s="278"/>
      <c r="F48" s="279"/>
      <c r="G48" s="274"/>
      <c r="H48" s="12"/>
      <c r="I48" s="12"/>
      <c r="J48" s="12"/>
      <c r="K48" s="12"/>
      <c r="L48" s="12"/>
      <c r="M48" s="12"/>
      <c r="N48" s="12"/>
      <c r="O48" s="12"/>
      <c r="P48" s="12"/>
      <c r="Q48" s="12"/>
      <c r="R48" s="12"/>
      <c r="S48" s="12"/>
      <c r="T48" s="12"/>
      <c r="U48" s="12"/>
      <c r="V48" s="12"/>
      <c r="W48" s="12"/>
      <c r="X48" s="12"/>
      <c r="Y48" s="12"/>
    </row>
    <row r="49" spans="1:25" ht="12.75" customHeight="1">
      <c r="A49" s="275" t="s">
        <v>1093</v>
      </c>
      <c r="B49" s="276">
        <f>'Sources and Uses Budget'!$C48</f>
        <v>13660</v>
      </c>
      <c r="C49" s="276">
        <f>'Sources and Uses Budget'!$C48</f>
        <v>13660</v>
      </c>
      <c r="D49" s="277">
        <f t="shared" si="10"/>
        <v>0</v>
      </c>
      <c r="E49" s="278"/>
      <c r="F49" s="279"/>
      <c r="G49" s="274"/>
      <c r="H49" s="12"/>
      <c r="I49" s="12"/>
      <c r="J49" s="12"/>
      <c r="K49" s="12"/>
      <c r="L49" s="12"/>
      <c r="M49" s="12"/>
      <c r="N49" s="12"/>
      <c r="O49" s="12"/>
      <c r="P49" s="12"/>
      <c r="Q49" s="12"/>
      <c r="R49" s="12"/>
      <c r="S49" s="12"/>
      <c r="T49" s="12"/>
      <c r="U49" s="12"/>
      <c r="V49" s="12"/>
      <c r="W49" s="12"/>
      <c r="X49" s="12"/>
      <c r="Y49" s="12"/>
    </row>
    <row r="50" spans="1:25" ht="12.75" customHeight="1">
      <c r="A50" s="275" t="s">
        <v>1094</v>
      </c>
      <c r="B50" s="276">
        <f>'Sources and Uses Budget'!$C49</f>
        <v>48651</v>
      </c>
      <c r="C50" s="276">
        <f>'Sources and Uses Budget'!$C49</f>
        <v>48651</v>
      </c>
      <c r="D50" s="277">
        <f t="shared" si="10"/>
        <v>0</v>
      </c>
      <c r="E50" s="278"/>
      <c r="F50" s="279"/>
      <c r="G50" s="274"/>
      <c r="H50" s="12"/>
      <c r="I50" s="12"/>
      <c r="J50" s="12"/>
      <c r="K50" s="12"/>
      <c r="L50" s="12"/>
      <c r="M50" s="12"/>
      <c r="N50" s="12"/>
      <c r="O50" s="12"/>
      <c r="P50" s="12"/>
      <c r="Q50" s="12"/>
      <c r="R50" s="12"/>
      <c r="S50" s="12"/>
      <c r="T50" s="12"/>
      <c r="U50" s="12"/>
      <c r="V50" s="12"/>
      <c r="W50" s="12"/>
      <c r="X50" s="12"/>
      <c r="Y50" s="12"/>
    </row>
    <row r="51" spans="1:25" ht="12.75" customHeight="1">
      <c r="A51" s="275" t="s">
        <v>1096</v>
      </c>
      <c r="B51" s="276">
        <f>'Sources and Uses Budget'!$C50</f>
        <v>219472</v>
      </c>
      <c r="C51" s="276">
        <f>'Sources and Uses Budget'!$C50</f>
        <v>219472</v>
      </c>
      <c r="D51" s="277">
        <f t="shared" si="10"/>
        <v>0</v>
      </c>
      <c r="E51" s="278"/>
      <c r="F51" s="279"/>
      <c r="G51" s="274"/>
      <c r="H51" s="12"/>
      <c r="I51" s="12"/>
      <c r="J51" s="12"/>
      <c r="K51" s="12"/>
      <c r="L51" s="12"/>
      <c r="M51" s="12"/>
      <c r="N51" s="12"/>
      <c r="O51" s="12"/>
      <c r="P51" s="12"/>
      <c r="Q51" s="12"/>
      <c r="R51" s="12"/>
      <c r="S51" s="12"/>
      <c r="T51" s="12"/>
      <c r="U51" s="12"/>
      <c r="V51" s="12"/>
      <c r="W51" s="12"/>
      <c r="X51" s="12"/>
      <c r="Y51" s="12"/>
    </row>
    <row r="52" spans="1:25" ht="12.75" customHeight="1">
      <c r="A52" s="282" t="s">
        <v>1031</v>
      </c>
      <c r="B52" s="276">
        <f>'Sources and Uses Budget'!$C51</f>
        <v>36427</v>
      </c>
      <c r="C52" s="276">
        <f>'Sources and Uses Budget'!$C51</f>
        <v>36427</v>
      </c>
      <c r="D52" s="277">
        <f t="shared" si="10"/>
        <v>0</v>
      </c>
      <c r="E52" s="278"/>
      <c r="F52" s="279"/>
      <c r="G52" s="274"/>
      <c r="H52" s="12"/>
      <c r="I52" s="12"/>
      <c r="J52" s="12"/>
      <c r="K52" s="12"/>
      <c r="L52" s="12"/>
      <c r="M52" s="12"/>
      <c r="N52" s="12"/>
      <c r="O52" s="12"/>
      <c r="P52" s="12"/>
      <c r="Q52" s="12"/>
      <c r="R52" s="12"/>
      <c r="S52" s="12"/>
      <c r="T52" s="12"/>
      <c r="U52" s="12"/>
      <c r="V52" s="12"/>
      <c r="W52" s="12"/>
      <c r="X52" s="12"/>
      <c r="Y52" s="12"/>
    </row>
    <row r="53" spans="1:25" ht="12.75" customHeight="1">
      <c r="A53" s="282" t="s">
        <v>1031</v>
      </c>
      <c r="B53" s="276">
        <f>'Sources and Uses Budget'!$C52</f>
        <v>35856</v>
      </c>
      <c r="C53" s="276">
        <f>'Sources and Uses Budget'!$C52</f>
        <v>35856</v>
      </c>
      <c r="D53" s="277">
        <f t="shared" si="10"/>
        <v>0</v>
      </c>
      <c r="E53" s="278"/>
      <c r="F53" s="279"/>
      <c r="G53" s="274"/>
      <c r="H53" s="12"/>
      <c r="I53" s="12"/>
      <c r="J53" s="12"/>
      <c r="K53" s="12"/>
      <c r="L53" s="12"/>
      <c r="M53" s="12"/>
      <c r="N53" s="12"/>
      <c r="O53" s="12"/>
      <c r="P53" s="12"/>
      <c r="Q53" s="12"/>
      <c r="R53" s="12"/>
      <c r="S53" s="12"/>
      <c r="T53" s="12"/>
      <c r="U53" s="12"/>
      <c r="V53" s="12"/>
      <c r="W53" s="12"/>
      <c r="X53" s="12"/>
      <c r="Y53" s="12"/>
    </row>
    <row r="54" spans="1:25" ht="12.75" customHeight="1">
      <c r="A54" s="280" t="s">
        <v>1099</v>
      </c>
      <c r="B54" s="283">
        <f t="shared" ref="B54:C54" si="11">SUM(B44:B53)</f>
        <v>2349152</v>
      </c>
      <c r="C54" s="283">
        <f t="shared" si="11"/>
        <v>2349152</v>
      </c>
      <c r="D54" s="277">
        <f t="shared" si="10"/>
        <v>0</v>
      </c>
      <c r="E54" s="278"/>
      <c r="F54" s="279"/>
      <c r="G54" s="284"/>
      <c r="H54" s="207"/>
      <c r="I54" s="207"/>
      <c r="J54" s="207"/>
      <c r="K54" s="207"/>
      <c r="L54" s="207"/>
      <c r="M54" s="207"/>
      <c r="N54" s="207"/>
      <c r="O54" s="207"/>
      <c r="P54" s="207"/>
      <c r="Q54" s="207"/>
      <c r="R54" s="207"/>
      <c r="S54" s="207"/>
      <c r="T54" s="207"/>
      <c r="U54" s="207"/>
      <c r="V54" s="207"/>
      <c r="W54" s="207"/>
      <c r="X54" s="207"/>
      <c r="Y54" s="207"/>
    </row>
    <row r="55" spans="1:25" ht="12.75" customHeight="1">
      <c r="A55" s="273" t="s">
        <v>1100</v>
      </c>
      <c r="B55" s="273"/>
      <c r="C55" s="273"/>
      <c r="D55" s="273"/>
      <c r="E55" s="273"/>
      <c r="F55" s="273"/>
      <c r="G55" s="274"/>
      <c r="H55" s="12"/>
      <c r="I55" s="12"/>
      <c r="J55" s="12"/>
      <c r="K55" s="12"/>
      <c r="L55" s="12"/>
      <c r="M55" s="12"/>
      <c r="N55" s="12"/>
      <c r="O55" s="12"/>
      <c r="P55" s="12"/>
      <c r="Q55" s="12"/>
      <c r="R55" s="12"/>
      <c r="S55" s="12"/>
      <c r="T55" s="12"/>
      <c r="U55" s="12"/>
      <c r="V55" s="12"/>
      <c r="W55" s="12"/>
      <c r="X55" s="12"/>
      <c r="Y55" s="12"/>
    </row>
    <row r="56" spans="1:25" ht="12.75" customHeight="1">
      <c r="A56" s="275" t="s">
        <v>1102</v>
      </c>
      <c r="B56" s="276">
        <f>'Sources and Uses Budget'!$C55</f>
        <v>23131</v>
      </c>
      <c r="C56" s="276">
        <f>'Sources and Uses Budget'!$C55</f>
        <v>23131</v>
      </c>
      <c r="D56" s="277">
        <f t="shared" ref="D56:D64" si="12">C56-B56</f>
        <v>0</v>
      </c>
      <c r="E56" s="278"/>
      <c r="F56" s="279"/>
      <c r="G56" s="274"/>
      <c r="H56" s="12"/>
      <c r="I56" s="12"/>
      <c r="J56" s="12"/>
      <c r="K56" s="12"/>
      <c r="L56" s="12"/>
      <c r="M56" s="12"/>
      <c r="N56" s="12"/>
      <c r="O56" s="12"/>
      <c r="P56" s="12"/>
      <c r="Q56" s="12"/>
      <c r="R56" s="12"/>
      <c r="S56" s="12"/>
      <c r="T56" s="12"/>
      <c r="U56" s="12"/>
      <c r="V56" s="12"/>
      <c r="W56" s="12"/>
      <c r="X56" s="12"/>
      <c r="Y56" s="12"/>
    </row>
    <row r="57" spans="1:25" ht="12" customHeight="1">
      <c r="A57" s="275" t="s">
        <v>1087</v>
      </c>
      <c r="B57" s="276">
        <f>'Sources and Uses Budget'!$C56</f>
        <v>0</v>
      </c>
      <c r="C57" s="276">
        <f>'Sources and Uses Budget'!$C56</f>
        <v>0</v>
      </c>
      <c r="D57" s="277">
        <f t="shared" si="12"/>
        <v>0</v>
      </c>
      <c r="E57" s="278"/>
      <c r="F57" s="279"/>
      <c r="G57" s="274"/>
      <c r="H57" s="12"/>
      <c r="I57" s="12"/>
      <c r="J57" s="12"/>
      <c r="K57" s="12"/>
      <c r="L57" s="12"/>
      <c r="M57" s="12"/>
      <c r="N57" s="12"/>
      <c r="O57" s="12"/>
      <c r="P57" s="12"/>
      <c r="Q57" s="12"/>
      <c r="R57" s="12"/>
      <c r="S57" s="12"/>
      <c r="T57" s="12"/>
      <c r="U57" s="12"/>
      <c r="V57" s="12"/>
      <c r="W57" s="12"/>
      <c r="X57" s="12"/>
      <c r="Y57" s="12"/>
    </row>
    <row r="58" spans="1:25" ht="12.75" customHeight="1">
      <c r="A58" s="275" t="s">
        <v>1093</v>
      </c>
      <c r="B58" s="276">
        <f>'Sources and Uses Budget'!$C57</f>
        <v>9107</v>
      </c>
      <c r="C58" s="276">
        <f>'Sources and Uses Budget'!$C57</f>
        <v>9107</v>
      </c>
      <c r="D58" s="277">
        <f t="shared" si="12"/>
        <v>0</v>
      </c>
      <c r="E58" s="278"/>
      <c r="F58" s="279"/>
      <c r="G58" s="274"/>
      <c r="H58" s="12"/>
      <c r="I58" s="12"/>
      <c r="J58" s="12"/>
      <c r="K58" s="12"/>
      <c r="L58" s="12"/>
      <c r="M58" s="12"/>
      <c r="N58" s="12"/>
      <c r="O58" s="12"/>
      <c r="P58" s="12"/>
      <c r="Q58" s="12"/>
      <c r="R58" s="12"/>
      <c r="S58" s="12"/>
      <c r="T58" s="12"/>
      <c r="U58" s="12"/>
      <c r="V58" s="12"/>
      <c r="W58" s="12"/>
      <c r="X58" s="12"/>
      <c r="Y58" s="12"/>
    </row>
    <row r="59" spans="1:25" ht="12.75" customHeight="1">
      <c r="A59" s="275" t="s">
        <v>1094</v>
      </c>
      <c r="B59" s="276">
        <f>'Sources and Uses Budget'!$C58</f>
        <v>0</v>
      </c>
      <c r="C59" s="276">
        <f>'Sources and Uses Budget'!$C58</f>
        <v>0</v>
      </c>
      <c r="D59" s="277">
        <f t="shared" si="12"/>
        <v>0</v>
      </c>
      <c r="E59" s="278"/>
      <c r="F59" s="279"/>
      <c r="G59" s="274"/>
      <c r="H59" s="12"/>
      <c r="I59" s="12"/>
      <c r="J59" s="12"/>
      <c r="K59" s="12"/>
      <c r="L59" s="12"/>
      <c r="M59" s="12"/>
      <c r="N59" s="12"/>
      <c r="O59" s="12"/>
      <c r="P59" s="12"/>
      <c r="Q59" s="12"/>
      <c r="R59" s="12"/>
      <c r="S59" s="12"/>
      <c r="T59" s="12"/>
      <c r="U59" s="12"/>
      <c r="V59" s="12"/>
      <c r="W59" s="12"/>
      <c r="X59" s="12"/>
      <c r="Y59" s="12"/>
    </row>
    <row r="60" spans="1:25" ht="12.75" customHeight="1">
      <c r="A60" s="275" t="s">
        <v>1096</v>
      </c>
      <c r="B60" s="276">
        <f>'Sources and Uses Budget'!$C59</f>
        <v>0</v>
      </c>
      <c r="C60" s="276">
        <f>'Sources and Uses Budget'!$C59</f>
        <v>0</v>
      </c>
      <c r="D60" s="277">
        <f t="shared" si="12"/>
        <v>0</v>
      </c>
      <c r="E60" s="278"/>
      <c r="F60" s="279"/>
      <c r="G60" s="274"/>
      <c r="H60" s="12"/>
      <c r="I60" s="12"/>
      <c r="J60" s="12"/>
      <c r="K60" s="12"/>
      <c r="L60" s="12"/>
      <c r="M60" s="12"/>
      <c r="N60" s="12"/>
      <c r="O60" s="12"/>
      <c r="P60" s="12"/>
      <c r="Q60" s="12"/>
      <c r="R60" s="12"/>
      <c r="S60" s="12"/>
      <c r="T60" s="12"/>
      <c r="U60" s="12"/>
      <c r="V60" s="12"/>
      <c r="W60" s="12"/>
      <c r="X60" s="12"/>
      <c r="Y60" s="12"/>
    </row>
    <row r="61" spans="1:25" ht="12.75" customHeight="1">
      <c r="A61" s="282" t="s">
        <v>1031</v>
      </c>
      <c r="B61" s="276">
        <f>'Sources and Uses Budget'!$C60</f>
        <v>9107</v>
      </c>
      <c r="C61" s="276">
        <f>'Sources and Uses Budget'!$C60</f>
        <v>9107</v>
      </c>
      <c r="D61" s="277">
        <f t="shared" si="12"/>
        <v>0</v>
      </c>
      <c r="E61" s="278"/>
      <c r="F61" s="279"/>
      <c r="G61" s="274"/>
      <c r="H61" s="12"/>
      <c r="I61" s="12"/>
      <c r="J61" s="12"/>
      <c r="K61" s="12"/>
      <c r="L61" s="12"/>
      <c r="M61" s="12"/>
      <c r="N61" s="12"/>
      <c r="O61" s="12"/>
      <c r="P61" s="12"/>
      <c r="Q61" s="12"/>
      <c r="R61" s="12"/>
      <c r="S61" s="12"/>
      <c r="T61" s="12"/>
      <c r="U61" s="12"/>
      <c r="V61" s="12"/>
      <c r="W61" s="12"/>
      <c r="X61" s="12"/>
      <c r="Y61" s="12"/>
    </row>
    <row r="62" spans="1:25" ht="12.75" customHeight="1">
      <c r="A62" s="282" t="s">
        <v>1031</v>
      </c>
      <c r="B62" s="276">
        <f>'Sources and Uses Budget'!$C61</f>
        <v>9107</v>
      </c>
      <c r="C62" s="276">
        <f>'Sources and Uses Budget'!$C61</f>
        <v>9107</v>
      </c>
      <c r="D62" s="277">
        <f t="shared" si="12"/>
        <v>0</v>
      </c>
      <c r="E62" s="278"/>
      <c r="F62" s="279"/>
      <c r="G62" s="274"/>
      <c r="H62" s="12"/>
      <c r="I62" s="12"/>
      <c r="J62" s="12"/>
      <c r="K62" s="12"/>
      <c r="L62" s="12"/>
      <c r="M62" s="12"/>
      <c r="N62" s="12"/>
      <c r="O62" s="12"/>
      <c r="P62" s="12"/>
      <c r="Q62" s="12"/>
      <c r="R62" s="12"/>
      <c r="S62" s="12"/>
      <c r="T62" s="12"/>
      <c r="U62" s="12"/>
      <c r="V62" s="12"/>
      <c r="W62" s="12"/>
      <c r="X62" s="12"/>
      <c r="Y62" s="12"/>
    </row>
    <row r="63" spans="1:25" ht="13.5" customHeight="1">
      <c r="A63" s="280" t="s">
        <v>1115</v>
      </c>
      <c r="B63" s="277">
        <f t="shared" ref="B63:C63" si="13">SUM(B56:B62)</f>
        <v>50452</v>
      </c>
      <c r="C63" s="277">
        <f t="shared" si="13"/>
        <v>50452</v>
      </c>
      <c r="D63" s="277">
        <f t="shared" si="12"/>
        <v>0</v>
      </c>
      <c r="E63" s="278"/>
      <c r="F63" s="279"/>
      <c r="G63" s="274"/>
      <c r="H63" s="12"/>
      <c r="I63" s="12"/>
      <c r="J63" s="12"/>
      <c r="K63" s="12"/>
      <c r="L63" s="12"/>
      <c r="M63" s="12"/>
      <c r="N63" s="12"/>
      <c r="O63" s="12"/>
      <c r="P63" s="12"/>
      <c r="Q63" s="12"/>
      <c r="R63" s="12"/>
      <c r="S63" s="12"/>
      <c r="T63" s="12"/>
      <c r="U63" s="12"/>
      <c r="V63" s="12"/>
      <c r="W63" s="12"/>
      <c r="X63" s="12"/>
      <c r="Y63" s="12"/>
    </row>
    <row r="64" spans="1:25" ht="12.75" customHeight="1">
      <c r="A64" s="285" t="s">
        <v>1118</v>
      </c>
      <c r="B64" s="277">
        <f t="shared" ref="B64:C64" si="14">SUM(B9+B12+B14+B15+B17+B26+B27+B37+B41+B42+B54+B63)</f>
        <v>28661548</v>
      </c>
      <c r="C64" s="277">
        <f t="shared" si="14"/>
        <v>28661548</v>
      </c>
      <c r="D64" s="277">
        <f t="shared" si="12"/>
        <v>0</v>
      </c>
      <c r="E64" s="278"/>
      <c r="F64" s="279"/>
      <c r="G64" s="274"/>
      <c r="H64" s="12"/>
      <c r="I64" s="12"/>
      <c r="J64" s="12"/>
      <c r="K64" s="12"/>
      <c r="L64" s="12"/>
      <c r="M64" s="12"/>
      <c r="N64" s="12"/>
      <c r="O64" s="12"/>
      <c r="P64" s="12"/>
      <c r="Q64" s="12"/>
      <c r="R64" s="12"/>
      <c r="S64" s="12"/>
      <c r="T64" s="12"/>
      <c r="U64" s="12"/>
      <c r="V64" s="12"/>
      <c r="W64" s="12"/>
      <c r="X64" s="12"/>
      <c r="Y64" s="12"/>
    </row>
    <row r="65" spans="1:25" ht="12.75" customHeight="1">
      <c r="A65" s="273" t="s">
        <v>1123</v>
      </c>
      <c r="B65" s="273"/>
      <c r="C65" s="273"/>
      <c r="D65" s="273"/>
      <c r="E65" s="273"/>
      <c r="F65" s="273"/>
      <c r="G65" s="274"/>
      <c r="H65" s="12"/>
      <c r="I65" s="12"/>
      <c r="J65" s="12"/>
      <c r="K65" s="12"/>
      <c r="L65" s="12"/>
      <c r="M65" s="12"/>
      <c r="N65" s="12"/>
      <c r="O65" s="12"/>
      <c r="P65" s="12"/>
      <c r="Q65" s="12"/>
      <c r="R65" s="12"/>
      <c r="S65" s="12"/>
      <c r="T65" s="12"/>
      <c r="U65" s="12"/>
      <c r="V65" s="12"/>
      <c r="W65" s="12"/>
      <c r="X65" s="12"/>
      <c r="Y65" s="12"/>
    </row>
    <row r="66" spans="1:25" ht="12.75" customHeight="1">
      <c r="A66" s="275" t="s">
        <v>1125</v>
      </c>
      <c r="B66" s="276">
        <f>'Sources and Uses Budget'!$C65</f>
        <v>0</v>
      </c>
      <c r="C66" s="276">
        <f>'Sources and Uses Budget'!$C65</f>
        <v>0</v>
      </c>
      <c r="D66" s="277">
        <f t="shared" ref="D66:D68" si="15">C66-B66</f>
        <v>0</v>
      </c>
      <c r="E66" s="278"/>
      <c r="F66" s="279"/>
      <c r="G66" s="274"/>
      <c r="H66" s="12"/>
      <c r="I66" s="12"/>
      <c r="J66" s="12"/>
      <c r="K66" s="12"/>
      <c r="L66" s="12"/>
      <c r="M66" s="12"/>
      <c r="N66" s="12"/>
      <c r="O66" s="12"/>
      <c r="P66" s="12"/>
      <c r="Q66" s="12"/>
      <c r="R66" s="12"/>
      <c r="S66" s="12"/>
      <c r="T66" s="12"/>
      <c r="U66" s="12"/>
      <c r="V66" s="12"/>
      <c r="W66" s="12"/>
      <c r="X66" s="12"/>
      <c r="Y66" s="12"/>
    </row>
    <row r="67" spans="1:25" ht="12.75" customHeight="1">
      <c r="A67" s="282" t="s">
        <v>1031</v>
      </c>
      <c r="B67" s="276">
        <f>'Sources and Uses Budget'!$C66</f>
        <v>31874</v>
      </c>
      <c r="C67" s="276">
        <f>'Sources and Uses Budget'!$C66</f>
        <v>31874</v>
      </c>
      <c r="D67" s="277">
        <f t="shared" si="15"/>
        <v>0</v>
      </c>
      <c r="E67" s="278"/>
      <c r="F67" s="279"/>
      <c r="G67" s="274"/>
      <c r="H67" s="12"/>
      <c r="I67" s="12"/>
      <c r="J67" s="12"/>
      <c r="K67" s="12"/>
      <c r="L67" s="12"/>
      <c r="M67" s="12"/>
      <c r="N67" s="12"/>
      <c r="O67" s="12"/>
      <c r="P67" s="12"/>
      <c r="Q67" s="12"/>
      <c r="R67" s="12"/>
      <c r="S67" s="12"/>
      <c r="T67" s="12"/>
      <c r="U67" s="12"/>
      <c r="V67" s="12"/>
      <c r="W67" s="12"/>
      <c r="X67" s="12"/>
      <c r="Y67" s="12"/>
    </row>
    <row r="68" spans="1:25" ht="12.75" customHeight="1">
      <c r="A68" s="280" t="s">
        <v>1131</v>
      </c>
      <c r="B68" s="277">
        <f t="shared" ref="B68:C68" si="16">SUM(B66:B67)</f>
        <v>31874</v>
      </c>
      <c r="C68" s="277">
        <f t="shared" si="16"/>
        <v>31874</v>
      </c>
      <c r="D68" s="277">
        <f t="shared" si="15"/>
        <v>0</v>
      </c>
      <c r="E68" s="278"/>
      <c r="F68" s="279"/>
      <c r="G68" s="274"/>
      <c r="H68" s="12"/>
      <c r="I68" s="12"/>
      <c r="J68" s="12"/>
      <c r="K68" s="12"/>
      <c r="L68" s="12"/>
      <c r="M68" s="12"/>
      <c r="N68" s="12"/>
      <c r="O68" s="12"/>
      <c r="P68" s="12"/>
      <c r="Q68" s="12"/>
      <c r="R68" s="12"/>
      <c r="S68" s="12"/>
      <c r="T68" s="12"/>
      <c r="U68" s="12"/>
      <c r="V68" s="12"/>
      <c r="W68" s="12"/>
      <c r="X68" s="12"/>
      <c r="Y68" s="12"/>
    </row>
    <row r="69" spans="1:25" ht="12.75" customHeight="1">
      <c r="A69" s="273" t="s">
        <v>1134</v>
      </c>
      <c r="B69" s="273"/>
      <c r="C69" s="273"/>
      <c r="D69" s="273"/>
      <c r="E69" s="273"/>
      <c r="F69" s="273"/>
      <c r="G69" s="274"/>
      <c r="H69" s="12"/>
      <c r="I69" s="12"/>
      <c r="J69" s="12"/>
      <c r="K69" s="12"/>
      <c r="L69" s="12"/>
      <c r="M69" s="12"/>
      <c r="N69" s="12"/>
      <c r="O69" s="12"/>
      <c r="P69" s="12"/>
      <c r="Q69" s="12"/>
      <c r="R69" s="12"/>
      <c r="S69" s="12"/>
      <c r="T69" s="12"/>
      <c r="U69" s="12"/>
      <c r="V69" s="12"/>
      <c r="W69" s="12"/>
      <c r="X69" s="12"/>
      <c r="Y69" s="12"/>
    </row>
    <row r="70" spans="1:25" ht="12.75" customHeight="1">
      <c r="A70" s="275" t="s">
        <v>1138</v>
      </c>
      <c r="B70" s="276">
        <f>'Sources and Uses Budget'!$C69</f>
        <v>0</v>
      </c>
      <c r="C70" s="276">
        <f>'Sources and Uses Budget'!$C69</f>
        <v>0</v>
      </c>
      <c r="D70" s="277">
        <f t="shared" ref="D70:D75" si="17">C70-B70</f>
        <v>0</v>
      </c>
      <c r="E70" s="278"/>
      <c r="F70" s="279"/>
      <c r="G70" s="274"/>
      <c r="H70" s="12"/>
      <c r="I70" s="12"/>
      <c r="J70" s="12"/>
      <c r="K70" s="12"/>
      <c r="L70" s="12"/>
      <c r="M70" s="12"/>
      <c r="N70" s="12"/>
      <c r="O70" s="12"/>
      <c r="P70" s="12"/>
      <c r="Q70" s="12"/>
      <c r="R70" s="12"/>
      <c r="S70" s="12"/>
      <c r="T70" s="12"/>
      <c r="U70" s="12"/>
      <c r="V70" s="12"/>
      <c r="W70" s="12"/>
      <c r="X70" s="12"/>
      <c r="Y70" s="12"/>
    </row>
    <row r="71" spans="1:25" ht="12.75" customHeight="1">
      <c r="A71" s="275" t="s">
        <v>1139</v>
      </c>
      <c r="B71" s="276">
        <f>'Sources and Uses Budget'!$C70</f>
        <v>0</v>
      </c>
      <c r="C71" s="276">
        <f>'Sources and Uses Budget'!$C70</f>
        <v>0</v>
      </c>
      <c r="D71" s="277">
        <f t="shared" si="17"/>
        <v>0</v>
      </c>
      <c r="E71" s="278"/>
      <c r="F71" s="279"/>
      <c r="G71" s="274"/>
      <c r="H71" s="12"/>
      <c r="I71" s="12"/>
      <c r="J71" s="12"/>
      <c r="K71" s="12"/>
      <c r="L71" s="12"/>
      <c r="M71" s="12"/>
      <c r="N71" s="12"/>
      <c r="O71" s="12"/>
      <c r="P71" s="12"/>
      <c r="Q71" s="12"/>
      <c r="R71" s="12"/>
      <c r="S71" s="12"/>
      <c r="T71" s="12"/>
      <c r="U71" s="12"/>
      <c r="V71" s="12"/>
      <c r="W71" s="12"/>
      <c r="X71" s="12"/>
      <c r="Y71" s="12"/>
    </row>
    <row r="72" spans="1:25" ht="12.75" customHeight="1">
      <c r="A72" s="107" t="s">
        <v>1140</v>
      </c>
      <c r="B72" s="276">
        <f>'Sources and Uses Budget'!$C71</f>
        <v>0</v>
      </c>
      <c r="C72" s="276">
        <f>'Sources and Uses Budget'!$C71</f>
        <v>0</v>
      </c>
      <c r="D72" s="277">
        <f t="shared" si="17"/>
        <v>0</v>
      </c>
      <c r="E72" s="278"/>
      <c r="F72" s="279"/>
      <c r="G72" s="274"/>
      <c r="H72" s="12"/>
      <c r="I72" s="12"/>
      <c r="J72" s="12"/>
      <c r="K72" s="12"/>
      <c r="L72" s="12"/>
      <c r="M72" s="12"/>
      <c r="N72" s="12"/>
      <c r="O72" s="12"/>
      <c r="P72" s="12"/>
      <c r="Q72" s="12"/>
      <c r="R72" s="12"/>
      <c r="S72" s="12"/>
      <c r="T72" s="12"/>
      <c r="U72" s="12"/>
      <c r="V72" s="12"/>
      <c r="W72" s="12"/>
      <c r="X72" s="12"/>
      <c r="Y72" s="12"/>
    </row>
    <row r="73" spans="1:25" ht="12.75" customHeight="1">
      <c r="A73" s="275" t="s">
        <v>1143</v>
      </c>
      <c r="B73" s="276">
        <f>'Sources and Uses Budget'!$C72</f>
        <v>156404</v>
      </c>
      <c r="C73" s="276">
        <f>'Sources and Uses Budget'!$C72</f>
        <v>156404</v>
      </c>
      <c r="D73" s="277">
        <f t="shared" si="17"/>
        <v>0</v>
      </c>
      <c r="E73" s="278"/>
      <c r="F73" s="279"/>
      <c r="G73" s="274"/>
      <c r="H73" s="12"/>
      <c r="I73" s="12"/>
      <c r="J73" s="12"/>
      <c r="K73" s="12"/>
      <c r="L73" s="12"/>
      <c r="M73" s="12"/>
      <c r="N73" s="12"/>
      <c r="O73" s="12"/>
      <c r="P73" s="12"/>
      <c r="Q73" s="12"/>
      <c r="R73" s="12"/>
      <c r="S73" s="12"/>
      <c r="T73" s="12"/>
      <c r="U73" s="12"/>
      <c r="V73" s="12"/>
      <c r="W73" s="12"/>
      <c r="X73" s="12"/>
      <c r="Y73" s="12"/>
    </row>
    <row r="74" spans="1:25" ht="12.75" customHeight="1">
      <c r="A74" s="282" t="s">
        <v>1031</v>
      </c>
      <c r="B74" s="276">
        <f>'Sources and Uses Budget'!$C73</f>
        <v>99438</v>
      </c>
      <c r="C74" s="276">
        <f>'Sources and Uses Budget'!$C73</f>
        <v>99438</v>
      </c>
      <c r="D74" s="277">
        <f t="shared" si="17"/>
        <v>0</v>
      </c>
      <c r="E74" s="278"/>
      <c r="F74" s="279"/>
      <c r="G74" s="274"/>
      <c r="H74" s="12"/>
      <c r="I74" s="12"/>
      <c r="J74" s="12"/>
      <c r="K74" s="12"/>
      <c r="L74" s="12"/>
      <c r="M74" s="12"/>
      <c r="N74" s="12"/>
      <c r="O74" s="12"/>
      <c r="P74" s="12"/>
      <c r="Q74" s="12"/>
      <c r="R74" s="12"/>
      <c r="S74" s="12"/>
      <c r="T74" s="12"/>
      <c r="U74" s="12"/>
      <c r="V74" s="12"/>
      <c r="W74" s="12"/>
      <c r="X74" s="12"/>
      <c r="Y74" s="12"/>
    </row>
    <row r="75" spans="1:25" ht="12.75" customHeight="1">
      <c r="A75" s="280" t="s">
        <v>1147</v>
      </c>
      <c r="B75" s="277">
        <f t="shared" ref="B75:C75" si="18">SUM(B70:B74)</f>
        <v>255842</v>
      </c>
      <c r="C75" s="277">
        <f t="shared" si="18"/>
        <v>255842</v>
      </c>
      <c r="D75" s="277">
        <f t="shared" si="17"/>
        <v>0</v>
      </c>
      <c r="E75" s="278"/>
      <c r="F75" s="279"/>
      <c r="G75" s="274"/>
      <c r="H75" s="12"/>
      <c r="I75" s="12"/>
      <c r="J75" s="12"/>
      <c r="K75" s="12"/>
      <c r="L75" s="12"/>
      <c r="M75" s="12"/>
      <c r="N75" s="12"/>
      <c r="O75" s="12"/>
      <c r="P75" s="12"/>
      <c r="Q75" s="12"/>
      <c r="R75" s="12"/>
      <c r="S75" s="12"/>
      <c r="T75" s="12"/>
      <c r="U75" s="12"/>
      <c r="V75" s="12"/>
      <c r="W75" s="12"/>
      <c r="X75" s="12"/>
      <c r="Y75" s="12"/>
    </row>
    <row r="76" spans="1:25" ht="12.75" customHeight="1">
      <c r="A76" s="273" t="s">
        <v>1149</v>
      </c>
      <c r="B76" s="273"/>
      <c r="C76" s="273"/>
      <c r="D76" s="273"/>
      <c r="E76" s="273"/>
      <c r="F76" s="273"/>
      <c r="G76" s="274"/>
      <c r="H76" s="12"/>
      <c r="I76" s="12"/>
      <c r="J76" s="12"/>
      <c r="K76" s="12"/>
      <c r="L76" s="12"/>
      <c r="M76" s="12"/>
      <c r="N76" s="12"/>
      <c r="O76" s="12"/>
      <c r="P76" s="12"/>
      <c r="Q76" s="12"/>
      <c r="R76" s="12"/>
      <c r="S76" s="12"/>
      <c r="T76" s="12"/>
      <c r="U76" s="12"/>
      <c r="V76" s="12"/>
      <c r="W76" s="12"/>
      <c r="X76" s="12"/>
      <c r="Y76" s="12"/>
    </row>
    <row r="77" spans="1:25" ht="12.75" customHeight="1">
      <c r="A77" s="275" t="s">
        <v>1151</v>
      </c>
      <c r="B77" s="276">
        <f>'Sources and Uses Budget'!$C76</f>
        <v>1459210</v>
      </c>
      <c r="C77" s="276">
        <f>'Sources and Uses Budget'!$C76</f>
        <v>1459210</v>
      </c>
      <c r="D77" s="277">
        <f t="shared" ref="D77:D79" si="19">C77-B77</f>
        <v>0</v>
      </c>
      <c r="E77" s="278"/>
      <c r="F77" s="279"/>
      <c r="G77" s="274"/>
      <c r="H77" s="12"/>
      <c r="I77" s="12"/>
      <c r="J77" s="12"/>
      <c r="K77" s="12"/>
      <c r="L77" s="12"/>
      <c r="M77" s="12"/>
      <c r="N77" s="12"/>
      <c r="O77" s="12"/>
      <c r="P77" s="12"/>
      <c r="Q77" s="12"/>
      <c r="R77" s="12"/>
      <c r="S77" s="12"/>
      <c r="T77" s="12"/>
      <c r="U77" s="12"/>
      <c r="V77" s="12"/>
      <c r="W77" s="12"/>
      <c r="X77" s="12"/>
      <c r="Y77" s="12"/>
    </row>
    <row r="78" spans="1:25" ht="12.75" customHeight="1">
      <c r="A78" s="275" t="s">
        <v>1155</v>
      </c>
      <c r="B78" s="276">
        <f>'Sources and Uses Budget'!$C77</f>
        <v>163743</v>
      </c>
      <c r="C78" s="276">
        <f>'Sources and Uses Budget'!$C77</f>
        <v>163743</v>
      </c>
      <c r="D78" s="277">
        <f t="shared" si="19"/>
        <v>0</v>
      </c>
      <c r="E78" s="278"/>
      <c r="F78" s="279"/>
      <c r="G78" s="274"/>
      <c r="H78" s="12"/>
      <c r="I78" s="12"/>
      <c r="J78" s="12"/>
      <c r="K78" s="12"/>
      <c r="L78" s="12"/>
      <c r="M78" s="12"/>
      <c r="N78" s="12"/>
      <c r="O78" s="12"/>
      <c r="P78" s="12"/>
      <c r="Q78" s="12"/>
      <c r="R78" s="12"/>
      <c r="S78" s="12"/>
      <c r="T78" s="12"/>
      <c r="U78" s="12"/>
      <c r="V78" s="12"/>
      <c r="W78" s="12"/>
      <c r="X78" s="12"/>
      <c r="Y78" s="12"/>
    </row>
    <row r="79" spans="1:25" ht="12.75" customHeight="1">
      <c r="A79" s="280" t="s">
        <v>1156</v>
      </c>
      <c r="B79" s="277">
        <f t="shared" ref="B79:C79" si="20">SUM(B77:B78)</f>
        <v>1622953</v>
      </c>
      <c r="C79" s="277">
        <f t="shared" si="20"/>
        <v>1622953</v>
      </c>
      <c r="D79" s="277">
        <f t="shared" si="19"/>
        <v>0</v>
      </c>
      <c r="E79" s="278"/>
      <c r="F79" s="279"/>
      <c r="G79" s="274"/>
      <c r="H79" s="12"/>
      <c r="I79" s="12"/>
      <c r="J79" s="12"/>
      <c r="K79" s="12"/>
      <c r="L79" s="12"/>
      <c r="M79" s="12"/>
      <c r="N79" s="12"/>
      <c r="O79" s="12"/>
      <c r="P79" s="12"/>
      <c r="Q79" s="12"/>
      <c r="R79" s="12"/>
      <c r="S79" s="12"/>
      <c r="T79" s="12"/>
      <c r="U79" s="12"/>
      <c r="V79" s="12"/>
      <c r="W79" s="12"/>
      <c r="X79" s="12"/>
      <c r="Y79" s="12"/>
    </row>
    <row r="80" spans="1:25" ht="12.75" customHeight="1">
      <c r="A80" s="273" t="s">
        <v>1160</v>
      </c>
      <c r="B80" s="273"/>
      <c r="C80" s="273"/>
      <c r="D80" s="273"/>
      <c r="E80" s="273"/>
      <c r="F80" s="273"/>
      <c r="G80" s="274"/>
      <c r="H80" s="12"/>
      <c r="I80" s="12"/>
      <c r="J80" s="12"/>
      <c r="K80" s="12"/>
      <c r="L80" s="12"/>
      <c r="M80" s="12"/>
      <c r="N80" s="12"/>
      <c r="O80" s="12"/>
      <c r="P80" s="12"/>
      <c r="Q80" s="12"/>
      <c r="R80" s="12"/>
      <c r="S80" s="12"/>
      <c r="T80" s="12"/>
      <c r="U80" s="12"/>
      <c r="V80" s="12"/>
      <c r="W80" s="12"/>
      <c r="X80" s="12"/>
      <c r="Y80" s="12"/>
    </row>
    <row r="81" spans="1:25" ht="13.5" customHeight="1">
      <c r="A81" s="275" t="s">
        <v>1162</v>
      </c>
      <c r="B81" s="276">
        <f>'Sources and Uses Budget'!$C80</f>
        <v>41334</v>
      </c>
      <c r="C81" s="276">
        <f>'Sources and Uses Budget'!$C80</f>
        <v>41334</v>
      </c>
      <c r="D81" s="277">
        <f t="shared" ref="D81:D97" si="21">C81-B81</f>
        <v>0</v>
      </c>
      <c r="E81" s="278"/>
      <c r="F81" s="279"/>
      <c r="G81" s="274"/>
      <c r="H81" s="12"/>
      <c r="I81" s="12"/>
      <c r="J81" s="12"/>
      <c r="K81" s="12"/>
      <c r="L81" s="12"/>
      <c r="M81" s="12"/>
      <c r="N81" s="12"/>
      <c r="O81" s="12"/>
      <c r="P81" s="12"/>
      <c r="Q81" s="12"/>
      <c r="R81" s="12"/>
      <c r="S81" s="12"/>
      <c r="T81" s="12"/>
      <c r="U81" s="12"/>
      <c r="V81" s="12"/>
      <c r="W81" s="12"/>
      <c r="X81" s="12"/>
      <c r="Y81" s="12"/>
    </row>
    <row r="82" spans="1:25" ht="12.75" customHeight="1">
      <c r="A82" s="275" t="s">
        <v>1163</v>
      </c>
      <c r="B82" s="276">
        <f>'Sources and Uses Budget'!$C81</f>
        <v>45534</v>
      </c>
      <c r="C82" s="276">
        <f>'Sources and Uses Budget'!$C81</f>
        <v>45534</v>
      </c>
      <c r="D82" s="277">
        <f t="shared" si="21"/>
        <v>0</v>
      </c>
      <c r="E82" s="278"/>
      <c r="F82" s="279"/>
      <c r="G82" s="274"/>
      <c r="H82" s="12"/>
      <c r="I82" s="12"/>
      <c r="J82" s="12"/>
      <c r="K82" s="12"/>
      <c r="L82" s="12"/>
      <c r="M82" s="12"/>
      <c r="N82" s="12"/>
      <c r="O82" s="12"/>
      <c r="P82" s="12"/>
      <c r="Q82" s="12"/>
      <c r="R82" s="12"/>
      <c r="S82" s="12"/>
      <c r="T82" s="12"/>
      <c r="U82" s="12"/>
      <c r="V82" s="12"/>
      <c r="W82" s="12"/>
      <c r="X82" s="12"/>
      <c r="Y82" s="12"/>
    </row>
    <row r="83" spans="1:25" ht="12.75" customHeight="1">
      <c r="A83" s="275" t="s">
        <v>1166</v>
      </c>
      <c r="B83" s="276">
        <f>'Sources and Uses Budget'!$C82</f>
        <v>709212</v>
      </c>
      <c r="C83" s="276">
        <f>'Sources and Uses Budget'!$C82</f>
        <v>709212</v>
      </c>
      <c r="D83" s="277">
        <f t="shared" si="21"/>
        <v>0</v>
      </c>
      <c r="E83" s="278"/>
      <c r="F83" s="279"/>
      <c r="G83" s="274"/>
      <c r="H83" s="12"/>
      <c r="I83" s="12"/>
      <c r="J83" s="12"/>
      <c r="K83" s="12"/>
      <c r="L83" s="12"/>
      <c r="M83" s="12"/>
      <c r="N83" s="12"/>
      <c r="O83" s="12"/>
      <c r="P83" s="12"/>
      <c r="Q83" s="12"/>
      <c r="R83" s="12"/>
      <c r="S83" s="12"/>
      <c r="T83" s="12"/>
      <c r="U83" s="12"/>
      <c r="V83" s="12"/>
      <c r="W83" s="12"/>
      <c r="X83" s="12"/>
      <c r="Y83" s="12"/>
    </row>
    <row r="84" spans="1:25" ht="12.75" customHeight="1">
      <c r="A84" s="275" t="s">
        <v>1168</v>
      </c>
      <c r="B84" s="276">
        <f>'Sources and Uses Budget'!$C83</f>
        <v>91067</v>
      </c>
      <c r="C84" s="276">
        <f>'Sources and Uses Budget'!$C83</f>
        <v>91067</v>
      </c>
      <c r="D84" s="277">
        <f t="shared" si="21"/>
        <v>0</v>
      </c>
      <c r="E84" s="278"/>
      <c r="F84" s="279"/>
      <c r="G84" s="274"/>
      <c r="H84" s="12"/>
      <c r="I84" s="12"/>
      <c r="J84" s="12"/>
      <c r="K84" s="12"/>
      <c r="L84" s="12"/>
      <c r="M84" s="12"/>
      <c r="N84" s="12"/>
      <c r="O84" s="12"/>
      <c r="P84" s="12"/>
      <c r="Q84" s="12"/>
      <c r="R84" s="12"/>
      <c r="S84" s="12"/>
      <c r="T84" s="12"/>
      <c r="U84" s="12"/>
      <c r="V84" s="12"/>
      <c r="W84" s="12"/>
      <c r="X84" s="12"/>
      <c r="Y84" s="12"/>
    </row>
    <row r="85" spans="1:25" ht="12.75" customHeight="1">
      <c r="A85" s="275" t="s">
        <v>1171</v>
      </c>
      <c r="B85" s="276">
        <f>'Sources and Uses Budget'!$C84</f>
        <v>0</v>
      </c>
      <c r="C85" s="276">
        <f>'Sources and Uses Budget'!$C84</f>
        <v>0</v>
      </c>
      <c r="D85" s="277">
        <f t="shared" si="21"/>
        <v>0</v>
      </c>
      <c r="E85" s="278"/>
      <c r="F85" s="279"/>
      <c r="G85" s="274"/>
      <c r="H85" s="12"/>
      <c r="I85" s="12"/>
      <c r="J85" s="12"/>
      <c r="K85" s="12"/>
      <c r="L85" s="12"/>
      <c r="M85" s="12"/>
      <c r="N85" s="12"/>
      <c r="O85" s="12"/>
      <c r="P85" s="12"/>
      <c r="Q85" s="12"/>
      <c r="R85" s="12"/>
      <c r="S85" s="12"/>
      <c r="T85" s="12"/>
      <c r="U85" s="12"/>
      <c r="V85" s="12"/>
      <c r="W85" s="12"/>
      <c r="X85" s="12"/>
      <c r="Y85" s="12"/>
    </row>
    <row r="86" spans="1:25" ht="12.75" customHeight="1">
      <c r="A86" s="275" t="s">
        <v>1174</v>
      </c>
      <c r="B86" s="276">
        <f>'Sources and Uses Budget'!$C85</f>
        <v>91067</v>
      </c>
      <c r="C86" s="276">
        <f>'Sources and Uses Budget'!$C85</f>
        <v>91067</v>
      </c>
      <c r="D86" s="277">
        <f t="shared" si="21"/>
        <v>0</v>
      </c>
      <c r="E86" s="278"/>
      <c r="F86" s="279"/>
      <c r="G86" s="274"/>
      <c r="H86" s="12"/>
      <c r="I86" s="12"/>
      <c r="J86" s="12"/>
      <c r="K86" s="12"/>
      <c r="L86" s="12"/>
      <c r="M86" s="12"/>
      <c r="N86" s="12"/>
      <c r="O86" s="12"/>
      <c r="P86" s="12"/>
      <c r="Q86" s="12"/>
      <c r="R86" s="12"/>
      <c r="S86" s="12"/>
      <c r="T86" s="12"/>
      <c r="U86" s="12"/>
      <c r="V86" s="12"/>
      <c r="W86" s="12"/>
      <c r="X86" s="12"/>
      <c r="Y86" s="12"/>
    </row>
    <row r="87" spans="1:25" ht="12.75" customHeight="1">
      <c r="A87" s="275" t="s">
        <v>1176</v>
      </c>
      <c r="B87" s="276">
        <f>'Sources and Uses Budget'!$C86</f>
        <v>50000</v>
      </c>
      <c r="C87" s="276">
        <f>'Sources and Uses Budget'!$C86</f>
        <v>50000</v>
      </c>
      <c r="D87" s="277">
        <f t="shared" si="21"/>
        <v>0</v>
      </c>
      <c r="E87" s="278"/>
      <c r="F87" s="279"/>
      <c r="G87" s="274"/>
      <c r="H87" s="12"/>
      <c r="I87" s="12"/>
      <c r="J87" s="12"/>
      <c r="K87" s="12"/>
      <c r="L87" s="12"/>
      <c r="M87" s="12"/>
      <c r="N87" s="12"/>
      <c r="O87" s="12"/>
      <c r="P87" s="12"/>
      <c r="Q87" s="12"/>
      <c r="R87" s="12"/>
      <c r="S87" s="12"/>
      <c r="T87" s="12"/>
      <c r="U87" s="12"/>
      <c r="V87" s="12"/>
      <c r="W87" s="12"/>
      <c r="X87" s="12"/>
      <c r="Y87" s="12"/>
    </row>
    <row r="88" spans="1:25" ht="12.75" customHeight="1">
      <c r="A88" s="275" t="s">
        <v>1180</v>
      </c>
      <c r="B88" s="276">
        <f>'Sources and Uses Budget'!$C87</f>
        <v>9107</v>
      </c>
      <c r="C88" s="276">
        <f>'Sources and Uses Budget'!$C87</f>
        <v>9107</v>
      </c>
      <c r="D88" s="277">
        <f t="shared" si="21"/>
        <v>0</v>
      </c>
      <c r="E88" s="278"/>
      <c r="F88" s="279"/>
      <c r="G88" s="274"/>
      <c r="H88" s="12"/>
      <c r="I88" s="12"/>
      <c r="J88" s="12"/>
      <c r="K88" s="12"/>
      <c r="L88" s="12"/>
      <c r="M88" s="12"/>
      <c r="N88" s="12"/>
      <c r="O88" s="12"/>
      <c r="P88" s="12"/>
      <c r="Q88" s="12"/>
      <c r="R88" s="12"/>
      <c r="S88" s="12"/>
      <c r="T88" s="12"/>
      <c r="U88" s="12"/>
      <c r="V88" s="12"/>
      <c r="W88" s="12"/>
      <c r="X88" s="12"/>
      <c r="Y88" s="12"/>
    </row>
    <row r="89" spans="1:25" ht="12.75" customHeight="1">
      <c r="A89" s="275" t="s">
        <v>1182</v>
      </c>
      <c r="B89" s="276">
        <f>'Sources and Uses Budget'!$C88</f>
        <v>0</v>
      </c>
      <c r="C89" s="276">
        <f>'Sources and Uses Budget'!$C88</f>
        <v>0</v>
      </c>
      <c r="D89" s="277">
        <f t="shared" si="21"/>
        <v>0</v>
      </c>
      <c r="E89" s="278"/>
      <c r="F89" s="279"/>
      <c r="G89" s="274"/>
      <c r="H89" s="12"/>
      <c r="I89" s="12"/>
      <c r="J89" s="12"/>
      <c r="K89" s="12"/>
      <c r="L89" s="12"/>
      <c r="M89" s="12"/>
      <c r="N89" s="12"/>
      <c r="O89" s="12"/>
      <c r="P89" s="12"/>
      <c r="Q89" s="12"/>
      <c r="R89" s="12"/>
      <c r="S89" s="12"/>
      <c r="T89" s="12"/>
      <c r="U89" s="12"/>
      <c r="V89" s="12"/>
      <c r="W89" s="12"/>
      <c r="X89" s="12"/>
      <c r="Y89" s="12"/>
    </row>
    <row r="90" spans="1:25" ht="12.75" customHeight="1">
      <c r="A90" s="275" t="s">
        <v>1184</v>
      </c>
      <c r="B90" s="276">
        <f>'Sources and Uses Budget'!$C89</f>
        <v>7285</v>
      </c>
      <c r="C90" s="276">
        <f>'Sources and Uses Budget'!$C89</f>
        <v>7285</v>
      </c>
      <c r="D90" s="277">
        <f t="shared" si="21"/>
        <v>0</v>
      </c>
      <c r="E90" s="278"/>
      <c r="F90" s="279"/>
      <c r="G90" s="274"/>
      <c r="H90" s="12"/>
      <c r="I90" s="12"/>
      <c r="J90" s="12"/>
      <c r="K90" s="12"/>
      <c r="L90" s="12"/>
      <c r="M90" s="12"/>
      <c r="N90" s="12"/>
      <c r="O90" s="12"/>
      <c r="P90" s="12"/>
      <c r="Q90" s="12"/>
      <c r="R90" s="12"/>
      <c r="S90" s="12"/>
      <c r="T90" s="12"/>
      <c r="U90" s="12"/>
      <c r="V90" s="12"/>
      <c r="W90" s="12"/>
      <c r="X90" s="12"/>
      <c r="Y90" s="12"/>
    </row>
    <row r="91" spans="1:25" ht="12.75" customHeight="1">
      <c r="A91" s="282" t="s">
        <v>1031</v>
      </c>
      <c r="B91" s="276">
        <f>'Sources and Uses Budget'!$C90</f>
        <v>349734</v>
      </c>
      <c r="C91" s="276">
        <f>'Sources and Uses Budget'!$C90</f>
        <v>349734</v>
      </c>
      <c r="D91" s="277">
        <f t="shared" si="21"/>
        <v>0</v>
      </c>
      <c r="E91" s="278"/>
      <c r="F91" s="279"/>
      <c r="G91" s="274"/>
      <c r="H91" s="12"/>
      <c r="I91" s="12"/>
      <c r="J91" s="12"/>
      <c r="K91" s="12"/>
      <c r="L91" s="12"/>
      <c r="M91" s="12"/>
      <c r="N91" s="12"/>
      <c r="O91" s="12"/>
      <c r="P91" s="12"/>
      <c r="Q91" s="12"/>
      <c r="R91" s="12"/>
      <c r="S91" s="12"/>
      <c r="T91" s="12"/>
      <c r="U91" s="12"/>
      <c r="V91" s="12"/>
      <c r="W91" s="12"/>
      <c r="X91" s="12"/>
      <c r="Y91" s="12"/>
    </row>
    <row r="92" spans="1:25" ht="12.75" customHeight="1">
      <c r="A92" s="282" t="s">
        <v>1031</v>
      </c>
      <c r="B92" s="276">
        <f>'Sources and Uses Budget'!$C91</f>
        <v>136601</v>
      </c>
      <c r="C92" s="276">
        <f>'Sources and Uses Budget'!$C91</f>
        <v>136601</v>
      </c>
      <c r="D92" s="277">
        <f t="shared" si="21"/>
        <v>0</v>
      </c>
      <c r="E92" s="278"/>
      <c r="F92" s="279"/>
      <c r="G92" s="274"/>
      <c r="H92" s="12"/>
      <c r="I92" s="12"/>
      <c r="J92" s="12"/>
      <c r="K92" s="12"/>
      <c r="L92" s="12"/>
      <c r="M92" s="12"/>
      <c r="N92" s="12"/>
      <c r="O92" s="12"/>
      <c r="P92" s="12"/>
      <c r="Q92" s="12"/>
      <c r="R92" s="12"/>
      <c r="S92" s="12"/>
      <c r="T92" s="12"/>
      <c r="U92" s="12"/>
      <c r="V92" s="12"/>
      <c r="W92" s="12"/>
      <c r="X92" s="12"/>
      <c r="Y92" s="12"/>
    </row>
    <row r="93" spans="1:25" ht="12.75" customHeight="1">
      <c r="A93" s="282" t="s">
        <v>1031</v>
      </c>
      <c r="B93" s="276">
        <f>'Sources and Uses Budget'!$C92</f>
        <v>25499</v>
      </c>
      <c r="C93" s="276">
        <f>'Sources and Uses Budget'!$C92</f>
        <v>25499</v>
      </c>
      <c r="D93" s="277">
        <f t="shared" si="21"/>
        <v>0</v>
      </c>
      <c r="E93" s="278"/>
      <c r="F93" s="279"/>
      <c r="G93" s="274"/>
      <c r="H93" s="12"/>
      <c r="I93" s="12"/>
      <c r="J93" s="12"/>
      <c r="K93" s="12"/>
      <c r="L93" s="12"/>
      <c r="M93" s="12"/>
      <c r="N93" s="12"/>
      <c r="O93" s="12"/>
      <c r="P93" s="12"/>
      <c r="Q93" s="12"/>
      <c r="R93" s="12"/>
      <c r="S93" s="12"/>
      <c r="T93" s="12"/>
      <c r="U93" s="12"/>
      <c r="V93" s="12"/>
      <c r="W93" s="12"/>
      <c r="X93" s="12"/>
      <c r="Y93" s="12"/>
    </row>
    <row r="94" spans="1:25" ht="12.75" customHeight="1">
      <c r="A94" s="282" t="s">
        <v>1031</v>
      </c>
      <c r="B94" s="276">
        <f>'Sources and Uses Budget'!$C93</f>
        <v>91067</v>
      </c>
      <c r="C94" s="276">
        <f>'Sources and Uses Budget'!$C93</f>
        <v>91067</v>
      </c>
      <c r="D94" s="277">
        <f t="shared" si="21"/>
        <v>0</v>
      </c>
      <c r="E94" s="278"/>
      <c r="F94" s="279"/>
      <c r="G94" s="274"/>
      <c r="H94" s="12"/>
      <c r="I94" s="12"/>
      <c r="J94" s="12"/>
      <c r="K94" s="12"/>
      <c r="L94" s="12"/>
      <c r="M94" s="12"/>
      <c r="N94" s="12"/>
      <c r="O94" s="12"/>
      <c r="P94" s="12"/>
      <c r="Q94" s="12"/>
      <c r="R94" s="12"/>
      <c r="S94" s="12"/>
      <c r="T94" s="12"/>
      <c r="U94" s="12"/>
      <c r="V94" s="12"/>
      <c r="W94" s="12"/>
      <c r="X94" s="12"/>
      <c r="Y94" s="12"/>
    </row>
    <row r="95" spans="1:25" ht="12.75" customHeight="1">
      <c r="A95" s="282" t="s">
        <v>1031</v>
      </c>
      <c r="B95" s="276">
        <f>'Sources and Uses Budget'!$C94</f>
        <v>27320</v>
      </c>
      <c r="C95" s="276">
        <f>'Sources and Uses Budget'!$C94</f>
        <v>27320</v>
      </c>
      <c r="D95" s="277">
        <f t="shared" si="21"/>
        <v>0</v>
      </c>
      <c r="E95" s="278"/>
      <c r="F95" s="279"/>
      <c r="G95" s="274"/>
      <c r="H95" s="12"/>
      <c r="I95" s="12"/>
      <c r="J95" s="12"/>
      <c r="K95" s="12"/>
      <c r="L95" s="12"/>
      <c r="M95" s="12"/>
      <c r="N95" s="12"/>
      <c r="O95" s="12"/>
      <c r="P95" s="12"/>
      <c r="Q95" s="12"/>
      <c r="R95" s="12"/>
      <c r="S95" s="12"/>
      <c r="T95" s="12"/>
      <c r="U95" s="12"/>
      <c r="V95" s="12"/>
      <c r="W95" s="12"/>
      <c r="X95" s="12"/>
      <c r="Y95" s="12"/>
    </row>
    <row r="96" spans="1:25" ht="12.75" customHeight="1">
      <c r="A96" s="280" t="s">
        <v>1197</v>
      </c>
      <c r="B96" s="277">
        <f t="shared" ref="B96:C96" si="22">SUM(B81:B95)</f>
        <v>1674827</v>
      </c>
      <c r="C96" s="277">
        <f t="shared" si="22"/>
        <v>1674827</v>
      </c>
      <c r="D96" s="277">
        <f t="shared" si="21"/>
        <v>0</v>
      </c>
      <c r="E96" s="278"/>
      <c r="F96" s="279"/>
      <c r="G96" s="274"/>
      <c r="H96" s="12"/>
      <c r="I96" s="12"/>
      <c r="J96" s="12"/>
      <c r="K96" s="12"/>
      <c r="L96" s="12"/>
      <c r="M96" s="12"/>
      <c r="N96" s="12"/>
      <c r="O96" s="12"/>
      <c r="P96" s="12"/>
      <c r="Q96" s="12"/>
      <c r="R96" s="12"/>
      <c r="S96" s="12"/>
      <c r="T96" s="12"/>
      <c r="U96" s="12"/>
      <c r="V96" s="12"/>
      <c r="W96" s="12"/>
      <c r="X96" s="12"/>
      <c r="Y96" s="12"/>
    </row>
    <row r="97" spans="1:25" ht="12.75" customHeight="1">
      <c r="A97" s="280" t="s">
        <v>1198</v>
      </c>
      <c r="B97" s="277">
        <f t="shared" ref="B97:C97" si="23">SUM(B64+B68+B75+B79+B96)</f>
        <v>32247044</v>
      </c>
      <c r="C97" s="277">
        <f t="shared" si="23"/>
        <v>32247044</v>
      </c>
      <c r="D97" s="277">
        <f t="shared" si="21"/>
        <v>0</v>
      </c>
      <c r="E97" s="278"/>
      <c r="F97" s="279"/>
      <c r="G97" s="274"/>
      <c r="H97" s="12"/>
      <c r="I97" s="12"/>
      <c r="J97" s="12"/>
      <c r="K97" s="12"/>
      <c r="L97" s="12"/>
      <c r="M97" s="12"/>
      <c r="N97" s="12"/>
      <c r="O97" s="12"/>
      <c r="P97" s="12"/>
      <c r="Q97" s="12"/>
      <c r="R97" s="12"/>
      <c r="S97" s="12"/>
      <c r="T97" s="12"/>
      <c r="U97" s="12"/>
      <c r="V97" s="12"/>
      <c r="W97" s="12"/>
      <c r="X97" s="12"/>
      <c r="Y97" s="12"/>
    </row>
    <row r="98" spans="1:25" ht="12.75" customHeight="1">
      <c r="A98" s="273" t="s">
        <v>1199</v>
      </c>
      <c r="B98" s="273"/>
      <c r="C98" s="273"/>
      <c r="D98" s="273"/>
      <c r="E98" s="273"/>
      <c r="F98" s="273"/>
      <c r="G98" s="274"/>
      <c r="H98" s="12"/>
      <c r="I98" s="12"/>
      <c r="J98" s="12"/>
      <c r="K98" s="12"/>
      <c r="L98" s="12"/>
      <c r="M98" s="12"/>
      <c r="N98" s="12"/>
      <c r="O98" s="12"/>
      <c r="P98" s="12"/>
      <c r="Q98" s="12"/>
      <c r="R98" s="12"/>
      <c r="S98" s="12"/>
      <c r="T98" s="12"/>
      <c r="U98" s="12"/>
      <c r="V98" s="12"/>
      <c r="W98" s="12"/>
      <c r="X98" s="12"/>
      <c r="Y98" s="12"/>
    </row>
    <row r="99" spans="1:25" ht="12.75" customHeight="1">
      <c r="A99" s="275" t="s">
        <v>1200</v>
      </c>
      <c r="B99" s="276">
        <f>'Sources and Uses Budget'!$C98</f>
        <v>3391758</v>
      </c>
      <c r="C99" s="276">
        <f>'Sources and Uses Budget'!$C98</f>
        <v>3391758</v>
      </c>
      <c r="D99" s="277">
        <f t="shared" ref="D99:D106" si="24">C99-B99</f>
        <v>0</v>
      </c>
      <c r="E99" s="278"/>
      <c r="F99" s="279"/>
      <c r="G99" s="274"/>
      <c r="H99" s="12"/>
      <c r="I99" s="12"/>
      <c r="J99" s="12"/>
      <c r="K99" s="12"/>
      <c r="L99" s="12"/>
      <c r="M99" s="12"/>
      <c r="N99" s="12"/>
      <c r="O99" s="12"/>
      <c r="P99" s="12"/>
      <c r="Q99" s="12"/>
      <c r="R99" s="12"/>
      <c r="S99" s="12"/>
      <c r="T99" s="12"/>
      <c r="U99" s="12"/>
      <c r="V99" s="12"/>
      <c r="W99" s="12"/>
      <c r="X99" s="12"/>
      <c r="Y99" s="12"/>
    </row>
    <row r="100" spans="1:25" ht="12.75" customHeight="1">
      <c r="A100" s="275" t="s">
        <v>1202</v>
      </c>
      <c r="B100" s="276">
        <f>'Sources and Uses Budget'!$C99</f>
        <v>0</v>
      </c>
      <c r="C100" s="276">
        <f>'Sources and Uses Budget'!$C99</f>
        <v>0</v>
      </c>
      <c r="D100" s="277">
        <f t="shared" si="24"/>
        <v>0</v>
      </c>
      <c r="E100" s="278"/>
      <c r="F100" s="279"/>
      <c r="G100" s="274"/>
      <c r="H100" s="12"/>
      <c r="I100" s="12"/>
      <c r="J100" s="12"/>
      <c r="K100" s="12"/>
      <c r="L100" s="12"/>
      <c r="M100" s="12"/>
      <c r="N100" s="12"/>
      <c r="O100" s="12"/>
      <c r="P100" s="12"/>
      <c r="Q100" s="12"/>
      <c r="R100" s="12"/>
      <c r="S100" s="12"/>
      <c r="T100" s="12"/>
      <c r="U100" s="12"/>
      <c r="V100" s="12"/>
      <c r="W100" s="12"/>
      <c r="X100" s="12"/>
      <c r="Y100" s="12"/>
    </row>
    <row r="101" spans="1:25" ht="12.75" customHeight="1">
      <c r="A101" s="275" t="s">
        <v>1205</v>
      </c>
      <c r="B101" s="276">
        <f>'Sources and Uses Budget'!$C100</f>
        <v>0</v>
      </c>
      <c r="C101" s="276">
        <f>'Sources and Uses Budget'!$C100</f>
        <v>0</v>
      </c>
      <c r="D101" s="277">
        <f t="shared" si="24"/>
        <v>0</v>
      </c>
      <c r="E101" s="278"/>
      <c r="F101" s="279"/>
      <c r="G101" s="274"/>
      <c r="H101" s="12"/>
      <c r="I101" s="12"/>
      <c r="J101" s="12"/>
      <c r="K101" s="12"/>
      <c r="L101" s="12"/>
      <c r="M101" s="12"/>
      <c r="N101" s="12"/>
      <c r="O101" s="12"/>
      <c r="P101" s="12"/>
      <c r="Q101" s="12"/>
      <c r="R101" s="12"/>
      <c r="S101" s="12"/>
      <c r="T101" s="12"/>
      <c r="U101" s="12"/>
      <c r="V101" s="12"/>
      <c r="W101" s="12"/>
      <c r="X101" s="12"/>
      <c r="Y101" s="12"/>
    </row>
    <row r="102" spans="1:25" ht="12" customHeight="1">
      <c r="A102" s="275" t="s">
        <v>1207</v>
      </c>
      <c r="B102" s="276">
        <f>'Sources and Uses Budget'!$C101</f>
        <v>0</v>
      </c>
      <c r="C102" s="276">
        <f>'Sources and Uses Budget'!$C101</f>
        <v>0</v>
      </c>
      <c r="D102" s="277">
        <f t="shared" si="24"/>
        <v>0</v>
      </c>
      <c r="E102" s="278"/>
      <c r="F102" s="279"/>
      <c r="G102" s="274"/>
      <c r="H102" s="12"/>
      <c r="I102" s="12"/>
      <c r="J102" s="12"/>
      <c r="K102" s="12"/>
      <c r="L102" s="12"/>
      <c r="M102" s="12"/>
      <c r="N102" s="12"/>
      <c r="O102" s="12"/>
      <c r="P102" s="12"/>
      <c r="Q102" s="12"/>
      <c r="R102" s="12"/>
      <c r="S102" s="12"/>
      <c r="T102" s="12"/>
      <c r="U102" s="12"/>
      <c r="V102" s="12"/>
      <c r="W102" s="12"/>
      <c r="X102" s="12"/>
      <c r="Y102" s="12"/>
    </row>
    <row r="103" spans="1:25" ht="12.75" customHeight="1">
      <c r="A103" s="275" t="s">
        <v>1577</v>
      </c>
      <c r="B103" s="276">
        <f>'Sources and Uses Budget'!$C102</f>
        <v>0</v>
      </c>
      <c r="C103" s="276">
        <f>'Sources and Uses Budget'!$C102</f>
        <v>0</v>
      </c>
      <c r="D103" s="277">
        <f t="shared" si="24"/>
        <v>0</v>
      </c>
      <c r="E103" s="278"/>
      <c r="F103" s="279"/>
      <c r="G103" s="274"/>
      <c r="H103" s="12"/>
      <c r="I103" s="12"/>
      <c r="J103" s="12"/>
      <c r="K103" s="12"/>
      <c r="L103" s="12"/>
      <c r="M103" s="12"/>
      <c r="N103" s="12"/>
      <c r="O103" s="12"/>
      <c r="P103" s="12"/>
      <c r="Q103" s="12"/>
      <c r="R103" s="12"/>
      <c r="S103" s="12"/>
      <c r="T103" s="12"/>
      <c r="U103" s="12"/>
      <c r="V103" s="12"/>
      <c r="W103" s="12"/>
      <c r="X103" s="12"/>
      <c r="Y103" s="12"/>
    </row>
    <row r="104" spans="1:25" ht="12.75" customHeight="1">
      <c r="A104" s="282" t="s">
        <v>1031</v>
      </c>
      <c r="B104" s="276">
        <f>'Sources and Uses Budget'!$C103</f>
        <v>0</v>
      </c>
      <c r="C104" s="276">
        <f>'Sources and Uses Budget'!$C103</f>
        <v>0</v>
      </c>
      <c r="D104" s="277">
        <f t="shared" si="24"/>
        <v>0</v>
      </c>
      <c r="E104" s="278"/>
      <c r="F104" s="279"/>
      <c r="G104" s="274"/>
      <c r="H104" s="12"/>
      <c r="I104" s="12"/>
      <c r="J104" s="12"/>
      <c r="K104" s="12"/>
      <c r="L104" s="12"/>
      <c r="M104" s="12"/>
      <c r="N104" s="12"/>
      <c r="O104" s="12"/>
      <c r="P104" s="12"/>
      <c r="Q104" s="12"/>
      <c r="R104" s="12"/>
      <c r="S104" s="12"/>
      <c r="T104" s="12"/>
      <c r="U104" s="12"/>
      <c r="V104" s="12"/>
      <c r="W104" s="12"/>
      <c r="X104" s="12"/>
      <c r="Y104" s="12"/>
    </row>
    <row r="105" spans="1:25" ht="12.75" customHeight="1">
      <c r="A105" s="280" t="s">
        <v>1221</v>
      </c>
      <c r="B105" s="277">
        <f t="shared" ref="B105:C105" si="25">SUM(B99:B104)</f>
        <v>3391758</v>
      </c>
      <c r="C105" s="277">
        <f t="shared" si="25"/>
        <v>3391758</v>
      </c>
      <c r="D105" s="277">
        <f t="shared" si="24"/>
        <v>0</v>
      </c>
      <c r="E105" s="278"/>
      <c r="F105" s="279"/>
      <c r="G105" s="274"/>
      <c r="H105" s="12"/>
      <c r="I105" s="12"/>
      <c r="J105" s="12"/>
      <c r="K105" s="12"/>
      <c r="L105" s="12"/>
      <c r="M105" s="12"/>
      <c r="N105" s="12"/>
      <c r="O105" s="12"/>
      <c r="P105" s="12"/>
      <c r="Q105" s="12"/>
      <c r="R105" s="12"/>
      <c r="S105" s="12"/>
      <c r="T105" s="12"/>
      <c r="U105" s="12"/>
      <c r="V105" s="12"/>
      <c r="W105" s="12"/>
      <c r="X105" s="12"/>
      <c r="Y105" s="12"/>
    </row>
    <row r="106" spans="1:25" ht="12.75" customHeight="1">
      <c r="A106" s="280" t="s">
        <v>1222</v>
      </c>
      <c r="B106" s="283">
        <f t="shared" ref="B106:C106" si="26">SUM(B97+B105)</f>
        <v>35638802</v>
      </c>
      <c r="C106" s="283">
        <f t="shared" si="26"/>
        <v>35638802</v>
      </c>
      <c r="D106" s="277">
        <f t="shared" si="24"/>
        <v>0</v>
      </c>
      <c r="E106" s="278"/>
      <c r="F106" s="279"/>
      <c r="G106" s="274"/>
      <c r="H106" s="12"/>
      <c r="I106" s="12"/>
      <c r="J106" s="12"/>
      <c r="K106" s="12"/>
      <c r="L106" s="12"/>
      <c r="M106" s="12"/>
      <c r="N106" s="12"/>
      <c r="O106" s="12"/>
      <c r="P106" s="12"/>
      <c r="Q106" s="12"/>
      <c r="R106" s="12"/>
      <c r="S106" s="12"/>
      <c r="T106" s="12"/>
      <c r="U106" s="12"/>
      <c r="V106" s="12"/>
      <c r="W106" s="12"/>
      <c r="X106" s="12"/>
      <c r="Y106" s="12"/>
    </row>
    <row r="107" spans="1:25" ht="12.75" customHeight="1">
      <c r="A107" s="268" t="s">
        <v>1580</v>
      </c>
      <c r="B107" s="294"/>
      <c r="C107" s="296"/>
      <c r="D107" s="296"/>
      <c r="E107" s="298"/>
      <c r="F107" s="300"/>
      <c r="G107" s="274"/>
      <c r="H107" s="12"/>
      <c r="I107" s="12"/>
      <c r="J107" s="12"/>
      <c r="K107" s="12"/>
      <c r="L107" s="12"/>
      <c r="M107" s="12"/>
      <c r="N107" s="12"/>
      <c r="O107" s="12"/>
      <c r="P107" s="12"/>
      <c r="Q107" s="12"/>
      <c r="R107" s="12"/>
      <c r="S107" s="12"/>
      <c r="T107" s="12"/>
      <c r="U107" s="12"/>
      <c r="V107" s="12"/>
      <c r="W107" s="12"/>
      <c r="X107" s="12"/>
      <c r="Y107" s="12"/>
    </row>
    <row r="108" spans="1:25" ht="12" hidden="1" customHeight="1">
      <c r="A108" s="197"/>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row>
    <row r="109" spans="1:25" ht="12" hidden="1" customHeight="1">
      <c r="A109" s="197"/>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row>
    <row r="110" spans="1:25" ht="12" hidden="1" customHeight="1">
      <c r="A110" s="197"/>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row>
    <row r="111" spans="1:25" ht="12" hidden="1" customHeight="1">
      <c r="A111" s="197"/>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row>
    <row r="112" spans="1:25" ht="12" hidden="1" customHeight="1">
      <c r="A112" s="197"/>
      <c r="B112" s="124"/>
      <c r="C112" s="124"/>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row>
    <row r="113" spans="1:25" ht="12" hidden="1" customHeight="1">
      <c r="A113" s="197"/>
      <c r="B113" s="124"/>
      <c r="C113" s="124"/>
      <c r="D113" s="124"/>
      <c r="E113" s="124"/>
      <c r="F113" s="124"/>
      <c r="G113" s="124"/>
      <c r="H113" s="124"/>
      <c r="I113" s="124"/>
      <c r="J113" s="124"/>
      <c r="K113" s="124"/>
      <c r="L113" s="124"/>
      <c r="M113" s="124"/>
      <c r="N113" s="124"/>
      <c r="O113" s="124"/>
      <c r="P113" s="124"/>
      <c r="Q113" s="124"/>
      <c r="R113" s="124"/>
      <c r="S113" s="124"/>
      <c r="T113" s="124"/>
      <c r="U113" s="124"/>
      <c r="V113" s="124"/>
      <c r="W113" s="124"/>
      <c r="X113" s="124"/>
      <c r="Y113" s="124"/>
    </row>
    <row r="114" spans="1:25" ht="12" hidden="1" customHeight="1">
      <c r="A114" s="197"/>
      <c r="B114" s="124"/>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row>
    <row r="115" spans="1:25" ht="12" hidden="1" customHeight="1">
      <c r="A115" s="197"/>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row>
    <row r="116" spans="1:25" ht="12" hidden="1" customHeight="1">
      <c r="A116" s="197"/>
      <c r="B116" s="124"/>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row>
    <row r="117" spans="1:25" ht="12" hidden="1" customHeight="1">
      <c r="A117" s="197"/>
      <c r="B117" s="124"/>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row>
    <row r="118" spans="1:25" ht="12" hidden="1" customHeight="1">
      <c r="A118" s="197"/>
      <c r="B118" s="124"/>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row>
    <row r="119" spans="1:25" ht="12" hidden="1" customHeight="1">
      <c r="A119" s="197"/>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row>
    <row r="120" spans="1:25" ht="12" hidden="1" customHeight="1">
      <c r="A120" s="197"/>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row>
    <row r="121" spans="1:25" ht="12" hidden="1" customHeight="1">
      <c r="A121" s="197"/>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row>
    <row r="122" spans="1:25" ht="12" hidden="1" customHeight="1">
      <c r="A122" s="197"/>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row>
    <row r="123" spans="1:25" ht="12" hidden="1" customHeight="1">
      <c r="A123" s="197"/>
      <c r="B123" s="124"/>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row>
    <row r="124" spans="1:25" ht="12" hidden="1" customHeight="1">
      <c r="A124" s="197"/>
      <c r="B124" s="124"/>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row>
    <row r="125" spans="1:25" ht="12" hidden="1" customHeight="1">
      <c r="A125" s="197"/>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row>
    <row r="126" spans="1:25" ht="12" hidden="1" customHeight="1">
      <c r="A126" s="197"/>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row>
    <row r="127" spans="1:25" ht="12" hidden="1" customHeight="1">
      <c r="A127" s="197"/>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row>
    <row r="128" spans="1:25" ht="12" hidden="1" customHeight="1">
      <c r="A128" s="197"/>
      <c r="B128" s="124"/>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row>
    <row r="129" spans="1:25" ht="12" hidden="1" customHeight="1">
      <c r="A129" s="197"/>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row>
    <row r="130" spans="1:25" ht="12" hidden="1" customHeight="1">
      <c r="A130" s="197"/>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row>
    <row r="131" spans="1:25" ht="12" hidden="1" customHeight="1">
      <c r="A131" s="197"/>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row>
    <row r="132" spans="1:25" ht="12" hidden="1" customHeight="1">
      <c r="A132" s="197"/>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row>
    <row r="133" spans="1:25" ht="12" hidden="1" customHeight="1">
      <c r="A133" s="197"/>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row>
    <row r="134" spans="1:25" ht="12" hidden="1" customHeight="1">
      <c r="A134" s="197"/>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row>
    <row r="135" spans="1:25" ht="12" hidden="1" customHeight="1">
      <c r="A135" s="197"/>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row>
    <row r="136" spans="1:25" ht="12" hidden="1" customHeight="1">
      <c r="A136" s="197"/>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row>
    <row r="137" spans="1:25" ht="12" hidden="1" customHeight="1">
      <c r="A137" s="197"/>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row>
    <row r="138" spans="1:25" ht="12" hidden="1" customHeight="1">
      <c r="A138" s="197"/>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row>
    <row r="139" spans="1:25" ht="12" hidden="1" customHeight="1">
      <c r="A139" s="197"/>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row>
    <row r="140" spans="1:25" ht="12" hidden="1" customHeight="1">
      <c r="A140" s="197"/>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row>
    <row r="141" spans="1:25" ht="12" hidden="1" customHeight="1">
      <c r="A141" s="197"/>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row>
    <row r="142" spans="1:25" ht="12" hidden="1" customHeight="1">
      <c r="A142" s="197"/>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row>
    <row r="143" spans="1:25" ht="12" hidden="1" customHeight="1">
      <c r="A143" s="197"/>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row>
    <row r="144" spans="1:25" ht="12" hidden="1" customHeight="1">
      <c r="A144" s="197"/>
      <c r="B144" s="124"/>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row>
    <row r="145" spans="1:25" ht="12" hidden="1" customHeight="1">
      <c r="A145" s="197"/>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row>
    <row r="146" spans="1:25" ht="12" hidden="1" customHeight="1">
      <c r="A146" s="197"/>
      <c r="B146" s="124"/>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row>
    <row r="147" spans="1:25" ht="12" hidden="1" customHeight="1">
      <c r="A147" s="197"/>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row>
    <row r="148" spans="1:25" ht="12" hidden="1" customHeight="1">
      <c r="A148" s="197"/>
      <c r="B148" s="124"/>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row>
    <row r="149" spans="1:25" ht="12" hidden="1" customHeight="1">
      <c r="A149" s="197"/>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row>
    <row r="150" spans="1:25" ht="12" hidden="1" customHeight="1">
      <c r="A150" s="197"/>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row>
    <row r="151" spans="1:25" ht="12" hidden="1" customHeight="1">
      <c r="A151" s="197"/>
      <c r="B151" s="124"/>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row>
    <row r="152" spans="1:25" ht="12" hidden="1" customHeight="1">
      <c r="A152" s="197"/>
      <c r="B152" s="124"/>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row>
    <row r="153" spans="1:25" ht="12" hidden="1" customHeight="1">
      <c r="A153" s="197"/>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row>
    <row r="154" spans="1:25" ht="12" hidden="1" customHeight="1">
      <c r="A154" s="197"/>
      <c r="B154" s="124"/>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row>
    <row r="155" spans="1:25" ht="12" hidden="1" customHeight="1">
      <c r="A155" s="197"/>
      <c r="B155" s="124"/>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row>
    <row r="156" spans="1:25" ht="12" hidden="1" customHeight="1">
      <c r="A156" s="197"/>
      <c r="B156" s="124"/>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row>
    <row r="157" spans="1:25" ht="12" hidden="1" customHeight="1">
      <c r="A157" s="197"/>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row>
    <row r="158" spans="1:25" ht="12" hidden="1" customHeight="1">
      <c r="A158" s="197"/>
      <c r="B158" s="124"/>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row>
    <row r="159" spans="1:25" ht="12" hidden="1" customHeight="1">
      <c r="A159" s="197"/>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row>
    <row r="160" spans="1:25" ht="12" hidden="1" customHeight="1">
      <c r="A160" s="197"/>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row>
    <row r="161" spans="1:25" ht="12" hidden="1" customHeight="1">
      <c r="A161" s="197"/>
      <c r="B161" s="124"/>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row>
    <row r="162" spans="1:25" ht="12" hidden="1" customHeight="1">
      <c r="A162" s="197"/>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row>
    <row r="163" spans="1:25" ht="12" hidden="1" customHeight="1">
      <c r="A163" s="197"/>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row>
    <row r="164" spans="1:25" ht="12" hidden="1" customHeight="1">
      <c r="A164" s="197"/>
      <c r="B164" s="124"/>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row>
    <row r="165" spans="1:25" ht="12" hidden="1" customHeight="1">
      <c r="A165" s="197"/>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row>
    <row r="166" spans="1:25" ht="12" hidden="1" customHeight="1">
      <c r="A166" s="197"/>
      <c r="B166" s="124"/>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row>
    <row r="167" spans="1:25" ht="12" hidden="1" customHeight="1">
      <c r="A167" s="197"/>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row>
    <row r="168" spans="1:25" ht="12" hidden="1" customHeight="1">
      <c r="A168" s="197"/>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row>
    <row r="169" spans="1:25" ht="12" hidden="1" customHeight="1">
      <c r="A169" s="197"/>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row>
    <row r="170" spans="1:25" ht="12" hidden="1" customHeight="1">
      <c r="A170" s="197"/>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row>
    <row r="171" spans="1:25" ht="12" hidden="1" customHeight="1">
      <c r="A171" s="197"/>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row>
    <row r="172" spans="1:25" ht="12" hidden="1" customHeight="1">
      <c r="A172" s="197"/>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row>
    <row r="173" spans="1:25" ht="12" hidden="1" customHeight="1">
      <c r="A173" s="197"/>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row>
    <row r="174" spans="1:25" ht="12" hidden="1" customHeight="1">
      <c r="A174" s="197"/>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row>
    <row r="175" spans="1:25" ht="12" hidden="1" customHeight="1">
      <c r="A175" s="197"/>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row>
    <row r="176" spans="1:25" ht="12" hidden="1" customHeight="1">
      <c r="A176" s="197"/>
      <c r="B176" s="124"/>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row>
    <row r="177" spans="1:25" ht="12" hidden="1" customHeight="1">
      <c r="A177" s="197"/>
      <c r="B177" s="124"/>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row>
    <row r="178" spans="1:25" ht="12" hidden="1" customHeight="1">
      <c r="A178" s="197"/>
      <c r="B178" s="124"/>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row>
    <row r="179" spans="1:25" ht="12" hidden="1" customHeight="1">
      <c r="A179" s="197"/>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row>
    <row r="180" spans="1:25" ht="12" hidden="1" customHeight="1">
      <c r="A180" s="197"/>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row>
    <row r="181" spans="1:25" ht="12" hidden="1" customHeight="1">
      <c r="A181" s="197"/>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row>
    <row r="182" spans="1:25" ht="12" hidden="1" customHeight="1">
      <c r="A182" s="197"/>
      <c r="B182" s="124"/>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row>
    <row r="183" spans="1:25" ht="12" hidden="1" customHeight="1">
      <c r="A183" s="197"/>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row>
    <row r="184" spans="1:25" ht="12" hidden="1" customHeight="1">
      <c r="A184" s="197"/>
      <c r="B184" s="124"/>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row>
    <row r="185" spans="1:25" ht="12" hidden="1" customHeight="1">
      <c r="A185" s="197"/>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row>
    <row r="186" spans="1:25" ht="12" hidden="1" customHeight="1">
      <c r="A186" s="197"/>
      <c r="B186" s="124"/>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row>
    <row r="187" spans="1:25" ht="12" hidden="1" customHeight="1">
      <c r="A187" s="197"/>
      <c r="B187" s="124"/>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row>
    <row r="188" spans="1:25" ht="12" hidden="1" customHeight="1">
      <c r="A188" s="197"/>
      <c r="B188" s="124"/>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row>
    <row r="189" spans="1:25" ht="12" hidden="1" customHeight="1">
      <c r="A189" s="197"/>
      <c r="B189" s="124"/>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row>
    <row r="190" spans="1:25" ht="12" hidden="1" customHeight="1">
      <c r="A190" s="197"/>
      <c r="B190" s="124"/>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row>
    <row r="191" spans="1:25" ht="12" hidden="1" customHeight="1">
      <c r="A191" s="197"/>
      <c r="B191" s="124"/>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row>
    <row r="192" spans="1:25" ht="12" hidden="1" customHeight="1">
      <c r="A192" s="197"/>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row>
    <row r="193" spans="1:25" ht="12" hidden="1" customHeight="1">
      <c r="A193" s="197"/>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row>
    <row r="194" spans="1:25" ht="12" hidden="1" customHeight="1">
      <c r="A194" s="197"/>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row>
    <row r="195" spans="1:25" ht="12" hidden="1" customHeight="1">
      <c r="A195" s="197"/>
      <c r="B195" s="124"/>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row>
    <row r="196" spans="1:25" ht="12" hidden="1" customHeight="1">
      <c r="A196" s="197"/>
      <c r="B196" s="124"/>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row>
    <row r="197" spans="1:25" ht="12" hidden="1" customHeight="1">
      <c r="A197" s="197"/>
      <c r="B197" s="124"/>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row>
    <row r="198" spans="1:25" ht="12" hidden="1" customHeight="1">
      <c r="A198" s="197"/>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row>
    <row r="199" spans="1:25" ht="12" hidden="1" customHeight="1">
      <c r="A199" s="197"/>
      <c r="B199" s="124"/>
      <c r="C199" s="124"/>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row>
    <row r="200" spans="1:25" ht="12" hidden="1" customHeight="1">
      <c r="A200" s="197"/>
      <c r="B200" s="124"/>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row>
    <row r="201" spans="1:25" ht="12" hidden="1" customHeight="1">
      <c r="A201" s="197"/>
      <c r="B201" s="124"/>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row>
    <row r="202" spans="1:25" ht="12" hidden="1" customHeight="1">
      <c r="A202" s="197"/>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row>
    <row r="203" spans="1:25" ht="12" hidden="1" customHeight="1">
      <c r="A203" s="197"/>
      <c r="B203" s="124"/>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row>
    <row r="204" spans="1:25" ht="12" hidden="1" customHeight="1">
      <c r="A204" s="197"/>
      <c r="B204" s="124"/>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row>
    <row r="205" spans="1:25" ht="12" hidden="1" customHeight="1">
      <c r="A205" s="197"/>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row>
    <row r="206" spans="1:25" ht="12" hidden="1" customHeight="1">
      <c r="A206" s="197"/>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row>
    <row r="207" spans="1:25" ht="12" hidden="1" customHeight="1">
      <c r="A207" s="197"/>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row>
    <row r="208" spans="1:25" ht="12" hidden="1" customHeight="1">
      <c r="A208" s="197"/>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row>
    <row r="209" spans="1:25" ht="12" hidden="1" customHeight="1">
      <c r="A209" s="197"/>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row>
    <row r="210" spans="1:25" ht="12" hidden="1" customHeight="1">
      <c r="A210" s="197"/>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row>
    <row r="211" spans="1:25" ht="12" hidden="1" customHeight="1">
      <c r="A211" s="197"/>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row>
    <row r="212" spans="1:25" ht="12" hidden="1" customHeight="1">
      <c r="A212" s="197"/>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row>
    <row r="213" spans="1:25" ht="12" hidden="1" customHeight="1">
      <c r="A213" s="197"/>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row>
    <row r="214" spans="1:25" ht="12" hidden="1" customHeight="1">
      <c r="A214" s="197"/>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row>
    <row r="215" spans="1:25" ht="12" hidden="1" customHeight="1">
      <c r="A215" s="197"/>
      <c r="B215" s="124"/>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row>
    <row r="216" spans="1:25" ht="12" hidden="1" customHeight="1">
      <c r="A216" s="197"/>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row>
    <row r="217" spans="1:25" ht="12" hidden="1" customHeight="1">
      <c r="A217" s="197"/>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row>
    <row r="218" spans="1:25" ht="12" hidden="1" customHeight="1">
      <c r="A218" s="197"/>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row>
    <row r="219" spans="1:25" ht="12" hidden="1" customHeight="1">
      <c r="A219" s="197"/>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row>
    <row r="220" spans="1:25" ht="12" hidden="1" customHeight="1">
      <c r="A220" s="197"/>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row>
    <row r="221" spans="1:25" ht="12" hidden="1" customHeight="1">
      <c r="A221" s="197"/>
      <c r="B221" s="124"/>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row>
    <row r="222" spans="1:25" ht="12" hidden="1" customHeight="1">
      <c r="A222" s="197"/>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row>
    <row r="223" spans="1:25" ht="12" hidden="1" customHeight="1">
      <c r="A223" s="197"/>
      <c r="B223" s="124"/>
      <c r="C223" s="124"/>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row>
    <row r="224" spans="1:25" ht="12" hidden="1" customHeight="1">
      <c r="A224" s="197"/>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row>
    <row r="225" spans="1:25" ht="12" hidden="1" customHeight="1">
      <c r="A225" s="197"/>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row>
    <row r="226" spans="1:25" ht="12" hidden="1" customHeight="1">
      <c r="A226" s="197"/>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row>
    <row r="227" spans="1:25" ht="12" hidden="1" customHeight="1">
      <c r="A227" s="197"/>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row>
    <row r="228" spans="1:25" ht="12" hidden="1" customHeight="1">
      <c r="A228" s="197"/>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row>
    <row r="229" spans="1:25" ht="12" hidden="1" customHeight="1">
      <c r="A229" s="197"/>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row>
    <row r="230" spans="1:25" ht="12" hidden="1" customHeight="1">
      <c r="A230" s="197"/>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row>
    <row r="231" spans="1:25" ht="12" hidden="1" customHeight="1">
      <c r="A231" s="197"/>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row>
    <row r="232" spans="1:25" ht="12" hidden="1" customHeight="1">
      <c r="A232" s="197"/>
      <c r="B232" s="124"/>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row>
    <row r="233" spans="1:25" ht="12" hidden="1" customHeight="1">
      <c r="A233" s="197"/>
      <c r="B233" s="124"/>
      <c r="C233" s="124"/>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row>
    <row r="234" spans="1:25" ht="12" hidden="1" customHeight="1">
      <c r="A234" s="197"/>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row>
    <row r="235" spans="1:25" ht="12" hidden="1" customHeight="1">
      <c r="A235" s="197"/>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row>
    <row r="236" spans="1:25" ht="12" hidden="1" customHeight="1">
      <c r="A236" s="197"/>
      <c r="B236" s="124"/>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row>
    <row r="237" spans="1:25" ht="12" hidden="1" customHeight="1">
      <c r="A237" s="197"/>
      <c r="B237" s="124"/>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row>
    <row r="238" spans="1:25" ht="12" hidden="1" customHeight="1">
      <c r="A238" s="197"/>
      <c r="B238" s="124"/>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row>
    <row r="239" spans="1:25" ht="12" hidden="1" customHeight="1">
      <c r="A239" s="197"/>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row>
    <row r="240" spans="1:25" ht="12" hidden="1" customHeight="1">
      <c r="A240" s="197"/>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row>
    <row r="241" spans="1:25" ht="12" hidden="1" customHeight="1">
      <c r="A241" s="197"/>
      <c r="B241" s="124"/>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row>
    <row r="242" spans="1:25" ht="12" hidden="1" customHeight="1">
      <c r="A242" s="197"/>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row>
    <row r="243" spans="1:25" ht="12" hidden="1" customHeight="1">
      <c r="A243" s="197"/>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row>
    <row r="244" spans="1:25" ht="12" hidden="1" customHeight="1">
      <c r="A244" s="197"/>
      <c r="B244" s="124"/>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row>
    <row r="245" spans="1:25" ht="12" hidden="1" customHeight="1">
      <c r="A245" s="197"/>
      <c r="B245" s="124"/>
      <c r="C245" s="124"/>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row>
    <row r="246" spans="1:25" ht="12" hidden="1" customHeight="1">
      <c r="A246" s="197"/>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row>
    <row r="247" spans="1:25" ht="12" hidden="1" customHeight="1">
      <c r="A247" s="197"/>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row>
    <row r="248" spans="1:25" ht="12" hidden="1" customHeight="1">
      <c r="A248" s="197"/>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row>
    <row r="249" spans="1:25" ht="12" hidden="1" customHeight="1">
      <c r="A249" s="197"/>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row>
    <row r="250" spans="1:25" ht="12" hidden="1" customHeight="1">
      <c r="A250" s="197"/>
      <c r="B250" s="124"/>
      <c r="C250" s="12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row>
    <row r="251" spans="1:25" ht="12" hidden="1" customHeight="1">
      <c r="A251" s="197"/>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row>
    <row r="252" spans="1:25" ht="12" hidden="1" customHeight="1">
      <c r="A252" s="197"/>
      <c r="B252" s="124"/>
      <c r="C252" s="124"/>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row>
    <row r="253" spans="1:25" ht="12" hidden="1" customHeight="1">
      <c r="A253" s="197"/>
      <c r="B253" s="124"/>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row>
    <row r="254" spans="1:25" ht="12" hidden="1" customHeight="1">
      <c r="A254" s="197"/>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row>
    <row r="255" spans="1:25" ht="12" hidden="1" customHeight="1">
      <c r="A255" s="197"/>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row>
    <row r="256" spans="1:25" ht="12" hidden="1" customHeight="1">
      <c r="A256" s="197"/>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row>
    <row r="257" spans="1:25" ht="12" hidden="1" customHeight="1">
      <c r="A257" s="197"/>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row>
    <row r="258" spans="1:25" ht="12" hidden="1" customHeight="1">
      <c r="A258" s="197"/>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row>
    <row r="259" spans="1:25" ht="12" hidden="1" customHeight="1">
      <c r="A259" s="197"/>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row>
    <row r="260" spans="1:25" ht="12" hidden="1" customHeight="1">
      <c r="A260" s="197"/>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row>
    <row r="261" spans="1:25" ht="12" hidden="1" customHeight="1">
      <c r="A261" s="197"/>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row>
    <row r="262" spans="1:25" ht="12" hidden="1" customHeight="1">
      <c r="A262" s="197"/>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row>
    <row r="263" spans="1:25" ht="12" hidden="1" customHeight="1">
      <c r="A263" s="197"/>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row>
    <row r="264" spans="1:25" ht="12" hidden="1" customHeight="1">
      <c r="A264" s="197"/>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row>
    <row r="265" spans="1:25" ht="12" hidden="1" customHeight="1">
      <c r="A265" s="197"/>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row>
    <row r="266" spans="1:25" ht="12" hidden="1" customHeight="1">
      <c r="A266" s="197"/>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row>
    <row r="267" spans="1:25" ht="12" hidden="1" customHeight="1">
      <c r="A267" s="197"/>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row>
    <row r="268" spans="1:25" ht="12" hidden="1" customHeight="1">
      <c r="A268" s="197"/>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row>
    <row r="269" spans="1:25" ht="12" hidden="1" customHeight="1">
      <c r="A269" s="197"/>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row>
    <row r="270" spans="1:25" ht="12" hidden="1" customHeight="1">
      <c r="A270" s="197"/>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row>
    <row r="271" spans="1:25" ht="12" hidden="1" customHeight="1">
      <c r="A271" s="197"/>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row>
    <row r="272" spans="1:25" ht="12" hidden="1" customHeight="1">
      <c r="A272" s="197"/>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row>
    <row r="273" spans="1:25" ht="12" hidden="1" customHeight="1">
      <c r="A273" s="197"/>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row>
    <row r="274" spans="1:25" ht="12" hidden="1" customHeight="1">
      <c r="A274" s="197"/>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row>
    <row r="275" spans="1:25" ht="12" hidden="1" customHeight="1">
      <c r="A275" s="197"/>
      <c r="B275" s="124"/>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row>
    <row r="276" spans="1:25" ht="12" hidden="1" customHeight="1">
      <c r="A276" s="197"/>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row>
    <row r="277" spans="1:25" ht="12" hidden="1" customHeight="1">
      <c r="A277" s="197"/>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row>
    <row r="278" spans="1:25" ht="12" hidden="1" customHeight="1">
      <c r="A278" s="197"/>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row>
    <row r="279" spans="1:25" ht="12" hidden="1" customHeight="1">
      <c r="A279" s="197"/>
      <c r="B279" s="124"/>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row>
    <row r="280" spans="1:25" ht="12" hidden="1" customHeight="1">
      <c r="A280" s="197"/>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row>
    <row r="281" spans="1:25" ht="12" hidden="1" customHeight="1">
      <c r="A281" s="197"/>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row>
    <row r="282" spans="1:25" ht="12" hidden="1" customHeight="1">
      <c r="A282" s="197"/>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row>
    <row r="283" spans="1:25" ht="12" hidden="1" customHeight="1">
      <c r="A283" s="197"/>
      <c r="B283" s="124"/>
      <c r="C283" s="124"/>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row>
    <row r="284" spans="1:25" ht="12" hidden="1" customHeight="1">
      <c r="A284" s="197"/>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row>
    <row r="285" spans="1:25" ht="12" hidden="1" customHeight="1">
      <c r="A285" s="197"/>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row>
    <row r="286" spans="1:25" ht="12" hidden="1" customHeight="1">
      <c r="A286" s="197"/>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row>
    <row r="287" spans="1:25" ht="12" hidden="1" customHeight="1">
      <c r="A287" s="197"/>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row>
    <row r="288" spans="1:25" ht="12" hidden="1" customHeight="1">
      <c r="A288" s="197"/>
      <c r="B288" s="124"/>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row>
    <row r="289" spans="1:25" ht="12" hidden="1" customHeight="1">
      <c r="A289" s="197"/>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row>
    <row r="290" spans="1:25" ht="12" hidden="1" customHeight="1">
      <c r="A290" s="197"/>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row>
    <row r="291" spans="1:25" ht="12" hidden="1" customHeight="1">
      <c r="A291" s="197"/>
      <c r="B291" s="124"/>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row>
    <row r="292" spans="1:25" ht="12" hidden="1" customHeight="1">
      <c r="A292" s="197"/>
      <c r="B292" s="124"/>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row>
    <row r="293" spans="1:25" ht="12" hidden="1" customHeight="1">
      <c r="A293" s="197"/>
      <c r="B293" s="124"/>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row>
    <row r="294" spans="1:25" ht="12" hidden="1" customHeight="1">
      <c r="A294" s="197"/>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row>
    <row r="295" spans="1:25" ht="12" hidden="1" customHeight="1">
      <c r="A295" s="197"/>
      <c r="B295" s="124"/>
      <c r="C295" s="124"/>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row>
    <row r="296" spans="1:25" ht="12" hidden="1" customHeight="1">
      <c r="A296" s="197"/>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row>
    <row r="297" spans="1:25" ht="12" hidden="1" customHeight="1">
      <c r="A297" s="197"/>
      <c r="B297" s="124"/>
      <c r="C297" s="124"/>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row>
    <row r="298" spans="1:25" ht="12" hidden="1" customHeight="1">
      <c r="A298" s="197"/>
      <c r="B298" s="124"/>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row>
    <row r="299" spans="1:25" ht="12" hidden="1" customHeight="1">
      <c r="A299" s="197"/>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row>
    <row r="300" spans="1:25" ht="12" hidden="1" customHeight="1">
      <c r="A300" s="197"/>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row>
    <row r="301" spans="1:25" ht="12" hidden="1" customHeight="1">
      <c r="A301" s="197"/>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row>
    <row r="302" spans="1:25" ht="12" hidden="1" customHeight="1">
      <c r="A302" s="197"/>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row>
    <row r="303" spans="1:25" ht="12" hidden="1" customHeight="1">
      <c r="A303" s="197"/>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row>
    <row r="304" spans="1:25" ht="12" hidden="1" customHeight="1">
      <c r="A304" s="197"/>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row>
    <row r="305" spans="1:25" ht="12" hidden="1" customHeight="1">
      <c r="A305" s="197"/>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row>
    <row r="306" spans="1:25" ht="12" hidden="1" customHeight="1">
      <c r="A306" s="197"/>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row>
    <row r="307" spans="1:25" ht="12" hidden="1" customHeight="1">
      <c r="A307" s="197"/>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row>
    <row r="308" spans="1:25" ht="15.75" customHeight="1"/>
    <row r="309" spans="1:25" ht="15.75" customHeight="1"/>
    <row r="310" spans="1:25" ht="15.75" customHeight="1"/>
    <row r="311" spans="1:25" ht="15.75" customHeight="1"/>
    <row r="312" spans="1:25" ht="15.75" customHeight="1"/>
    <row r="313" spans="1:25" ht="15.75" customHeight="1"/>
    <row r="314" spans="1:25" ht="15.75" customHeight="1"/>
    <row r="315" spans="1:25" ht="15.75" customHeight="1"/>
    <row r="316" spans="1:25" ht="15.75" customHeight="1"/>
    <row r="317" spans="1:25" ht="15.75" customHeight="1"/>
    <row r="318" spans="1:25" ht="15.75" customHeight="1"/>
    <row r="319" spans="1:25" ht="15.75" customHeight="1"/>
    <row r="320" spans="1:25"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headerFooter>
    <oddFooter>&amp;C&amp;P&amp;R&amp;A&amp;D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defaultColWidth="14.42578125" defaultRowHeight="15" customHeight="1"/>
  <cols>
    <col min="1" max="1" width="3.7109375" customWidth="1"/>
    <col min="2" max="2" width="13.7109375" customWidth="1"/>
    <col min="3" max="3" width="2.7109375" customWidth="1"/>
    <col min="4" max="5" width="3.7109375" customWidth="1"/>
    <col min="6" max="6" width="65.7109375" customWidth="1"/>
    <col min="7" max="7" width="1.7109375" customWidth="1"/>
    <col min="8" max="8" width="3.7109375" hidden="1" customWidth="1"/>
    <col min="9" max="9" width="14" hidden="1" customWidth="1"/>
    <col min="10" max="11" width="8.85546875" hidden="1" customWidth="1"/>
    <col min="12" max="26" width="8.7109375" customWidth="1"/>
  </cols>
  <sheetData>
    <row r="1" spans="1:26" ht="12.75" customHeight="1">
      <c r="A1" s="1"/>
      <c r="B1" s="1"/>
      <c r="C1" s="1"/>
      <c r="D1" s="2"/>
      <c r="E1" s="2"/>
      <c r="F1" s="2"/>
      <c r="G1" s="2"/>
      <c r="H1" s="2"/>
      <c r="I1" s="2"/>
      <c r="J1" s="2"/>
      <c r="K1" s="2"/>
      <c r="L1" s="2"/>
      <c r="M1" s="2"/>
      <c r="N1" s="2"/>
      <c r="O1" s="2"/>
      <c r="P1" s="2"/>
      <c r="Q1" s="2"/>
      <c r="R1" s="2"/>
      <c r="S1" s="2"/>
      <c r="T1" s="2"/>
      <c r="U1" s="2"/>
      <c r="V1" s="2"/>
      <c r="W1" s="2"/>
      <c r="X1" s="2"/>
      <c r="Y1" s="2"/>
      <c r="Z1" s="2"/>
    </row>
    <row r="2" spans="1:26" ht="12.75" customHeight="1">
      <c r="A2" s="411" t="s">
        <v>1</v>
      </c>
      <c r="B2" s="390"/>
      <c r="C2" s="390"/>
      <c r="D2" s="390"/>
      <c r="E2" s="390"/>
      <c r="F2" s="390"/>
      <c r="G2" s="390"/>
      <c r="H2" s="2"/>
      <c r="I2" s="2"/>
      <c r="J2" s="2"/>
      <c r="K2" s="2"/>
      <c r="L2" s="2"/>
      <c r="M2" s="2"/>
      <c r="N2" s="2"/>
      <c r="O2" s="2"/>
      <c r="P2" s="2"/>
      <c r="Q2" s="2"/>
      <c r="R2" s="2"/>
      <c r="S2" s="2"/>
      <c r="T2" s="2"/>
      <c r="U2" s="2"/>
      <c r="V2" s="2"/>
      <c r="W2" s="2"/>
      <c r="X2" s="2"/>
      <c r="Y2" s="2"/>
      <c r="Z2" s="2"/>
    </row>
    <row r="3" spans="1:26" ht="12.75" customHeight="1">
      <c r="A3" s="411" t="s">
        <v>3</v>
      </c>
      <c r="B3" s="390"/>
      <c r="C3" s="390"/>
      <c r="D3" s="390"/>
      <c r="E3" s="390"/>
      <c r="F3" s="390"/>
      <c r="G3" s="390"/>
      <c r="H3" s="7"/>
      <c r="I3" s="2" t="s">
        <v>8</v>
      </c>
      <c r="J3" s="7"/>
      <c r="K3" s="7"/>
      <c r="L3" s="7"/>
      <c r="M3" s="7"/>
      <c r="N3" s="7"/>
      <c r="O3" s="7"/>
      <c r="P3" s="7"/>
      <c r="Q3" s="7"/>
      <c r="R3" s="7"/>
      <c r="S3" s="7"/>
      <c r="T3" s="7"/>
      <c r="U3" s="7"/>
      <c r="V3" s="7"/>
      <c r="W3" s="7"/>
      <c r="X3" s="7"/>
      <c r="Y3" s="7"/>
      <c r="Z3" s="7"/>
    </row>
    <row r="4" spans="1:26" ht="12.75" customHeight="1">
      <c r="A4" s="1"/>
      <c r="B4" s="1"/>
      <c r="C4" s="1"/>
      <c r="D4" s="2"/>
      <c r="E4" s="2"/>
      <c r="F4" s="2"/>
      <c r="G4" s="2"/>
      <c r="H4" s="2"/>
      <c r="I4" s="2" t="s">
        <v>10</v>
      </c>
      <c r="J4" s="2"/>
      <c r="K4" s="2"/>
      <c r="L4" s="2"/>
      <c r="M4" s="2"/>
      <c r="N4" s="2"/>
      <c r="O4" s="2"/>
      <c r="P4" s="2"/>
      <c r="Q4" s="2"/>
      <c r="R4" s="2"/>
      <c r="S4" s="2"/>
      <c r="T4" s="2"/>
      <c r="U4" s="2"/>
      <c r="V4" s="2"/>
      <c r="W4" s="2"/>
      <c r="X4" s="2"/>
      <c r="Y4" s="2"/>
      <c r="Z4" s="2"/>
    </row>
    <row r="5" spans="1:26" ht="12.75" customHeight="1">
      <c r="A5" s="412" t="s">
        <v>11</v>
      </c>
      <c r="B5" s="390"/>
      <c r="C5" s="390"/>
      <c r="D5" s="390"/>
      <c r="E5" s="390"/>
      <c r="F5" s="390"/>
      <c r="G5" s="390"/>
      <c r="H5" s="2"/>
      <c r="I5" s="2" t="s">
        <v>12</v>
      </c>
      <c r="J5" s="2"/>
      <c r="K5" s="2"/>
      <c r="L5" s="2"/>
      <c r="M5" s="2"/>
      <c r="N5" s="2"/>
      <c r="O5" s="2"/>
      <c r="P5" s="2"/>
      <c r="Q5" s="2"/>
      <c r="R5" s="2"/>
      <c r="S5" s="2"/>
      <c r="T5" s="2"/>
      <c r="U5" s="2"/>
      <c r="V5" s="2"/>
      <c r="W5" s="2"/>
      <c r="X5" s="2"/>
      <c r="Y5" s="2"/>
      <c r="Z5" s="2"/>
    </row>
    <row r="6" spans="1:26" ht="12.75" customHeight="1">
      <c r="A6" s="412" t="s">
        <v>15</v>
      </c>
      <c r="B6" s="390"/>
      <c r="C6" s="390"/>
      <c r="D6" s="390"/>
      <c r="E6" s="390"/>
      <c r="F6" s="390"/>
      <c r="G6" s="390"/>
      <c r="H6" s="2"/>
      <c r="I6" s="2" t="s">
        <v>16</v>
      </c>
      <c r="J6" s="2"/>
      <c r="K6" s="2"/>
      <c r="L6" s="2"/>
      <c r="M6" s="2"/>
      <c r="N6" s="2"/>
      <c r="O6" s="2"/>
      <c r="P6" s="2"/>
      <c r="Q6" s="2"/>
      <c r="R6" s="2"/>
      <c r="S6" s="2"/>
      <c r="T6" s="2"/>
      <c r="U6" s="2"/>
      <c r="V6" s="2"/>
      <c r="W6" s="2"/>
      <c r="X6" s="2"/>
      <c r="Y6" s="2"/>
      <c r="Z6" s="2"/>
    </row>
    <row r="7" spans="1:26" ht="11.25" customHeight="1">
      <c r="A7" s="1"/>
      <c r="B7" s="1"/>
      <c r="C7" s="1"/>
      <c r="D7" s="2"/>
      <c r="E7" s="2"/>
      <c r="F7" s="2"/>
      <c r="G7" s="2"/>
      <c r="H7" s="2"/>
      <c r="I7" s="2"/>
      <c r="J7" s="2"/>
      <c r="K7" s="2"/>
      <c r="L7" s="2"/>
      <c r="M7" s="2"/>
      <c r="N7" s="2"/>
      <c r="O7" s="2"/>
      <c r="P7" s="2"/>
      <c r="Q7" s="2"/>
      <c r="R7" s="2"/>
      <c r="S7" s="2"/>
      <c r="T7" s="2"/>
      <c r="U7" s="2"/>
      <c r="V7" s="2"/>
      <c r="W7" s="2"/>
      <c r="X7" s="2"/>
      <c r="Y7" s="2"/>
      <c r="Z7" s="2"/>
    </row>
    <row r="8" spans="1:26" ht="12.75" customHeight="1">
      <c r="A8" s="411" t="s">
        <v>18</v>
      </c>
      <c r="B8" s="390"/>
      <c r="C8" s="390"/>
      <c r="D8" s="390"/>
      <c r="E8" s="390"/>
      <c r="F8" s="390"/>
      <c r="G8" s="390"/>
      <c r="H8" s="2"/>
      <c r="I8" s="2"/>
      <c r="J8" s="2"/>
      <c r="K8" s="2"/>
      <c r="L8" s="2"/>
      <c r="M8" s="2"/>
      <c r="N8" s="2"/>
      <c r="O8" s="2"/>
      <c r="P8" s="2"/>
      <c r="Q8" s="2"/>
      <c r="R8" s="2"/>
      <c r="S8" s="2"/>
      <c r="T8" s="2"/>
      <c r="U8" s="2"/>
      <c r="V8" s="2"/>
      <c r="W8" s="2"/>
      <c r="X8" s="2"/>
      <c r="Y8" s="2"/>
      <c r="Z8" s="2"/>
    </row>
    <row r="9" spans="1:26" ht="12.75" customHeight="1">
      <c r="A9" s="411" t="s">
        <v>19</v>
      </c>
      <c r="B9" s="390"/>
      <c r="C9" s="390"/>
      <c r="D9" s="390"/>
      <c r="E9" s="390"/>
      <c r="F9" s="390"/>
      <c r="G9" s="390"/>
      <c r="H9" s="2"/>
      <c r="I9" s="2"/>
      <c r="J9" s="2"/>
      <c r="K9" s="2"/>
      <c r="L9" s="2"/>
      <c r="M9" s="2"/>
      <c r="N9" s="2"/>
      <c r="O9" s="2"/>
      <c r="P9" s="2"/>
      <c r="Q9" s="2"/>
      <c r="R9" s="2"/>
      <c r="S9" s="2"/>
      <c r="T9" s="2"/>
      <c r="U9" s="2"/>
      <c r="V9" s="2"/>
      <c r="W9" s="2"/>
      <c r="X9" s="2"/>
      <c r="Y9" s="2"/>
      <c r="Z9" s="2"/>
    </row>
    <row r="10" spans="1:26" ht="12.75" customHeight="1">
      <c r="A10" s="13"/>
      <c r="B10" s="13"/>
      <c r="C10" s="3"/>
      <c r="D10" s="3"/>
      <c r="E10" s="3"/>
      <c r="F10" s="3"/>
      <c r="G10" s="2"/>
      <c r="H10" s="2"/>
      <c r="I10" s="2"/>
      <c r="J10" s="2"/>
      <c r="K10" s="2"/>
      <c r="L10" s="2"/>
      <c r="M10" s="2"/>
      <c r="N10" s="2"/>
      <c r="O10" s="2"/>
      <c r="P10" s="2"/>
      <c r="Q10" s="2"/>
      <c r="R10" s="2"/>
      <c r="S10" s="2"/>
      <c r="T10" s="2"/>
      <c r="U10" s="2"/>
      <c r="V10" s="2"/>
      <c r="W10" s="2"/>
      <c r="X10" s="2"/>
      <c r="Y10" s="2"/>
      <c r="Z10" s="2"/>
    </row>
    <row r="11" spans="1:26" ht="12.75" customHeight="1">
      <c r="A11" s="400" t="s">
        <v>23</v>
      </c>
      <c r="B11" s="401"/>
      <c r="C11" s="401"/>
      <c r="D11" s="401"/>
      <c r="E11" s="401"/>
      <c r="F11" s="401"/>
      <c r="G11" s="401"/>
      <c r="H11" s="2"/>
      <c r="I11" s="2"/>
      <c r="J11" s="2"/>
      <c r="K11" s="2"/>
      <c r="L11" s="2"/>
      <c r="M11" s="2"/>
      <c r="N11" s="2"/>
      <c r="O11" s="2"/>
      <c r="P11" s="2"/>
      <c r="Q11" s="2"/>
      <c r="R11" s="2"/>
      <c r="S11" s="2"/>
      <c r="T11" s="2"/>
      <c r="U11" s="2"/>
      <c r="V11" s="2"/>
      <c r="W11" s="2"/>
      <c r="X11" s="2"/>
      <c r="Y11" s="2"/>
      <c r="Z11" s="2"/>
    </row>
    <row r="12" spans="1:26" ht="12.75" customHeight="1">
      <c r="A12" s="3"/>
      <c r="B12" s="3"/>
      <c r="C12" s="1"/>
      <c r="D12" s="2"/>
      <c r="E12" s="8"/>
      <c r="F12" s="2"/>
      <c r="G12" s="2"/>
      <c r="H12" s="2"/>
      <c r="I12" s="2"/>
      <c r="J12" s="2"/>
      <c r="K12" s="2"/>
      <c r="L12" s="2"/>
      <c r="M12" s="2"/>
      <c r="N12" s="2"/>
      <c r="O12" s="2"/>
      <c r="P12" s="2"/>
      <c r="Q12" s="2"/>
      <c r="R12" s="2"/>
      <c r="S12" s="2"/>
      <c r="T12" s="2"/>
      <c r="U12" s="2"/>
      <c r="V12" s="2"/>
      <c r="W12" s="2"/>
      <c r="X12" s="2"/>
      <c r="Y12" s="2"/>
      <c r="Z12" s="2"/>
    </row>
    <row r="13" spans="1:26" ht="12.75" customHeight="1">
      <c r="A13" s="1"/>
      <c r="B13" s="1"/>
      <c r="C13" s="3"/>
      <c r="D13" s="413" t="s">
        <v>26</v>
      </c>
      <c r="E13" s="390"/>
      <c r="F13" s="390"/>
      <c r="G13" s="2"/>
      <c r="H13" s="2"/>
      <c r="I13" s="2"/>
      <c r="J13" s="2"/>
      <c r="K13" s="2"/>
      <c r="L13" s="2"/>
      <c r="M13" s="2"/>
      <c r="N13" s="2"/>
      <c r="O13" s="2"/>
      <c r="P13" s="2"/>
      <c r="Q13" s="2"/>
      <c r="R13" s="2"/>
      <c r="S13" s="2"/>
      <c r="T13" s="2"/>
      <c r="U13" s="2"/>
      <c r="V13" s="2"/>
      <c r="W13" s="2"/>
      <c r="X13" s="2"/>
      <c r="Y13" s="2"/>
      <c r="Z13" s="2"/>
    </row>
    <row r="14" spans="1:26" ht="12.75" customHeight="1">
      <c r="A14" s="1"/>
      <c r="B14" s="1"/>
      <c r="C14" s="3"/>
      <c r="D14" s="390"/>
      <c r="E14" s="390"/>
      <c r="F14" s="390"/>
      <c r="G14" s="2"/>
      <c r="H14" s="2"/>
      <c r="I14" s="2"/>
      <c r="J14" s="2"/>
      <c r="K14" s="2"/>
      <c r="L14" s="2"/>
      <c r="M14" s="2"/>
      <c r="N14" s="2"/>
      <c r="O14" s="2"/>
      <c r="P14" s="2"/>
      <c r="Q14" s="2"/>
      <c r="R14" s="2"/>
      <c r="S14" s="2"/>
      <c r="T14" s="2"/>
      <c r="U14" s="2"/>
      <c r="V14" s="2"/>
      <c r="W14" s="2"/>
      <c r="X14" s="2"/>
      <c r="Y14" s="2"/>
      <c r="Z14" s="2"/>
    </row>
    <row r="15" spans="1:26" ht="12.75" customHeight="1">
      <c r="A15" s="14"/>
      <c r="B15" s="14"/>
      <c r="C15" s="14"/>
      <c r="D15" s="397" t="s">
        <v>32</v>
      </c>
      <c r="E15" s="390"/>
      <c r="F15" s="390"/>
      <c r="G15" s="2"/>
      <c r="H15" s="2"/>
      <c r="I15" s="2"/>
      <c r="J15" s="2"/>
      <c r="K15" s="2"/>
      <c r="L15" s="2"/>
      <c r="M15" s="2"/>
      <c r="N15" s="2"/>
      <c r="O15" s="2"/>
      <c r="P15" s="2"/>
      <c r="Q15" s="2"/>
      <c r="R15" s="2"/>
      <c r="S15" s="2"/>
      <c r="T15" s="2"/>
      <c r="U15" s="2"/>
      <c r="V15" s="2"/>
      <c r="W15" s="2"/>
      <c r="X15" s="2"/>
      <c r="Y15" s="2"/>
      <c r="Z15" s="2"/>
    </row>
    <row r="16" spans="1:26" ht="12.75" customHeight="1">
      <c r="A16" s="14"/>
      <c r="B16" s="14"/>
      <c r="C16" s="14"/>
      <c r="D16" s="2"/>
      <c r="E16" s="2"/>
      <c r="F16" s="2"/>
      <c r="G16" s="2"/>
      <c r="H16" s="2"/>
      <c r="I16" s="2"/>
      <c r="J16" s="2"/>
      <c r="K16" s="2"/>
      <c r="L16" s="2"/>
      <c r="M16" s="2"/>
      <c r="N16" s="2"/>
      <c r="O16" s="2"/>
      <c r="P16" s="2"/>
      <c r="Q16" s="2"/>
      <c r="R16" s="2"/>
      <c r="S16" s="2"/>
      <c r="T16" s="2"/>
      <c r="U16" s="2"/>
      <c r="V16" s="2"/>
      <c r="W16" s="2"/>
      <c r="X16" s="2"/>
      <c r="Y16" s="2"/>
      <c r="Z16" s="2"/>
    </row>
    <row r="17" spans="1:26" ht="12.75" customHeight="1">
      <c r="A17" s="16"/>
      <c r="B17" s="19" t="s">
        <v>8</v>
      </c>
      <c r="C17" s="14"/>
      <c r="D17" s="389" t="s">
        <v>36</v>
      </c>
      <c r="E17" s="390"/>
      <c r="F17" s="390"/>
      <c r="G17" s="2"/>
      <c r="H17" s="2"/>
      <c r="I17" s="2"/>
      <c r="J17" s="2"/>
      <c r="K17" s="2"/>
      <c r="L17" s="2"/>
      <c r="M17" s="2"/>
      <c r="N17" s="2"/>
      <c r="O17" s="2"/>
      <c r="P17" s="2"/>
      <c r="Q17" s="2"/>
      <c r="R17" s="2"/>
      <c r="S17" s="2"/>
      <c r="T17" s="2"/>
      <c r="U17" s="2"/>
      <c r="V17" s="2"/>
      <c r="W17" s="2"/>
      <c r="X17" s="2"/>
      <c r="Y17" s="2"/>
      <c r="Z17" s="2"/>
    </row>
    <row r="18" spans="1:26" ht="12.75" customHeight="1">
      <c r="A18" s="14"/>
      <c r="B18" s="14"/>
      <c r="C18" s="14"/>
      <c r="D18" s="390"/>
      <c r="E18" s="390"/>
      <c r="F18" s="390"/>
      <c r="G18" s="2"/>
      <c r="H18" s="2"/>
      <c r="I18" s="2"/>
      <c r="J18" s="2"/>
      <c r="K18" s="2"/>
      <c r="L18" s="2"/>
      <c r="M18" s="2"/>
      <c r="N18" s="2"/>
      <c r="O18" s="2"/>
      <c r="P18" s="2"/>
      <c r="Q18" s="2"/>
      <c r="R18" s="2"/>
      <c r="S18" s="2"/>
      <c r="T18" s="2"/>
      <c r="U18" s="2"/>
      <c r="V18" s="2"/>
      <c r="W18" s="2"/>
      <c r="X18" s="2"/>
      <c r="Y18" s="2"/>
      <c r="Z18" s="2"/>
    </row>
    <row r="19" spans="1:26" ht="12.75" customHeight="1">
      <c r="A19" s="14"/>
      <c r="B19" s="14"/>
      <c r="C19" s="14"/>
      <c r="D19" s="390"/>
      <c r="E19" s="390"/>
      <c r="F19" s="390"/>
      <c r="G19" s="2"/>
      <c r="H19" s="2"/>
      <c r="I19" s="2"/>
      <c r="J19" s="2"/>
      <c r="K19" s="2"/>
      <c r="L19" s="2"/>
      <c r="M19" s="2"/>
      <c r="N19" s="2"/>
      <c r="O19" s="2"/>
      <c r="P19" s="2"/>
      <c r="Q19" s="2"/>
      <c r="R19" s="2"/>
      <c r="S19" s="2"/>
      <c r="T19" s="2"/>
      <c r="U19" s="2"/>
      <c r="V19" s="2"/>
      <c r="W19" s="2"/>
      <c r="X19" s="2"/>
      <c r="Y19" s="2"/>
      <c r="Z19" s="2"/>
    </row>
    <row r="20" spans="1:26" ht="12.75" customHeight="1">
      <c r="A20" s="14"/>
      <c r="B20" s="14"/>
      <c r="C20" s="14"/>
      <c r="D20" s="2"/>
      <c r="E20" s="2"/>
      <c r="F20" s="2"/>
      <c r="G20" s="2"/>
      <c r="H20" s="2"/>
      <c r="I20" s="2"/>
      <c r="J20" s="2"/>
      <c r="K20" s="2"/>
      <c r="L20" s="2"/>
      <c r="M20" s="2"/>
      <c r="N20" s="2"/>
      <c r="O20" s="2"/>
      <c r="P20" s="2"/>
      <c r="Q20" s="2"/>
      <c r="R20" s="2"/>
      <c r="S20" s="2"/>
      <c r="T20" s="2"/>
      <c r="U20" s="2"/>
      <c r="V20" s="2"/>
      <c r="W20" s="2"/>
      <c r="X20" s="2"/>
      <c r="Y20" s="2"/>
      <c r="Z20" s="2"/>
    </row>
    <row r="21" spans="1:26" ht="12.75" customHeight="1">
      <c r="A21" s="16"/>
      <c r="B21" s="19" t="s">
        <v>8</v>
      </c>
      <c r="C21" s="1"/>
      <c r="D21" s="405" t="s">
        <v>42</v>
      </c>
      <c r="E21" s="390"/>
      <c r="F21" s="390"/>
      <c r="G21" s="2"/>
      <c r="H21" s="2"/>
      <c r="I21" s="2"/>
      <c r="J21" s="2"/>
      <c r="K21" s="2"/>
      <c r="L21" s="2"/>
      <c r="M21" s="2"/>
      <c r="N21" s="2"/>
      <c r="O21" s="2"/>
      <c r="P21" s="2"/>
      <c r="Q21" s="2"/>
      <c r="R21" s="2"/>
      <c r="S21" s="2"/>
      <c r="T21" s="2"/>
      <c r="U21" s="2"/>
      <c r="V21" s="2"/>
      <c r="W21" s="2"/>
      <c r="X21" s="2"/>
      <c r="Y21" s="2"/>
      <c r="Z21" s="2"/>
    </row>
    <row r="22" spans="1:26" ht="12.75" customHeight="1">
      <c r="A22" s="16"/>
      <c r="B22" s="16"/>
      <c r="C22" s="1"/>
      <c r="D22" s="15"/>
      <c r="E22" s="2"/>
      <c r="F22" s="2"/>
      <c r="G22" s="2"/>
      <c r="H22" s="2"/>
      <c r="I22" s="2"/>
      <c r="J22" s="2"/>
      <c r="K22" s="2"/>
      <c r="L22" s="2"/>
      <c r="M22" s="2"/>
      <c r="N22" s="2"/>
      <c r="O22" s="2"/>
      <c r="P22" s="2"/>
      <c r="Q22" s="2"/>
      <c r="R22" s="2"/>
      <c r="S22" s="2"/>
      <c r="T22" s="2"/>
      <c r="U22" s="2"/>
      <c r="V22" s="2"/>
      <c r="W22" s="2"/>
      <c r="X22" s="2"/>
      <c r="Y22" s="2"/>
      <c r="Z22" s="2"/>
    </row>
    <row r="23" spans="1:26" ht="12.75" customHeight="1">
      <c r="A23" s="16"/>
      <c r="B23" s="19" t="s">
        <v>8</v>
      </c>
      <c r="C23" s="1"/>
      <c r="D23" s="389" t="s">
        <v>49</v>
      </c>
      <c r="E23" s="390"/>
      <c r="F23" s="390"/>
      <c r="G23" s="2"/>
      <c r="H23" s="2"/>
      <c r="I23" s="2"/>
      <c r="J23" s="2"/>
      <c r="K23" s="2"/>
      <c r="L23" s="2"/>
      <c r="M23" s="2"/>
      <c r="N23" s="2"/>
      <c r="O23" s="2"/>
      <c r="P23" s="2"/>
      <c r="Q23" s="2"/>
      <c r="R23" s="2"/>
      <c r="S23" s="2"/>
      <c r="T23" s="2"/>
      <c r="U23" s="2"/>
      <c r="V23" s="2"/>
      <c r="W23" s="2"/>
      <c r="X23" s="2"/>
      <c r="Y23" s="2"/>
      <c r="Z23" s="2"/>
    </row>
    <row r="24" spans="1:26" ht="12.75" customHeight="1">
      <c r="A24" s="16"/>
      <c r="B24" s="16"/>
      <c r="C24" s="1"/>
      <c r="D24" s="390"/>
      <c r="E24" s="390"/>
      <c r="F24" s="390"/>
      <c r="G24" s="2"/>
      <c r="H24" s="2"/>
      <c r="I24" s="2"/>
      <c r="J24" s="2"/>
      <c r="K24" s="2"/>
      <c r="L24" s="2"/>
      <c r="M24" s="2"/>
      <c r="N24" s="2"/>
      <c r="O24" s="2"/>
      <c r="P24" s="2"/>
      <c r="Q24" s="2"/>
      <c r="R24" s="2"/>
      <c r="S24" s="2"/>
      <c r="T24" s="2"/>
      <c r="U24" s="2"/>
      <c r="V24" s="2"/>
      <c r="W24" s="2"/>
      <c r="X24" s="2"/>
      <c r="Y24" s="2"/>
      <c r="Z24" s="2"/>
    </row>
    <row r="25" spans="1:26" ht="12.75" customHeight="1">
      <c r="A25" s="1"/>
      <c r="B25" s="1"/>
      <c r="C25" s="1"/>
      <c r="D25" s="2"/>
      <c r="E25" s="2"/>
      <c r="F25" s="2"/>
      <c r="G25" s="2"/>
      <c r="H25" s="2"/>
      <c r="I25" s="2"/>
      <c r="J25" s="2"/>
      <c r="K25" s="2"/>
      <c r="L25" s="2"/>
      <c r="M25" s="2"/>
      <c r="N25" s="2"/>
      <c r="O25" s="2"/>
      <c r="P25" s="2"/>
      <c r="Q25" s="2"/>
      <c r="R25" s="2"/>
      <c r="S25" s="2"/>
      <c r="T25" s="2"/>
      <c r="U25" s="2"/>
      <c r="V25" s="2"/>
      <c r="W25" s="2"/>
      <c r="X25" s="2"/>
      <c r="Y25" s="2"/>
      <c r="Z25" s="2"/>
    </row>
    <row r="26" spans="1:26" ht="12.75" customHeight="1">
      <c r="A26" s="16"/>
      <c r="B26" s="19" t="s">
        <v>8</v>
      </c>
      <c r="C26" s="1"/>
      <c r="D26" s="389" t="s">
        <v>53</v>
      </c>
      <c r="E26" s="390"/>
      <c r="F26" s="390"/>
      <c r="G26" s="2"/>
      <c r="H26" s="2"/>
      <c r="I26" s="2"/>
      <c r="J26" s="2"/>
      <c r="K26" s="2"/>
      <c r="L26" s="2"/>
      <c r="M26" s="2"/>
      <c r="N26" s="2"/>
      <c r="O26" s="2"/>
      <c r="P26" s="2"/>
      <c r="Q26" s="2"/>
      <c r="R26" s="2"/>
      <c r="S26" s="2"/>
      <c r="T26" s="2"/>
      <c r="U26" s="2"/>
      <c r="V26" s="2"/>
      <c r="W26" s="2"/>
      <c r="X26" s="2"/>
      <c r="Y26" s="2"/>
      <c r="Z26" s="2"/>
    </row>
    <row r="27" spans="1:26" ht="12.75" customHeight="1">
      <c r="A27" s="1"/>
      <c r="B27" s="1"/>
      <c r="C27" s="1"/>
      <c r="D27" s="390"/>
      <c r="E27" s="390"/>
      <c r="F27" s="390"/>
      <c r="G27" s="2"/>
      <c r="H27" s="2"/>
      <c r="I27" s="2"/>
      <c r="J27" s="2"/>
      <c r="K27" s="2"/>
      <c r="L27" s="2"/>
      <c r="M27" s="2"/>
      <c r="N27" s="2"/>
      <c r="O27" s="2"/>
      <c r="P27" s="2"/>
      <c r="Q27" s="2"/>
      <c r="R27" s="2"/>
      <c r="S27" s="2"/>
      <c r="T27" s="2"/>
      <c r="U27" s="2"/>
      <c r="V27" s="2"/>
      <c r="W27" s="2"/>
      <c r="X27" s="2"/>
      <c r="Y27" s="2"/>
      <c r="Z27" s="2"/>
    </row>
    <row r="28" spans="1:26" ht="12.75" customHeight="1">
      <c r="A28" s="1"/>
      <c r="B28" s="1"/>
      <c r="C28" s="1"/>
      <c r="D28" s="390"/>
      <c r="E28" s="390"/>
      <c r="F28" s="390"/>
      <c r="G28" s="2"/>
      <c r="H28" s="2"/>
      <c r="I28" s="2"/>
      <c r="J28" s="2"/>
      <c r="K28" s="2"/>
      <c r="L28" s="2"/>
      <c r="M28" s="2"/>
      <c r="N28" s="2"/>
      <c r="O28" s="2"/>
      <c r="P28" s="2"/>
      <c r="Q28" s="2"/>
      <c r="R28" s="2"/>
      <c r="S28" s="2"/>
      <c r="T28" s="2"/>
      <c r="U28" s="2"/>
      <c r="V28" s="2"/>
      <c r="W28" s="2"/>
      <c r="X28" s="2"/>
      <c r="Y28" s="2"/>
      <c r="Z28" s="2"/>
    </row>
    <row r="29" spans="1:26" ht="12.75" customHeight="1">
      <c r="A29" s="1"/>
      <c r="B29" s="1"/>
      <c r="C29" s="1"/>
      <c r="D29" s="390"/>
      <c r="E29" s="390"/>
      <c r="F29" s="390"/>
      <c r="G29" s="2"/>
      <c r="H29" s="2"/>
      <c r="I29" s="2"/>
      <c r="J29" s="2"/>
      <c r="K29" s="2"/>
      <c r="L29" s="2"/>
      <c r="M29" s="2"/>
      <c r="N29" s="2"/>
      <c r="O29" s="2"/>
      <c r="P29" s="2"/>
      <c r="Q29" s="2"/>
      <c r="R29" s="2"/>
      <c r="S29" s="2"/>
      <c r="T29" s="2"/>
      <c r="U29" s="2"/>
      <c r="V29" s="2"/>
      <c r="W29" s="2"/>
      <c r="X29" s="2"/>
      <c r="Y29" s="2"/>
      <c r="Z29" s="2"/>
    </row>
    <row r="30" spans="1:26" ht="12.75" customHeight="1">
      <c r="A30" s="1"/>
      <c r="B30" s="1"/>
      <c r="C30" s="1"/>
      <c r="D30" s="390"/>
      <c r="E30" s="390"/>
      <c r="F30" s="390"/>
      <c r="G30" s="2"/>
      <c r="H30" s="2"/>
      <c r="I30" s="2"/>
      <c r="J30" s="2"/>
      <c r="K30" s="2"/>
      <c r="L30" s="2"/>
      <c r="M30" s="2"/>
      <c r="N30" s="2"/>
      <c r="O30" s="2"/>
      <c r="P30" s="2"/>
      <c r="Q30" s="2"/>
      <c r="R30" s="2"/>
      <c r="S30" s="2"/>
      <c r="T30" s="2"/>
      <c r="U30" s="2"/>
      <c r="V30" s="2"/>
      <c r="W30" s="2"/>
      <c r="X30" s="2"/>
      <c r="Y30" s="2"/>
      <c r="Z30" s="2"/>
    </row>
    <row r="31" spans="1:26" ht="12.75" customHeight="1">
      <c r="A31" s="1"/>
      <c r="B31" s="1"/>
      <c r="C31" s="1"/>
      <c r="D31" s="15"/>
      <c r="E31" s="2"/>
      <c r="F31" s="2"/>
      <c r="G31" s="2"/>
      <c r="H31" s="2"/>
      <c r="I31" s="2"/>
      <c r="J31" s="2"/>
      <c r="K31" s="2"/>
      <c r="L31" s="2"/>
      <c r="M31" s="2"/>
      <c r="N31" s="2"/>
      <c r="O31" s="2"/>
      <c r="P31" s="2"/>
      <c r="Q31" s="2"/>
      <c r="R31" s="2"/>
      <c r="S31" s="2"/>
      <c r="T31" s="2"/>
      <c r="U31" s="2"/>
      <c r="V31" s="2"/>
      <c r="W31" s="2"/>
      <c r="X31" s="2"/>
      <c r="Y31" s="2"/>
      <c r="Z31" s="2"/>
    </row>
    <row r="32" spans="1:26" ht="12.75" customHeight="1">
      <c r="A32" s="1"/>
      <c r="B32" s="19" t="s">
        <v>8</v>
      </c>
      <c r="C32" s="1"/>
      <c r="D32" s="389" t="s">
        <v>60</v>
      </c>
      <c r="E32" s="390"/>
      <c r="F32" s="390"/>
      <c r="G32" s="2"/>
      <c r="H32" s="2"/>
      <c r="I32" s="2"/>
      <c r="J32" s="2"/>
      <c r="K32" s="2"/>
      <c r="L32" s="2"/>
      <c r="M32" s="2"/>
      <c r="N32" s="2"/>
      <c r="O32" s="2"/>
      <c r="P32" s="2"/>
      <c r="Q32" s="2"/>
      <c r="R32" s="2"/>
      <c r="S32" s="2"/>
      <c r="T32" s="2"/>
      <c r="U32" s="2"/>
      <c r="V32" s="2"/>
      <c r="W32" s="2"/>
      <c r="X32" s="2"/>
      <c r="Y32" s="2"/>
      <c r="Z32" s="2"/>
    </row>
    <row r="33" spans="1:26" ht="12.75" customHeight="1">
      <c r="A33" s="1"/>
      <c r="B33" s="1"/>
      <c r="C33" s="1"/>
      <c r="D33" s="390"/>
      <c r="E33" s="390"/>
      <c r="F33" s="390"/>
      <c r="G33" s="2"/>
      <c r="H33" s="2"/>
      <c r="I33" s="2"/>
      <c r="J33" s="2"/>
      <c r="K33" s="2"/>
      <c r="L33" s="2"/>
      <c r="M33" s="2"/>
      <c r="N33" s="2"/>
      <c r="O33" s="2"/>
      <c r="P33" s="2"/>
      <c r="Q33" s="2"/>
      <c r="R33" s="2"/>
      <c r="S33" s="2"/>
      <c r="T33" s="2"/>
      <c r="U33" s="2"/>
      <c r="V33" s="2"/>
      <c r="W33" s="2"/>
      <c r="X33" s="2"/>
      <c r="Y33" s="2"/>
      <c r="Z33" s="2"/>
    </row>
    <row r="34" spans="1:26" ht="12.75" customHeight="1">
      <c r="A34" s="16"/>
      <c r="B34" s="16"/>
      <c r="C34" s="1"/>
      <c r="D34" s="15"/>
      <c r="E34" s="2"/>
      <c r="F34" s="2"/>
      <c r="G34" s="2"/>
      <c r="H34" s="2"/>
      <c r="I34" s="2"/>
      <c r="J34" s="2"/>
      <c r="K34" s="2"/>
      <c r="L34" s="2"/>
      <c r="M34" s="2"/>
      <c r="N34" s="2"/>
      <c r="O34" s="2"/>
      <c r="P34" s="2"/>
      <c r="Q34" s="2"/>
      <c r="R34" s="2"/>
      <c r="S34" s="2"/>
      <c r="T34" s="2"/>
      <c r="U34" s="2"/>
      <c r="V34" s="2"/>
      <c r="W34" s="2"/>
      <c r="X34" s="2"/>
      <c r="Y34" s="2"/>
      <c r="Z34" s="2"/>
    </row>
    <row r="35" spans="1:26" ht="14.25" customHeight="1">
      <c r="A35" s="16"/>
      <c r="B35" s="19" t="s">
        <v>8</v>
      </c>
      <c r="C35" s="1"/>
      <c r="D35" s="389" t="s">
        <v>63</v>
      </c>
      <c r="E35" s="390"/>
      <c r="F35" s="390"/>
      <c r="G35" s="2"/>
      <c r="H35" s="2"/>
      <c r="I35" s="2"/>
      <c r="J35" s="2"/>
      <c r="K35" s="2"/>
      <c r="L35" s="2"/>
      <c r="M35" s="2"/>
      <c r="N35" s="2"/>
      <c r="O35" s="2"/>
      <c r="P35" s="2"/>
      <c r="Q35" s="2"/>
      <c r="R35" s="2"/>
      <c r="S35" s="2"/>
      <c r="T35" s="2"/>
      <c r="U35" s="2"/>
      <c r="V35" s="2"/>
      <c r="W35" s="2"/>
      <c r="X35" s="2"/>
      <c r="Y35" s="2"/>
      <c r="Z35" s="2"/>
    </row>
    <row r="36" spans="1:26" ht="12.75" customHeight="1">
      <c r="A36" s="16"/>
      <c r="B36" s="16"/>
      <c r="C36" s="1"/>
      <c r="D36" s="390"/>
      <c r="E36" s="390"/>
      <c r="F36" s="390"/>
      <c r="G36" s="2"/>
      <c r="H36" s="2"/>
      <c r="I36" s="2"/>
      <c r="J36" s="2"/>
      <c r="K36" s="2"/>
      <c r="L36" s="2"/>
      <c r="M36" s="2"/>
      <c r="N36" s="2"/>
      <c r="O36" s="2"/>
      <c r="P36" s="2"/>
      <c r="Q36" s="2"/>
      <c r="R36" s="2"/>
      <c r="S36" s="2"/>
      <c r="T36" s="2"/>
      <c r="U36" s="2"/>
      <c r="V36" s="2"/>
      <c r="W36" s="2"/>
      <c r="X36" s="2"/>
      <c r="Y36" s="2"/>
      <c r="Z36" s="2"/>
    </row>
    <row r="37" spans="1:26" ht="12.75" customHeight="1">
      <c r="A37" s="16"/>
      <c r="B37" s="16"/>
      <c r="C37" s="1"/>
      <c r="D37" s="390"/>
      <c r="E37" s="390"/>
      <c r="F37" s="390"/>
      <c r="G37" s="2"/>
      <c r="H37" s="2"/>
      <c r="I37" s="2"/>
      <c r="J37" s="2"/>
      <c r="K37" s="2"/>
      <c r="L37" s="2"/>
      <c r="M37" s="2"/>
      <c r="N37" s="2"/>
      <c r="O37" s="2"/>
      <c r="P37" s="2"/>
      <c r="Q37" s="2"/>
      <c r="R37" s="2"/>
      <c r="S37" s="2"/>
      <c r="T37" s="2"/>
      <c r="U37" s="2"/>
      <c r="V37" s="2"/>
      <c r="W37" s="2"/>
      <c r="X37" s="2"/>
      <c r="Y37" s="2"/>
      <c r="Z37" s="2"/>
    </row>
    <row r="38" spans="1:26" ht="12.75" customHeight="1">
      <c r="A38" s="16"/>
      <c r="B38" s="16"/>
      <c r="C38" s="1"/>
      <c r="D38" s="2"/>
      <c r="E38" s="2"/>
      <c r="F38" s="2"/>
      <c r="G38" s="2"/>
      <c r="H38" s="2"/>
      <c r="I38" s="2"/>
      <c r="J38" s="2"/>
      <c r="K38" s="2"/>
      <c r="L38" s="2"/>
      <c r="M38" s="2"/>
      <c r="N38" s="2"/>
      <c r="O38" s="2"/>
      <c r="P38" s="2"/>
      <c r="Q38" s="2"/>
      <c r="R38" s="2"/>
      <c r="S38" s="2"/>
      <c r="T38" s="2"/>
      <c r="U38" s="2"/>
      <c r="V38" s="2"/>
      <c r="W38" s="2"/>
      <c r="X38" s="2"/>
      <c r="Y38" s="2"/>
      <c r="Z38" s="2"/>
    </row>
    <row r="39" spans="1:26" ht="12.75" customHeight="1">
      <c r="A39" s="16"/>
      <c r="B39" s="19" t="s">
        <v>8</v>
      </c>
      <c r="C39" s="1"/>
      <c r="D39" s="389" t="s">
        <v>66</v>
      </c>
      <c r="E39" s="390"/>
      <c r="F39" s="390"/>
      <c r="G39" s="2"/>
      <c r="H39" s="2"/>
      <c r="I39" s="2"/>
      <c r="J39" s="2"/>
      <c r="K39" s="2"/>
      <c r="L39" s="2"/>
      <c r="M39" s="2"/>
      <c r="N39" s="2"/>
      <c r="O39" s="2"/>
      <c r="P39" s="2"/>
      <c r="Q39" s="2"/>
      <c r="R39" s="2"/>
      <c r="S39" s="2"/>
      <c r="T39" s="2"/>
      <c r="U39" s="2"/>
      <c r="V39" s="2"/>
      <c r="W39" s="2"/>
      <c r="X39" s="2"/>
      <c r="Y39" s="2"/>
      <c r="Z39" s="2"/>
    </row>
    <row r="40" spans="1:26" ht="12.75" customHeight="1">
      <c r="A40" s="16"/>
      <c r="B40" s="16"/>
      <c r="C40" s="1"/>
      <c r="D40" s="390"/>
      <c r="E40" s="390"/>
      <c r="F40" s="390"/>
      <c r="G40" s="2"/>
      <c r="H40" s="2"/>
      <c r="I40" s="2"/>
      <c r="J40" s="2"/>
      <c r="K40" s="2"/>
      <c r="L40" s="2"/>
      <c r="M40" s="2"/>
      <c r="N40" s="2"/>
      <c r="O40" s="2"/>
      <c r="P40" s="2"/>
      <c r="Q40" s="2"/>
      <c r="R40" s="2"/>
      <c r="S40" s="2"/>
      <c r="T40" s="2"/>
      <c r="U40" s="2"/>
      <c r="V40" s="2"/>
      <c r="W40" s="2"/>
      <c r="X40" s="2"/>
      <c r="Y40" s="2"/>
      <c r="Z40" s="2"/>
    </row>
    <row r="41" spans="1:26" ht="12.75" customHeight="1">
      <c r="A41" s="16"/>
      <c r="B41" s="16"/>
      <c r="C41" s="1"/>
      <c r="D41" s="390"/>
      <c r="E41" s="390"/>
      <c r="F41" s="390"/>
      <c r="G41" s="2"/>
      <c r="H41" s="2"/>
      <c r="I41" s="2"/>
      <c r="J41" s="2"/>
      <c r="K41" s="2"/>
      <c r="L41" s="2"/>
      <c r="M41" s="2"/>
      <c r="N41" s="2"/>
      <c r="O41" s="2"/>
      <c r="P41" s="2"/>
      <c r="Q41" s="2"/>
      <c r="R41" s="2"/>
      <c r="S41" s="2"/>
      <c r="T41" s="2"/>
      <c r="U41" s="2"/>
      <c r="V41" s="2"/>
      <c r="W41" s="2"/>
      <c r="X41" s="2"/>
      <c r="Y41" s="2"/>
      <c r="Z41" s="2"/>
    </row>
    <row r="42" spans="1:26" ht="12.75" customHeight="1">
      <c r="A42" s="16"/>
      <c r="B42" s="16"/>
      <c r="C42" s="1"/>
      <c r="D42" s="390"/>
      <c r="E42" s="390"/>
      <c r="F42" s="390"/>
      <c r="G42" s="2"/>
      <c r="H42" s="2"/>
      <c r="I42" s="2"/>
      <c r="J42" s="2"/>
      <c r="K42" s="2"/>
      <c r="L42" s="2"/>
      <c r="M42" s="2"/>
      <c r="N42" s="2"/>
      <c r="O42" s="2"/>
      <c r="P42" s="2"/>
      <c r="Q42" s="2"/>
      <c r="R42" s="2"/>
      <c r="S42" s="2"/>
      <c r="T42" s="2"/>
      <c r="U42" s="2"/>
      <c r="V42" s="2"/>
      <c r="W42" s="2"/>
      <c r="X42" s="2"/>
      <c r="Y42" s="2"/>
      <c r="Z42" s="2"/>
    </row>
    <row r="43" spans="1:26" ht="12.75" customHeight="1">
      <c r="A43" s="16"/>
      <c r="B43" s="16"/>
      <c r="C43" s="1"/>
      <c r="D43" s="390"/>
      <c r="E43" s="390"/>
      <c r="F43" s="390"/>
      <c r="G43" s="2"/>
      <c r="H43" s="2"/>
      <c r="I43" s="2"/>
      <c r="J43" s="2"/>
      <c r="K43" s="2"/>
      <c r="L43" s="2"/>
      <c r="M43" s="2"/>
      <c r="N43" s="2"/>
      <c r="O43" s="2"/>
      <c r="P43" s="2"/>
      <c r="Q43" s="2"/>
      <c r="R43" s="2"/>
      <c r="S43" s="2"/>
      <c r="T43" s="2"/>
      <c r="U43" s="2"/>
      <c r="V43" s="2"/>
      <c r="W43" s="2"/>
      <c r="X43" s="2"/>
      <c r="Y43" s="2"/>
      <c r="Z43" s="2"/>
    </row>
    <row r="44" spans="1:26" ht="12.75" customHeight="1">
      <c r="A44" s="16"/>
      <c r="B44" s="16"/>
      <c r="C44" s="1"/>
      <c r="D44" s="11"/>
      <c r="E44" s="11"/>
      <c r="F44" s="11"/>
      <c r="G44" s="2"/>
      <c r="H44" s="2"/>
      <c r="I44" s="2"/>
      <c r="J44" s="2"/>
      <c r="K44" s="2"/>
      <c r="L44" s="2"/>
      <c r="M44" s="2"/>
      <c r="N44" s="2"/>
      <c r="O44" s="2"/>
      <c r="P44" s="2"/>
      <c r="Q44" s="2"/>
      <c r="R44" s="2"/>
      <c r="S44" s="2"/>
      <c r="T44" s="2"/>
      <c r="U44" s="2"/>
      <c r="V44" s="2"/>
      <c r="W44" s="2"/>
      <c r="X44" s="2"/>
      <c r="Y44" s="2"/>
      <c r="Z44" s="2"/>
    </row>
    <row r="45" spans="1:26" ht="12.75" customHeight="1">
      <c r="A45" s="16"/>
      <c r="B45" s="19" t="s">
        <v>8</v>
      </c>
      <c r="C45" s="1"/>
      <c r="D45" s="389" t="s">
        <v>72</v>
      </c>
      <c r="E45" s="390"/>
      <c r="F45" s="390"/>
      <c r="G45" s="2"/>
      <c r="H45" s="2"/>
      <c r="I45" s="2"/>
      <c r="J45" s="2"/>
      <c r="K45" s="2"/>
      <c r="L45" s="2"/>
      <c r="M45" s="2"/>
      <c r="N45" s="2"/>
      <c r="O45" s="2"/>
      <c r="P45" s="2"/>
      <c r="Q45" s="2"/>
      <c r="R45" s="2"/>
      <c r="S45" s="2"/>
      <c r="T45" s="2"/>
      <c r="U45" s="2"/>
      <c r="V45" s="2"/>
      <c r="W45" s="2"/>
      <c r="X45" s="2"/>
      <c r="Y45" s="2"/>
      <c r="Z45" s="2"/>
    </row>
    <row r="46" spans="1:26" ht="12.75" customHeight="1">
      <c r="A46" s="16"/>
      <c r="B46" s="16"/>
      <c r="C46" s="1"/>
      <c r="D46" s="390"/>
      <c r="E46" s="390"/>
      <c r="F46" s="390"/>
      <c r="G46" s="2"/>
      <c r="H46" s="2"/>
      <c r="I46" s="2"/>
      <c r="J46" s="2"/>
      <c r="K46" s="2"/>
      <c r="L46" s="2"/>
      <c r="M46" s="2"/>
      <c r="N46" s="2"/>
      <c r="O46" s="2"/>
      <c r="P46" s="2"/>
      <c r="Q46" s="2"/>
      <c r="R46" s="2"/>
      <c r="S46" s="2"/>
      <c r="T46" s="2"/>
      <c r="U46" s="2"/>
      <c r="V46" s="2"/>
      <c r="W46" s="2"/>
      <c r="X46" s="2"/>
      <c r="Y46" s="2"/>
      <c r="Z46" s="2"/>
    </row>
    <row r="47" spans="1:26" ht="12.75" customHeight="1">
      <c r="A47" s="16"/>
      <c r="B47" s="16"/>
      <c r="C47" s="1"/>
      <c r="D47" s="390"/>
      <c r="E47" s="390"/>
      <c r="F47" s="390"/>
      <c r="G47" s="2"/>
      <c r="H47" s="2"/>
      <c r="I47" s="2"/>
      <c r="J47" s="2"/>
      <c r="K47" s="2"/>
      <c r="L47" s="2"/>
      <c r="M47" s="2"/>
      <c r="N47" s="2"/>
      <c r="O47" s="2"/>
      <c r="P47" s="2"/>
      <c r="Q47" s="2"/>
      <c r="R47" s="2"/>
      <c r="S47" s="2"/>
      <c r="T47" s="2"/>
      <c r="U47" s="2"/>
      <c r="V47" s="2"/>
      <c r="W47" s="2"/>
      <c r="X47" s="2"/>
      <c r="Y47" s="2"/>
      <c r="Z47" s="2"/>
    </row>
    <row r="48" spans="1:26" ht="23.25" customHeight="1">
      <c r="A48" s="16"/>
      <c r="B48" s="16"/>
      <c r="C48" s="1"/>
      <c r="D48" s="390"/>
      <c r="E48" s="390"/>
      <c r="F48" s="390"/>
      <c r="G48" s="2"/>
      <c r="H48" s="2"/>
      <c r="I48" s="2"/>
      <c r="J48" s="2"/>
      <c r="K48" s="2"/>
      <c r="L48" s="2"/>
      <c r="M48" s="2"/>
      <c r="N48" s="2"/>
      <c r="O48" s="2"/>
      <c r="P48" s="2"/>
      <c r="Q48" s="2"/>
      <c r="R48" s="2"/>
      <c r="S48" s="2"/>
      <c r="T48" s="2"/>
      <c r="U48" s="2"/>
      <c r="V48" s="2"/>
      <c r="W48" s="2"/>
      <c r="X48" s="2"/>
      <c r="Y48" s="2"/>
      <c r="Z48" s="2"/>
    </row>
    <row r="49" spans="1:26" ht="12.75" customHeight="1">
      <c r="A49" s="16"/>
      <c r="B49" s="16"/>
      <c r="C49" s="1"/>
      <c r="D49" s="15"/>
      <c r="E49" s="2"/>
      <c r="F49" s="2"/>
      <c r="G49" s="2"/>
      <c r="H49" s="2"/>
      <c r="I49" s="2"/>
      <c r="J49" s="2"/>
      <c r="K49" s="2"/>
      <c r="L49" s="2"/>
      <c r="M49" s="2"/>
      <c r="N49" s="2"/>
      <c r="O49" s="2"/>
      <c r="P49" s="2"/>
      <c r="Q49" s="2"/>
      <c r="R49" s="2"/>
      <c r="S49" s="2"/>
      <c r="T49" s="2"/>
      <c r="U49" s="2"/>
      <c r="V49" s="2"/>
      <c r="W49" s="2"/>
      <c r="X49" s="2"/>
      <c r="Y49" s="2"/>
      <c r="Z49" s="2"/>
    </row>
    <row r="50" spans="1:26" ht="14.25" customHeight="1">
      <c r="A50" s="16"/>
      <c r="B50" s="19" t="s">
        <v>8</v>
      </c>
      <c r="C50" s="1"/>
      <c r="D50" s="389" t="s">
        <v>79</v>
      </c>
      <c r="E50" s="390"/>
      <c r="F50" s="390"/>
      <c r="G50" s="2"/>
      <c r="H50" s="2"/>
      <c r="I50" s="2"/>
      <c r="J50" s="2"/>
      <c r="K50" s="2"/>
      <c r="L50" s="2"/>
      <c r="M50" s="2"/>
      <c r="N50" s="2"/>
      <c r="O50" s="2"/>
      <c r="P50" s="2"/>
      <c r="Q50" s="2"/>
      <c r="R50" s="2"/>
      <c r="S50" s="2"/>
      <c r="T50" s="2"/>
      <c r="U50" s="2"/>
      <c r="V50" s="2"/>
      <c r="W50" s="2"/>
      <c r="X50" s="2"/>
      <c r="Y50" s="2"/>
      <c r="Z50" s="2"/>
    </row>
    <row r="51" spans="1:26" ht="12.75" customHeight="1">
      <c r="A51" s="16"/>
      <c r="B51" s="16"/>
      <c r="C51" s="1"/>
      <c r="D51" s="390"/>
      <c r="E51" s="390"/>
      <c r="F51" s="390"/>
      <c r="G51" s="2"/>
      <c r="H51" s="2"/>
      <c r="I51" s="2"/>
      <c r="J51" s="2"/>
      <c r="K51" s="2"/>
      <c r="L51" s="2"/>
      <c r="M51" s="2"/>
      <c r="N51" s="2"/>
      <c r="O51" s="2"/>
      <c r="P51" s="2"/>
      <c r="Q51" s="2"/>
      <c r="R51" s="2"/>
      <c r="S51" s="2"/>
      <c r="T51" s="2"/>
      <c r="U51" s="2"/>
      <c r="V51" s="2"/>
      <c r="W51" s="2"/>
      <c r="X51" s="2"/>
      <c r="Y51" s="2"/>
      <c r="Z51" s="2"/>
    </row>
    <row r="52" spans="1:26" ht="12.75" customHeight="1">
      <c r="A52" s="16"/>
      <c r="B52" s="16"/>
      <c r="C52" s="1"/>
      <c r="D52" s="390"/>
      <c r="E52" s="390"/>
      <c r="F52" s="390"/>
      <c r="G52" s="2"/>
      <c r="H52" s="2"/>
      <c r="I52" s="2"/>
      <c r="J52" s="2"/>
      <c r="K52" s="2"/>
      <c r="L52" s="2"/>
      <c r="M52" s="2"/>
      <c r="N52" s="2"/>
      <c r="O52" s="2"/>
      <c r="P52" s="2"/>
      <c r="Q52" s="2"/>
      <c r="R52" s="2"/>
      <c r="S52" s="2"/>
      <c r="T52" s="2"/>
      <c r="U52" s="2"/>
      <c r="V52" s="2"/>
      <c r="W52" s="2"/>
      <c r="X52" s="2"/>
      <c r="Y52" s="2"/>
      <c r="Z52" s="2"/>
    </row>
    <row r="53" spans="1:26" ht="12.75" customHeight="1">
      <c r="A53" s="16"/>
      <c r="B53" s="16"/>
      <c r="C53" s="1"/>
      <c r="D53" s="2"/>
      <c r="E53" s="2"/>
      <c r="F53" s="2"/>
      <c r="G53" s="2"/>
      <c r="H53" s="2"/>
      <c r="I53" s="2"/>
      <c r="J53" s="2"/>
      <c r="K53" s="2"/>
      <c r="L53" s="2"/>
      <c r="M53" s="2"/>
      <c r="N53" s="2"/>
      <c r="O53" s="2"/>
      <c r="P53" s="2"/>
      <c r="Q53" s="2"/>
      <c r="R53" s="2"/>
      <c r="S53" s="2"/>
      <c r="T53" s="2"/>
      <c r="U53" s="2"/>
      <c r="V53" s="2"/>
      <c r="W53" s="2"/>
      <c r="X53" s="2"/>
      <c r="Y53" s="2"/>
      <c r="Z53" s="2"/>
    </row>
    <row r="54" spans="1:26" ht="12.75" customHeight="1">
      <c r="A54" s="16"/>
      <c r="B54" s="19" t="s">
        <v>8</v>
      </c>
      <c r="C54" s="1"/>
      <c r="D54" s="389" t="s">
        <v>88</v>
      </c>
      <c r="E54" s="390"/>
      <c r="F54" s="390"/>
      <c r="G54" s="2"/>
      <c r="H54" s="2"/>
      <c r="I54" s="2"/>
      <c r="J54" s="2"/>
      <c r="K54" s="2"/>
      <c r="L54" s="2"/>
      <c r="M54" s="2"/>
      <c r="N54" s="2"/>
      <c r="O54" s="2"/>
      <c r="P54" s="2"/>
      <c r="Q54" s="2"/>
      <c r="R54" s="2"/>
      <c r="S54" s="2"/>
      <c r="T54" s="2"/>
      <c r="U54" s="2"/>
      <c r="V54" s="2"/>
      <c r="W54" s="2"/>
      <c r="X54" s="2"/>
      <c r="Y54" s="2"/>
      <c r="Z54" s="2"/>
    </row>
    <row r="55" spans="1:26" ht="12.75" customHeight="1">
      <c r="A55" s="16"/>
      <c r="B55" s="16"/>
      <c r="C55" s="1"/>
      <c r="D55" s="390"/>
      <c r="E55" s="390"/>
      <c r="F55" s="390"/>
      <c r="G55" s="2"/>
      <c r="H55" s="2"/>
      <c r="I55" s="2"/>
      <c r="J55" s="2"/>
      <c r="K55" s="2"/>
      <c r="L55" s="2"/>
      <c r="M55" s="2"/>
      <c r="N55" s="2"/>
      <c r="O55" s="2"/>
      <c r="P55" s="2"/>
      <c r="Q55" s="2"/>
      <c r="R55" s="2"/>
      <c r="S55" s="2"/>
      <c r="T55" s="2"/>
      <c r="U55" s="2"/>
      <c r="V55" s="2"/>
      <c r="W55" s="2"/>
      <c r="X55" s="2"/>
      <c r="Y55" s="2"/>
      <c r="Z55" s="2"/>
    </row>
    <row r="56" spans="1:26" ht="12.75" customHeight="1">
      <c r="A56" s="1"/>
      <c r="B56" s="1"/>
      <c r="C56" s="1"/>
      <c r="D56" s="15"/>
      <c r="E56" s="2"/>
      <c r="F56" s="2"/>
      <c r="G56" s="2"/>
      <c r="H56" s="2"/>
      <c r="I56" s="2"/>
      <c r="J56" s="2"/>
      <c r="K56" s="2"/>
      <c r="L56" s="2"/>
      <c r="M56" s="2"/>
      <c r="N56" s="2"/>
      <c r="O56" s="2"/>
      <c r="P56" s="2"/>
      <c r="Q56" s="2"/>
      <c r="R56" s="2"/>
      <c r="S56" s="2"/>
      <c r="T56" s="2"/>
      <c r="U56" s="2"/>
      <c r="V56" s="2"/>
      <c r="W56" s="2"/>
      <c r="X56" s="2"/>
      <c r="Y56" s="2"/>
      <c r="Z56" s="2"/>
    </row>
    <row r="57" spans="1:26" ht="12.75" customHeight="1">
      <c r="A57" s="16"/>
      <c r="B57" s="19" t="s">
        <v>8</v>
      </c>
      <c r="C57" s="1"/>
      <c r="D57" s="389" t="s">
        <v>94</v>
      </c>
      <c r="E57" s="390"/>
      <c r="F57" s="390"/>
      <c r="G57" s="2"/>
      <c r="H57" s="2"/>
      <c r="I57" s="2"/>
      <c r="J57" s="2"/>
      <c r="K57" s="2"/>
      <c r="L57" s="2"/>
      <c r="M57" s="2"/>
      <c r="N57" s="2"/>
      <c r="O57" s="2"/>
      <c r="P57" s="2"/>
      <c r="Q57" s="2"/>
      <c r="R57" s="2"/>
      <c r="S57" s="2"/>
      <c r="T57" s="2"/>
      <c r="U57" s="2"/>
      <c r="V57" s="2"/>
      <c r="W57" s="2"/>
      <c r="X57" s="2"/>
      <c r="Y57" s="2"/>
      <c r="Z57" s="2"/>
    </row>
    <row r="58" spans="1:26" ht="12.75" customHeight="1">
      <c r="A58" s="1"/>
      <c r="B58" s="1"/>
      <c r="C58" s="1"/>
      <c r="D58" s="390"/>
      <c r="E58" s="390"/>
      <c r="F58" s="390"/>
      <c r="G58" s="2"/>
      <c r="H58" s="2"/>
      <c r="I58" s="2"/>
      <c r="J58" s="2"/>
      <c r="K58" s="2"/>
      <c r="L58" s="2"/>
      <c r="M58" s="2"/>
      <c r="N58" s="2"/>
      <c r="O58" s="2"/>
      <c r="P58" s="2"/>
      <c r="Q58" s="2"/>
      <c r="R58" s="2"/>
      <c r="S58" s="2"/>
      <c r="T58" s="2"/>
      <c r="U58" s="2"/>
      <c r="V58" s="2"/>
      <c r="W58" s="2"/>
      <c r="X58" s="2"/>
      <c r="Y58" s="2"/>
      <c r="Z58" s="2"/>
    </row>
    <row r="59" spans="1:26" ht="12.75" customHeight="1">
      <c r="A59" s="1"/>
      <c r="B59" s="1"/>
      <c r="C59" s="1"/>
      <c r="D59" s="390"/>
      <c r="E59" s="390"/>
      <c r="F59" s="390"/>
      <c r="G59" s="2"/>
      <c r="H59" s="2"/>
      <c r="I59" s="2"/>
      <c r="J59" s="2"/>
      <c r="K59" s="2"/>
      <c r="L59" s="2"/>
      <c r="M59" s="2"/>
      <c r="N59" s="2"/>
      <c r="O59" s="2"/>
      <c r="P59" s="2"/>
      <c r="Q59" s="2"/>
      <c r="R59" s="2"/>
      <c r="S59" s="2"/>
      <c r="T59" s="2"/>
      <c r="U59" s="2"/>
      <c r="V59" s="2"/>
      <c r="W59" s="2"/>
      <c r="X59" s="2"/>
      <c r="Y59" s="2"/>
      <c r="Z59" s="2"/>
    </row>
    <row r="60" spans="1:26" ht="12.75" customHeight="1">
      <c r="A60" s="1"/>
      <c r="B60" s="1"/>
      <c r="C60" s="1"/>
      <c r="D60" s="2"/>
      <c r="E60" s="2"/>
      <c r="F60" s="2"/>
      <c r="G60" s="2"/>
      <c r="H60" s="2"/>
      <c r="I60" s="2"/>
      <c r="J60" s="2"/>
      <c r="K60" s="2"/>
      <c r="L60" s="2"/>
      <c r="M60" s="2"/>
      <c r="N60" s="2"/>
      <c r="O60" s="2"/>
      <c r="P60" s="2"/>
      <c r="Q60" s="2"/>
      <c r="R60" s="2"/>
      <c r="S60" s="2"/>
      <c r="T60" s="2"/>
      <c r="U60" s="2"/>
      <c r="V60" s="2"/>
      <c r="W60" s="2"/>
      <c r="X60" s="2"/>
      <c r="Y60" s="2"/>
      <c r="Z60" s="2"/>
    </row>
    <row r="61" spans="1:26" ht="12.75" customHeight="1">
      <c r="A61" s="16"/>
      <c r="B61" s="19" t="s">
        <v>8</v>
      </c>
      <c r="C61" s="1"/>
      <c r="D61" s="389" t="s">
        <v>101</v>
      </c>
      <c r="E61" s="390"/>
      <c r="F61" s="390"/>
      <c r="G61" s="2"/>
      <c r="H61" s="2"/>
      <c r="I61" s="2"/>
      <c r="J61" s="2"/>
      <c r="K61" s="2"/>
      <c r="L61" s="2"/>
      <c r="M61" s="2"/>
      <c r="N61" s="2"/>
      <c r="O61" s="2"/>
      <c r="P61" s="2"/>
      <c r="Q61" s="2"/>
      <c r="R61" s="2"/>
      <c r="S61" s="2"/>
      <c r="T61" s="2"/>
      <c r="U61" s="2"/>
      <c r="V61" s="2"/>
      <c r="W61" s="2"/>
      <c r="X61" s="2"/>
      <c r="Y61" s="2"/>
      <c r="Z61" s="2"/>
    </row>
    <row r="62" spans="1:26" ht="12.75" customHeight="1">
      <c r="A62" s="1"/>
      <c r="B62" s="1"/>
      <c r="C62" s="1"/>
      <c r="D62" s="390"/>
      <c r="E62" s="390"/>
      <c r="F62" s="390"/>
      <c r="G62" s="2"/>
      <c r="H62" s="2"/>
      <c r="I62" s="2"/>
      <c r="J62" s="2"/>
      <c r="K62" s="2"/>
      <c r="L62" s="2"/>
      <c r="M62" s="2"/>
      <c r="N62" s="2"/>
      <c r="O62" s="2"/>
      <c r="P62" s="2"/>
      <c r="Q62" s="2"/>
      <c r="R62" s="2"/>
      <c r="S62" s="2"/>
      <c r="T62" s="2"/>
      <c r="U62" s="2"/>
      <c r="V62" s="2"/>
      <c r="W62" s="2"/>
      <c r="X62" s="2"/>
      <c r="Y62" s="2"/>
      <c r="Z62" s="2"/>
    </row>
    <row r="63" spans="1:26" ht="12.75" customHeight="1">
      <c r="A63" s="1"/>
      <c r="B63" s="1"/>
      <c r="C63" s="1"/>
      <c r="D63" s="2"/>
      <c r="E63" s="2"/>
      <c r="F63" s="2"/>
      <c r="G63" s="2"/>
      <c r="H63" s="2"/>
      <c r="I63" s="2"/>
      <c r="J63" s="2"/>
      <c r="K63" s="2"/>
      <c r="L63" s="2"/>
      <c r="M63" s="2"/>
      <c r="N63" s="2"/>
      <c r="O63" s="2"/>
      <c r="P63" s="2"/>
      <c r="Q63" s="2"/>
      <c r="R63" s="2"/>
      <c r="S63" s="2"/>
      <c r="T63" s="2"/>
      <c r="U63" s="2"/>
      <c r="V63" s="2"/>
      <c r="W63" s="2"/>
      <c r="X63" s="2"/>
      <c r="Y63" s="2"/>
      <c r="Z63" s="2"/>
    </row>
    <row r="64" spans="1:26" ht="12.75" customHeight="1">
      <c r="A64" s="16"/>
      <c r="B64" s="19" t="s">
        <v>8</v>
      </c>
      <c r="C64" s="1"/>
      <c r="D64" s="389" t="s">
        <v>105</v>
      </c>
      <c r="E64" s="390"/>
      <c r="F64" s="390"/>
      <c r="G64" s="2"/>
      <c r="H64" s="2"/>
      <c r="I64" s="2"/>
      <c r="J64" s="2"/>
      <c r="K64" s="2"/>
      <c r="L64" s="2"/>
      <c r="M64" s="2"/>
      <c r="N64" s="2"/>
      <c r="O64" s="2"/>
      <c r="P64" s="2"/>
      <c r="Q64" s="2"/>
      <c r="R64" s="2"/>
      <c r="S64" s="2"/>
      <c r="T64" s="2"/>
      <c r="U64" s="2"/>
      <c r="V64" s="2"/>
      <c r="W64" s="2"/>
      <c r="X64" s="2"/>
      <c r="Y64" s="2"/>
      <c r="Z64" s="2"/>
    </row>
    <row r="65" spans="1:26" ht="12.75" customHeight="1">
      <c r="A65" s="1"/>
      <c r="B65" s="1"/>
      <c r="C65" s="1"/>
      <c r="D65" s="390"/>
      <c r="E65" s="390"/>
      <c r="F65" s="390"/>
      <c r="G65" s="2"/>
      <c r="H65" s="2"/>
      <c r="I65" s="2"/>
      <c r="J65" s="2"/>
      <c r="K65" s="2"/>
      <c r="L65" s="2"/>
      <c r="M65" s="2"/>
      <c r="N65" s="2"/>
      <c r="O65" s="2"/>
      <c r="P65" s="2"/>
      <c r="Q65" s="2"/>
      <c r="R65" s="2"/>
      <c r="S65" s="2"/>
      <c r="T65" s="2"/>
      <c r="U65" s="2"/>
      <c r="V65" s="2"/>
      <c r="W65" s="2"/>
      <c r="X65" s="2"/>
      <c r="Y65" s="2"/>
      <c r="Z65" s="2"/>
    </row>
    <row r="66" spans="1:26" ht="12.75" customHeight="1">
      <c r="A66" s="1"/>
      <c r="B66" s="1"/>
      <c r="C66" s="1"/>
      <c r="D66" s="390"/>
      <c r="E66" s="390"/>
      <c r="F66" s="390"/>
      <c r="G66" s="2"/>
      <c r="H66" s="2"/>
      <c r="I66" s="2"/>
      <c r="J66" s="2"/>
      <c r="K66" s="2"/>
      <c r="L66" s="2"/>
      <c r="M66" s="2"/>
      <c r="N66" s="2"/>
      <c r="O66" s="2"/>
      <c r="P66" s="2"/>
      <c r="Q66" s="2"/>
      <c r="R66" s="2"/>
      <c r="S66" s="2"/>
      <c r="T66" s="2"/>
      <c r="U66" s="2"/>
      <c r="V66" s="2"/>
      <c r="W66" s="2"/>
      <c r="X66" s="2"/>
      <c r="Y66" s="2"/>
      <c r="Z66" s="2"/>
    </row>
    <row r="67" spans="1:26" ht="12.75" customHeight="1">
      <c r="A67" s="1"/>
      <c r="B67" s="1"/>
      <c r="C67" s="1"/>
      <c r="D67" s="2"/>
      <c r="E67" s="2"/>
      <c r="F67" s="2"/>
      <c r="G67" s="2"/>
      <c r="H67" s="2"/>
      <c r="I67" s="2"/>
      <c r="J67" s="2"/>
      <c r="K67" s="2"/>
      <c r="L67" s="2"/>
      <c r="M67" s="2"/>
      <c r="N67" s="2"/>
      <c r="O67" s="2"/>
      <c r="P67" s="2"/>
      <c r="Q67" s="2"/>
      <c r="R67" s="2"/>
      <c r="S67" s="2"/>
      <c r="T67" s="2"/>
      <c r="U67" s="2"/>
      <c r="V67" s="2"/>
      <c r="W67" s="2"/>
      <c r="X67" s="2"/>
      <c r="Y67" s="2"/>
      <c r="Z67" s="2"/>
    </row>
    <row r="68" spans="1:26" ht="12.75" customHeight="1">
      <c r="A68" s="16"/>
      <c r="B68" s="19" t="s">
        <v>8</v>
      </c>
      <c r="C68" s="1"/>
      <c r="D68" s="389" t="s">
        <v>107</v>
      </c>
      <c r="E68" s="390"/>
      <c r="F68" s="390"/>
      <c r="G68" s="2"/>
      <c r="H68" s="2"/>
      <c r="I68" s="2"/>
      <c r="J68" s="2"/>
      <c r="K68" s="2"/>
      <c r="L68" s="2"/>
      <c r="M68" s="2"/>
      <c r="N68" s="2"/>
      <c r="O68" s="2"/>
      <c r="P68" s="2"/>
      <c r="Q68" s="2"/>
      <c r="R68" s="2"/>
      <c r="S68" s="2"/>
      <c r="T68" s="2"/>
      <c r="U68" s="2"/>
      <c r="V68" s="2"/>
      <c r="W68" s="2"/>
      <c r="X68" s="2"/>
      <c r="Y68" s="2"/>
      <c r="Z68" s="2"/>
    </row>
    <row r="69" spans="1:26" ht="12.75" customHeight="1">
      <c r="A69" s="1"/>
      <c r="B69" s="1"/>
      <c r="C69" s="1"/>
      <c r="D69" s="390"/>
      <c r="E69" s="390"/>
      <c r="F69" s="390"/>
      <c r="G69" s="2"/>
      <c r="H69" s="2"/>
      <c r="I69" s="2"/>
      <c r="J69" s="2"/>
      <c r="K69" s="2"/>
      <c r="L69" s="2"/>
      <c r="M69" s="2"/>
      <c r="N69" s="2"/>
      <c r="O69" s="2"/>
      <c r="P69" s="2"/>
      <c r="Q69" s="2"/>
      <c r="R69" s="2"/>
      <c r="S69" s="2"/>
      <c r="T69" s="2"/>
      <c r="U69" s="2"/>
      <c r="V69" s="2"/>
      <c r="W69" s="2"/>
      <c r="X69" s="2"/>
      <c r="Y69" s="2"/>
      <c r="Z69" s="2"/>
    </row>
    <row r="70" spans="1:26" ht="12.75" customHeight="1">
      <c r="A70" s="16"/>
      <c r="B70" s="16"/>
      <c r="C70" s="1"/>
      <c r="D70" s="15"/>
      <c r="E70" s="2"/>
      <c r="F70" s="2"/>
      <c r="G70" s="2"/>
      <c r="H70" s="2"/>
      <c r="I70" s="2"/>
      <c r="J70" s="2"/>
      <c r="K70" s="2"/>
      <c r="L70" s="2"/>
      <c r="M70" s="2"/>
      <c r="N70" s="2"/>
      <c r="O70" s="2"/>
      <c r="P70" s="2"/>
      <c r="Q70" s="2"/>
      <c r="R70" s="2"/>
      <c r="S70" s="2"/>
      <c r="T70" s="2"/>
      <c r="U70" s="2"/>
      <c r="V70" s="2"/>
      <c r="W70" s="2"/>
      <c r="X70" s="2"/>
      <c r="Y70" s="2"/>
      <c r="Z70" s="2"/>
    </row>
    <row r="71" spans="1:26" ht="12.75" customHeight="1">
      <c r="A71" s="400" t="s">
        <v>111</v>
      </c>
      <c r="B71" s="401"/>
      <c r="C71" s="401"/>
      <c r="D71" s="401"/>
      <c r="E71" s="401"/>
      <c r="F71" s="401"/>
      <c r="G71" s="401"/>
      <c r="H71" s="2"/>
      <c r="I71" s="2"/>
      <c r="J71" s="2"/>
      <c r="K71" s="2"/>
      <c r="L71" s="2"/>
      <c r="M71" s="2"/>
      <c r="N71" s="2"/>
      <c r="O71" s="2"/>
      <c r="P71" s="2"/>
      <c r="Q71" s="2"/>
      <c r="R71" s="2"/>
      <c r="S71" s="2"/>
      <c r="T71" s="2"/>
      <c r="U71" s="2"/>
      <c r="V71" s="2"/>
      <c r="W71" s="2"/>
      <c r="X71" s="2"/>
      <c r="Y71" s="2"/>
      <c r="Z71" s="2"/>
    </row>
    <row r="72" spans="1:26" ht="12.75" customHeight="1">
      <c r="A72" s="1"/>
      <c r="B72" s="1"/>
      <c r="C72" s="1"/>
      <c r="D72" s="2"/>
      <c r="E72" s="2"/>
      <c r="F72" s="2"/>
      <c r="G72" s="2"/>
      <c r="H72" s="2"/>
      <c r="I72" s="2"/>
      <c r="J72" s="2"/>
      <c r="K72" s="2"/>
      <c r="L72" s="2"/>
      <c r="M72" s="2"/>
      <c r="N72" s="2"/>
      <c r="O72" s="2"/>
      <c r="P72" s="2"/>
      <c r="Q72" s="2"/>
      <c r="R72" s="2"/>
      <c r="S72" s="2"/>
      <c r="T72" s="2"/>
      <c r="U72" s="2"/>
      <c r="V72" s="2"/>
      <c r="W72" s="2"/>
      <c r="X72" s="2"/>
      <c r="Y72" s="2"/>
      <c r="Z72" s="2"/>
    </row>
    <row r="73" spans="1:26" ht="12.75" customHeight="1">
      <c r="A73" s="1"/>
      <c r="B73" s="1"/>
      <c r="C73" s="32"/>
      <c r="D73" s="414" t="s">
        <v>116</v>
      </c>
      <c r="E73" s="390"/>
      <c r="F73" s="390"/>
      <c r="G73" s="2"/>
      <c r="H73" s="2"/>
      <c r="I73" s="2"/>
      <c r="J73" s="2"/>
      <c r="K73" s="2"/>
      <c r="L73" s="2"/>
      <c r="M73" s="2"/>
      <c r="N73" s="2"/>
      <c r="O73" s="2"/>
      <c r="P73" s="2"/>
      <c r="Q73" s="2"/>
      <c r="R73" s="2"/>
      <c r="S73" s="2"/>
      <c r="T73" s="2"/>
      <c r="U73" s="2"/>
      <c r="V73" s="2"/>
      <c r="W73" s="2"/>
      <c r="X73" s="2"/>
      <c r="Y73" s="2"/>
      <c r="Z73" s="2"/>
    </row>
    <row r="74" spans="1:26" ht="12.75" customHeight="1">
      <c r="A74" s="15"/>
      <c r="B74" s="15"/>
      <c r="C74" s="1"/>
      <c r="D74" s="389" t="s">
        <v>119</v>
      </c>
      <c r="E74" s="390"/>
      <c r="F74" s="390"/>
      <c r="G74" s="2"/>
      <c r="H74" s="2"/>
      <c r="I74" s="2"/>
      <c r="J74" s="2"/>
      <c r="K74" s="2"/>
      <c r="L74" s="2"/>
      <c r="M74" s="2"/>
      <c r="N74" s="2"/>
      <c r="O74" s="2"/>
      <c r="P74" s="2"/>
      <c r="Q74" s="2"/>
      <c r="R74" s="2"/>
      <c r="S74" s="2"/>
      <c r="T74" s="2"/>
      <c r="U74" s="2"/>
      <c r="V74" s="2"/>
      <c r="W74" s="2"/>
      <c r="X74" s="2"/>
      <c r="Y74" s="2"/>
      <c r="Z74" s="2"/>
    </row>
    <row r="75" spans="1:26" ht="12.75" customHeight="1">
      <c r="A75" s="15"/>
      <c r="B75" s="15"/>
      <c r="C75" s="1"/>
      <c r="D75" s="2"/>
      <c r="E75" s="2"/>
      <c r="F75" s="2"/>
      <c r="G75" s="2"/>
      <c r="H75" s="2"/>
      <c r="I75" s="2"/>
      <c r="J75" s="2"/>
      <c r="K75" s="2"/>
      <c r="L75" s="2"/>
      <c r="M75" s="2"/>
      <c r="N75" s="2"/>
      <c r="O75" s="2"/>
      <c r="P75" s="2"/>
      <c r="Q75" s="2"/>
      <c r="R75" s="2"/>
      <c r="S75" s="2"/>
      <c r="T75" s="2"/>
      <c r="U75" s="2"/>
      <c r="V75" s="2"/>
      <c r="W75" s="2"/>
      <c r="X75" s="2"/>
      <c r="Y75" s="2"/>
      <c r="Z75" s="2"/>
    </row>
    <row r="76" spans="1:26" ht="12.75" customHeight="1">
      <c r="A76" s="16"/>
      <c r="B76" s="19" t="s">
        <v>8</v>
      </c>
      <c r="C76" s="1"/>
      <c r="D76" s="389" t="s">
        <v>131</v>
      </c>
      <c r="E76" s="390"/>
      <c r="F76" s="390"/>
      <c r="G76" s="2"/>
      <c r="H76" s="2"/>
      <c r="I76" s="2"/>
      <c r="J76" s="2"/>
      <c r="K76" s="2"/>
      <c r="L76" s="2"/>
      <c r="M76" s="2"/>
      <c r="N76" s="2"/>
      <c r="O76" s="2"/>
      <c r="P76" s="2"/>
      <c r="Q76" s="2"/>
      <c r="R76" s="2"/>
      <c r="S76" s="2"/>
      <c r="T76" s="2"/>
      <c r="U76" s="2"/>
      <c r="V76" s="2"/>
      <c r="W76" s="2"/>
      <c r="X76" s="2"/>
      <c r="Y76" s="2"/>
      <c r="Z76" s="2"/>
    </row>
    <row r="77" spans="1:26" ht="12.75" customHeight="1">
      <c r="A77" s="16"/>
      <c r="B77" s="16"/>
      <c r="C77" s="1"/>
      <c r="D77" s="390"/>
      <c r="E77" s="390"/>
      <c r="F77" s="390"/>
      <c r="G77" s="2"/>
      <c r="H77" s="2"/>
      <c r="I77" s="2"/>
      <c r="J77" s="2"/>
      <c r="K77" s="2"/>
      <c r="L77" s="2"/>
      <c r="M77" s="2"/>
      <c r="N77" s="2"/>
      <c r="O77" s="2"/>
      <c r="P77" s="2"/>
      <c r="Q77" s="2"/>
      <c r="R77" s="2"/>
      <c r="S77" s="2"/>
      <c r="T77" s="2"/>
      <c r="U77" s="2"/>
      <c r="V77" s="2"/>
      <c r="W77" s="2"/>
      <c r="X77" s="2"/>
      <c r="Y77" s="2"/>
      <c r="Z77" s="2"/>
    </row>
    <row r="78" spans="1:26" ht="12.75" customHeight="1">
      <c r="A78" s="16"/>
      <c r="B78" s="16"/>
      <c r="C78" s="1"/>
      <c r="D78" s="390"/>
      <c r="E78" s="390"/>
      <c r="F78" s="390"/>
      <c r="G78" s="2"/>
      <c r="H78" s="2"/>
      <c r="I78" s="2"/>
      <c r="J78" s="2"/>
      <c r="K78" s="2"/>
      <c r="L78" s="2"/>
      <c r="M78" s="2"/>
      <c r="N78" s="2"/>
      <c r="O78" s="2"/>
      <c r="P78" s="2"/>
      <c r="Q78" s="2"/>
      <c r="R78" s="2"/>
      <c r="S78" s="2"/>
      <c r="T78" s="2"/>
      <c r="U78" s="2"/>
      <c r="V78" s="2"/>
      <c r="W78" s="2"/>
      <c r="X78" s="2"/>
      <c r="Y78" s="2"/>
      <c r="Z78" s="2"/>
    </row>
    <row r="79" spans="1:26" ht="12.75" customHeight="1">
      <c r="A79" s="16"/>
      <c r="B79" s="16"/>
      <c r="C79" s="1"/>
      <c r="D79" s="390"/>
      <c r="E79" s="390"/>
      <c r="F79" s="390"/>
      <c r="G79" s="2"/>
      <c r="H79" s="2"/>
      <c r="I79" s="2"/>
      <c r="J79" s="2"/>
      <c r="K79" s="2"/>
      <c r="L79" s="2"/>
      <c r="M79" s="2"/>
      <c r="N79" s="2"/>
      <c r="O79" s="2"/>
      <c r="P79" s="2"/>
      <c r="Q79" s="2"/>
      <c r="R79" s="2"/>
      <c r="S79" s="2"/>
      <c r="T79" s="2"/>
      <c r="U79" s="2"/>
      <c r="V79" s="2"/>
      <c r="W79" s="2"/>
      <c r="X79" s="2"/>
      <c r="Y79" s="2"/>
      <c r="Z79" s="2"/>
    </row>
    <row r="80" spans="1:26" ht="12.75" customHeight="1">
      <c r="A80" s="16"/>
      <c r="B80" s="16"/>
      <c r="C80" s="1"/>
      <c r="D80" s="390"/>
      <c r="E80" s="390"/>
      <c r="F80" s="390"/>
      <c r="G80" s="2"/>
      <c r="H80" s="2"/>
      <c r="I80" s="2"/>
      <c r="J80" s="2"/>
      <c r="K80" s="2"/>
      <c r="L80" s="2"/>
      <c r="M80" s="2"/>
      <c r="N80" s="2"/>
      <c r="O80" s="2"/>
      <c r="P80" s="2"/>
      <c r="Q80" s="2"/>
      <c r="R80" s="2"/>
      <c r="S80" s="2"/>
      <c r="T80" s="2"/>
      <c r="U80" s="2"/>
      <c r="V80" s="2"/>
      <c r="W80" s="2"/>
      <c r="X80" s="2"/>
      <c r="Y80" s="2"/>
      <c r="Z80" s="2"/>
    </row>
    <row r="81" spans="1:26" ht="12.75" customHeight="1">
      <c r="A81" s="16"/>
      <c r="B81" s="16"/>
      <c r="C81" s="1"/>
      <c r="D81" s="390"/>
      <c r="E81" s="390"/>
      <c r="F81" s="390"/>
      <c r="G81" s="2"/>
      <c r="H81" s="2"/>
      <c r="I81" s="2"/>
      <c r="J81" s="2"/>
      <c r="K81" s="2"/>
      <c r="L81" s="2"/>
      <c r="M81" s="2"/>
      <c r="N81" s="2"/>
      <c r="O81" s="2"/>
      <c r="P81" s="2"/>
      <c r="Q81" s="2"/>
      <c r="R81" s="2"/>
      <c r="S81" s="2"/>
      <c r="T81" s="2"/>
      <c r="U81" s="2"/>
      <c r="V81" s="2"/>
      <c r="W81" s="2"/>
      <c r="X81" s="2"/>
      <c r="Y81" s="2"/>
      <c r="Z81" s="2"/>
    </row>
    <row r="82" spans="1:26" ht="12.75" customHeight="1">
      <c r="A82" s="16"/>
      <c r="B82" s="16"/>
      <c r="C82" s="1"/>
      <c r="D82" s="11"/>
      <c r="E82" s="11"/>
      <c r="F82" s="11"/>
      <c r="G82" s="2"/>
      <c r="H82" s="2"/>
      <c r="I82" s="2"/>
      <c r="J82" s="2"/>
      <c r="K82" s="2"/>
      <c r="L82" s="2"/>
      <c r="M82" s="2"/>
      <c r="N82" s="2"/>
      <c r="O82" s="2"/>
      <c r="P82" s="2"/>
      <c r="Q82" s="2"/>
      <c r="R82" s="2"/>
      <c r="S82" s="2"/>
      <c r="T82" s="2"/>
      <c r="U82" s="2"/>
      <c r="V82" s="2"/>
      <c r="W82" s="2"/>
      <c r="X82" s="2"/>
      <c r="Y82" s="2"/>
      <c r="Z82" s="2"/>
    </row>
    <row r="83" spans="1:26" ht="14.25" customHeight="1">
      <c r="A83" s="16"/>
      <c r="B83" s="19" t="s">
        <v>8</v>
      </c>
      <c r="C83" s="1"/>
      <c r="D83" s="389" t="s">
        <v>151</v>
      </c>
      <c r="E83" s="390"/>
      <c r="F83" s="390"/>
      <c r="G83" s="2"/>
      <c r="H83" s="2"/>
      <c r="I83" s="2"/>
      <c r="J83" s="2"/>
      <c r="K83" s="2"/>
      <c r="L83" s="2"/>
      <c r="M83" s="2"/>
      <c r="N83" s="2"/>
      <c r="O83" s="2"/>
      <c r="P83" s="2"/>
      <c r="Q83" s="2"/>
      <c r="R83" s="2"/>
      <c r="S83" s="2"/>
      <c r="T83" s="2"/>
      <c r="U83" s="2"/>
      <c r="V83" s="2"/>
      <c r="W83" s="2"/>
      <c r="X83" s="2"/>
      <c r="Y83" s="2"/>
      <c r="Z83" s="2"/>
    </row>
    <row r="84" spans="1:26" ht="12.75" customHeight="1">
      <c r="A84" s="16"/>
      <c r="B84" s="16"/>
      <c r="C84" s="1"/>
      <c r="D84" s="390"/>
      <c r="E84" s="390"/>
      <c r="F84" s="390"/>
      <c r="G84" s="2"/>
      <c r="H84" s="2"/>
      <c r="I84" s="2"/>
      <c r="J84" s="2"/>
      <c r="K84" s="2"/>
      <c r="L84" s="2"/>
      <c r="M84" s="2"/>
      <c r="N84" s="2"/>
      <c r="O84" s="2"/>
      <c r="P84" s="2"/>
      <c r="Q84" s="2"/>
      <c r="R84" s="2"/>
      <c r="S84" s="2"/>
      <c r="T84" s="2"/>
      <c r="U84" s="2"/>
      <c r="V84" s="2"/>
      <c r="W84" s="2"/>
      <c r="X84" s="2"/>
      <c r="Y84" s="2"/>
      <c r="Z84" s="2"/>
    </row>
    <row r="85" spans="1:26" ht="12.75" customHeight="1">
      <c r="A85" s="16"/>
      <c r="B85" s="16"/>
      <c r="C85" s="1"/>
      <c r="D85" s="390"/>
      <c r="E85" s="390"/>
      <c r="F85" s="390"/>
      <c r="G85" s="2"/>
      <c r="H85" s="2"/>
      <c r="I85" s="2"/>
      <c r="J85" s="2"/>
      <c r="K85" s="2"/>
      <c r="L85" s="2"/>
      <c r="M85" s="2"/>
      <c r="N85" s="2"/>
      <c r="O85" s="2"/>
      <c r="P85" s="2"/>
      <c r="Q85" s="2"/>
      <c r="R85" s="2"/>
      <c r="S85" s="2"/>
      <c r="T85" s="2"/>
      <c r="U85" s="2"/>
      <c r="V85" s="2"/>
      <c r="W85" s="2"/>
      <c r="X85" s="2"/>
      <c r="Y85" s="2"/>
      <c r="Z85" s="2"/>
    </row>
    <row r="86" spans="1:26" ht="12.75" customHeight="1">
      <c r="A86" s="16"/>
      <c r="B86" s="16"/>
      <c r="C86" s="1"/>
      <c r="D86" s="390"/>
      <c r="E86" s="390"/>
      <c r="F86" s="390"/>
      <c r="G86" s="2"/>
      <c r="H86" s="2"/>
      <c r="I86" s="2"/>
      <c r="J86" s="2"/>
      <c r="K86" s="2"/>
      <c r="L86" s="2"/>
      <c r="M86" s="2"/>
      <c r="N86" s="2"/>
      <c r="O86" s="2"/>
      <c r="P86" s="2"/>
      <c r="Q86" s="2"/>
      <c r="R86" s="2"/>
      <c r="S86" s="2"/>
      <c r="T86" s="2"/>
      <c r="U86" s="2"/>
      <c r="V86" s="2"/>
      <c r="W86" s="2"/>
      <c r="X86" s="2"/>
      <c r="Y86" s="2"/>
      <c r="Z86" s="2"/>
    </row>
    <row r="87" spans="1:26" ht="12.75" customHeight="1">
      <c r="A87" s="16"/>
      <c r="B87" s="16"/>
      <c r="C87" s="1"/>
      <c r="D87" s="390"/>
      <c r="E87" s="390"/>
      <c r="F87" s="390"/>
      <c r="G87" s="2"/>
      <c r="H87" s="2"/>
      <c r="I87" s="2"/>
      <c r="J87" s="2"/>
      <c r="K87" s="2"/>
      <c r="L87" s="2"/>
      <c r="M87" s="2"/>
      <c r="N87" s="2"/>
      <c r="O87" s="2"/>
      <c r="P87" s="2"/>
      <c r="Q87" s="2"/>
      <c r="R87" s="2"/>
      <c r="S87" s="2"/>
      <c r="T87" s="2"/>
      <c r="U87" s="2"/>
      <c r="V87" s="2"/>
      <c r="W87" s="2"/>
      <c r="X87" s="2"/>
      <c r="Y87" s="2"/>
      <c r="Z87" s="2"/>
    </row>
    <row r="88" spans="1:26" ht="12.75" customHeight="1">
      <c r="A88" s="16"/>
      <c r="B88" s="16"/>
      <c r="C88" s="1"/>
      <c r="D88" s="390"/>
      <c r="E88" s="390"/>
      <c r="F88" s="390"/>
      <c r="G88" s="2"/>
      <c r="H88" s="2"/>
      <c r="I88" s="2"/>
      <c r="J88" s="2"/>
      <c r="K88" s="2"/>
      <c r="L88" s="2"/>
      <c r="M88" s="2"/>
      <c r="N88" s="2"/>
      <c r="O88" s="2"/>
      <c r="P88" s="2"/>
      <c r="Q88" s="2"/>
      <c r="R88" s="2"/>
      <c r="S88" s="2"/>
      <c r="T88" s="2"/>
      <c r="U88" s="2"/>
      <c r="V88" s="2"/>
      <c r="W88" s="2"/>
      <c r="X88" s="2"/>
      <c r="Y88" s="2"/>
      <c r="Z88" s="2"/>
    </row>
    <row r="89" spans="1:26" ht="12.75" customHeight="1">
      <c r="A89" s="16"/>
      <c r="B89" s="16"/>
      <c r="C89" s="1"/>
      <c r="D89" s="390"/>
      <c r="E89" s="390"/>
      <c r="F89" s="390"/>
      <c r="G89" s="2"/>
      <c r="H89" s="2"/>
      <c r="I89" s="2"/>
      <c r="J89" s="2"/>
      <c r="K89" s="2"/>
      <c r="L89" s="2"/>
      <c r="M89" s="2"/>
      <c r="N89" s="2"/>
      <c r="O89" s="2"/>
      <c r="P89" s="2"/>
      <c r="Q89" s="2"/>
      <c r="R89" s="2"/>
      <c r="S89" s="2"/>
      <c r="T89" s="2"/>
      <c r="U89" s="2"/>
      <c r="V89" s="2"/>
      <c r="W89" s="2"/>
      <c r="X89" s="2"/>
      <c r="Y89" s="2"/>
      <c r="Z89" s="2"/>
    </row>
    <row r="90" spans="1:26" ht="12.75" customHeight="1">
      <c r="A90" s="16"/>
      <c r="B90" s="16"/>
      <c r="C90" s="1"/>
      <c r="D90" s="390"/>
      <c r="E90" s="390"/>
      <c r="F90" s="390"/>
      <c r="G90" s="2"/>
      <c r="H90" s="2"/>
      <c r="I90" s="2"/>
      <c r="J90" s="2"/>
      <c r="K90" s="2"/>
      <c r="L90" s="2"/>
      <c r="M90" s="2"/>
      <c r="N90" s="2"/>
      <c r="O90" s="2"/>
      <c r="P90" s="2"/>
      <c r="Q90" s="2"/>
      <c r="R90" s="2"/>
      <c r="S90" s="2"/>
      <c r="T90" s="2"/>
      <c r="U90" s="2"/>
      <c r="V90" s="2"/>
      <c r="W90" s="2"/>
      <c r="X90" s="2"/>
      <c r="Y90" s="2"/>
      <c r="Z90" s="2"/>
    </row>
    <row r="91" spans="1:26" ht="12.75" customHeight="1">
      <c r="A91" s="16"/>
      <c r="B91" s="16"/>
      <c r="C91" s="1"/>
      <c r="D91" s="390"/>
      <c r="E91" s="390"/>
      <c r="F91" s="390"/>
      <c r="G91" s="2"/>
      <c r="H91" s="2"/>
      <c r="I91" s="2"/>
      <c r="J91" s="2"/>
      <c r="K91" s="2"/>
      <c r="L91" s="2"/>
      <c r="M91" s="2"/>
      <c r="N91" s="2"/>
      <c r="O91" s="2"/>
      <c r="P91" s="2"/>
      <c r="Q91" s="2"/>
      <c r="R91" s="2"/>
      <c r="S91" s="2"/>
      <c r="T91" s="2"/>
      <c r="U91" s="2"/>
      <c r="V91" s="2"/>
      <c r="W91" s="2"/>
      <c r="X91" s="2"/>
      <c r="Y91" s="2"/>
      <c r="Z91" s="2"/>
    </row>
    <row r="92" spans="1:26" ht="12.75" customHeight="1">
      <c r="A92" s="16"/>
      <c r="B92" s="16"/>
      <c r="C92" s="1"/>
      <c r="D92" s="390"/>
      <c r="E92" s="390"/>
      <c r="F92" s="390"/>
      <c r="G92" s="2"/>
      <c r="H92" s="2"/>
      <c r="I92" s="2"/>
      <c r="J92" s="2"/>
      <c r="K92" s="2"/>
      <c r="L92" s="2"/>
      <c r="M92" s="2"/>
      <c r="N92" s="2"/>
      <c r="O92" s="2"/>
      <c r="P92" s="2"/>
      <c r="Q92" s="2"/>
      <c r="R92" s="2"/>
      <c r="S92" s="2"/>
      <c r="T92" s="2"/>
      <c r="U92" s="2"/>
      <c r="V92" s="2"/>
      <c r="W92" s="2"/>
      <c r="X92" s="2"/>
      <c r="Y92" s="2"/>
      <c r="Z92" s="2"/>
    </row>
    <row r="93" spans="1:26" ht="12.75" customHeight="1">
      <c r="A93" s="16"/>
      <c r="B93" s="16"/>
      <c r="C93" s="1"/>
      <c r="D93" s="390"/>
      <c r="E93" s="390"/>
      <c r="F93" s="390"/>
      <c r="G93" s="2"/>
      <c r="H93" s="2"/>
      <c r="I93" s="2"/>
      <c r="J93" s="2"/>
      <c r="K93" s="2"/>
      <c r="L93" s="2"/>
      <c r="M93" s="2"/>
      <c r="N93" s="2"/>
      <c r="O93" s="2"/>
      <c r="P93" s="2"/>
      <c r="Q93" s="2"/>
      <c r="R93" s="2"/>
      <c r="S93" s="2"/>
      <c r="T93" s="2"/>
      <c r="U93" s="2"/>
      <c r="V93" s="2"/>
      <c r="W93" s="2"/>
      <c r="X93" s="2"/>
      <c r="Y93" s="2"/>
      <c r="Z93" s="2"/>
    </row>
    <row r="94" spans="1:26" ht="12.75" customHeight="1">
      <c r="A94" s="16"/>
      <c r="B94" s="16"/>
      <c r="C94" s="1"/>
      <c r="D94" s="390"/>
      <c r="E94" s="390"/>
      <c r="F94" s="390"/>
      <c r="G94" s="2"/>
      <c r="H94" s="2"/>
      <c r="I94" s="2"/>
      <c r="J94" s="2"/>
      <c r="K94" s="2"/>
      <c r="L94" s="2"/>
      <c r="M94" s="2"/>
      <c r="N94" s="2"/>
      <c r="O94" s="2"/>
      <c r="P94" s="2"/>
      <c r="Q94" s="2"/>
      <c r="R94" s="2"/>
      <c r="S94" s="2"/>
      <c r="T94" s="2"/>
      <c r="U94" s="2"/>
      <c r="V94" s="2"/>
      <c r="W94" s="2"/>
      <c r="X94" s="2"/>
      <c r="Y94" s="2"/>
      <c r="Z94" s="2"/>
    </row>
    <row r="95" spans="1:26" ht="12.75" customHeight="1">
      <c r="A95" s="16"/>
      <c r="B95" s="16"/>
      <c r="C95" s="1"/>
      <c r="D95" s="390"/>
      <c r="E95" s="390"/>
      <c r="F95" s="390"/>
      <c r="G95" s="2"/>
      <c r="H95" s="2"/>
      <c r="I95" s="2"/>
      <c r="J95" s="2"/>
      <c r="K95" s="2"/>
      <c r="L95" s="2"/>
      <c r="M95" s="2"/>
      <c r="N95" s="2"/>
      <c r="O95" s="2"/>
      <c r="P95" s="2"/>
      <c r="Q95" s="2"/>
      <c r="R95" s="2"/>
      <c r="S95" s="2"/>
      <c r="T95" s="2"/>
      <c r="U95" s="2"/>
      <c r="V95" s="2"/>
      <c r="W95" s="2"/>
      <c r="X95" s="2"/>
      <c r="Y95" s="2"/>
      <c r="Z95" s="2"/>
    </row>
    <row r="96" spans="1:26" ht="12.75" customHeight="1">
      <c r="A96" s="16"/>
      <c r="B96" s="16"/>
      <c r="C96" s="1"/>
      <c r="D96" s="390"/>
      <c r="E96" s="390"/>
      <c r="F96" s="390"/>
      <c r="G96" s="2"/>
      <c r="H96" s="2"/>
      <c r="I96" s="2"/>
      <c r="J96" s="2"/>
      <c r="K96" s="2"/>
      <c r="L96" s="2"/>
      <c r="M96" s="2"/>
      <c r="N96" s="2"/>
      <c r="O96" s="2"/>
      <c r="P96" s="2"/>
      <c r="Q96" s="2"/>
      <c r="R96" s="2"/>
      <c r="S96" s="2"/>
      <c r="T96" s="2"/>
      <c r="U96" s="2"/>
      <c r="V96" s="2"/>
      <c r="W96" s="2"/>
      <c r="X96" s="2"/>
      <c r="Y96" s="2"/>
      <c r="Z96" s="2"/>
    </row>
    <row r="97" spans="1:26" ht="12.75" customHeight="1">
      <c r="A97" s="16"/>
      <c r="B97" s="19" t="s">
        <v>8</v>
      </c>
      <c r="C97" s="1"/>
      <c r="D97" s="389" t="s">
        <v>196</v>
      </c>
      <c r="E97" s="390"/>
      <c r="F97" s="390"/>
      <c r="G97" s="2"/>
      <c r="H97" s="2"/>
      <c r="I97" s="2"/>
      <c r="J97" s="2"/>
      <c r="K97" s="2"/>
      <c r="L97" s="2"/>
      <c r="M97" s="2"/>
      <c r="N97" s="2"/>
      <c r="O97" s="2"/>
      <c r="P97" s="2"/>
      <c r="Q97" s="2"/>
      <c r="R97" s="2"/>
      <c r="S97" s="2"/>
      <c r="T97" s="2"/>
      <c r="U97" s="2"/>
      <c r="V97" s="2"/>
      <c r="W97" s="2"/>
      <c r="X97" s="2"/>
      <c r="Y97" s="2"/>
      <c r="Z97" s="2"/>
    </row>
    <row r="98" spans="1:26" ht="12.75" customHeight="1">
      <c r="A98" s="16"/>
      <c r="B98" s="16"/>
      <c r="C98" s="1"/>
      <c r="D98" s="390"/>
      <c r="E98" s="390"/>
      <c r="F98" s="390"/>
      <c r="G98" s="2"/>
      <c r="H98" s="2"/>
      <c r="I98" s="2"/>
      <c r="J98" s="2"/>
      <c r="K98" s="2"/>
      <c r="L98" s="2"/>
      <c r="M98" s="2"/>
      <c r="N98" s="2"/>
      <c r="O98" s="2"/>
      <c r="P98" s="2"/>
      <c r="Q98" s="2"/>
      <c r="R98" s="2"/>
      <c r="S98" s="2"/>
      <c r="T98" s="2"/>
      <c r="U98" s="2"/>
      <c r="V98" s="2"/>
      <c r="W98" s="2"/>
      <c r="X98" s="2"/>
      <c r="Y98" s="2"/>
      <c r="Z98" s="2"/>
    </row>
    <row r="99" spans="1:26" ht="12.75" customHeight="1">
      <c r="A99" s="16"/>
      <c r="B99" s="16"/>
      <c r="C99" s="1"/>
      <c r="D99" s="390"/>
      <c r="E99" s="390"/>
      <c r="F99" s="390"/>
      <c r="G99" s="2"/>
      <c r="H99" s="2"/>
      <c r="I99" s="2"/>
      <c r="J99" s="2"/>
      <c r="K99" s="2"/>
      <c r="L99" s="2"/>
      <c r="M99" s="2"/>
      <c r="N99" s="2"/>
      <c r="O99" s="2"/>
      <c r="P99" s="2"/>
      <c r="Q99" s="2"/>
      <c r="R99" s="2"/>
      <c r="S99" s="2"/>
      <c r="T99" s="2"/>
      <c r="U99" s="2"/>
      <c r="V99" s="2"/>
      <c r="W99" s="2"/>
      <c r="X99" s="2"/>
      <c r="Y99" s="2"/>
      <c r="Z99" s="2"/>
    </row>
    <row r="100" spans="1:26" ht="12.75" customHeight="1">
      <c r="A100" s="16"/>
      <c r="B100" s="16"/>
      <c r="C100" s="1"/>
      <c r="D100" s="390"/>
      <c r="E100" s="390"/>
      <c r="F100" s="390"/>
      <c r="G100" s="2"/>
      <c r="H100" s="2"/>
      <c r="I100" s="2"/>
      <c r="J100" s="2"/>
      <c r="K100" s="2"/>
      <c r="L100" s="2"/>
      <c r="M100" s="2"/>
      <c r="N100" s="2"/>
      <c r="O100" s="2"/>
      <c r="P100" s="2"/>
      <c r="Q100" s="2"/>
      <c r="R100" s="2"/>
      <c r="S100" s="2"/>
      <c r="T100" s="2"/>
      <c r="U100" s="2"/>
      <c r="V100" s="2"/>
      <c r="W100" s="2"/>
      <c r="X100" s="2"/>
      <c r="Y100" s="2"/>
      <c r="Z100" s="2"/>
    </row>
    <row r="101" spans="1:26" ht="12.75" customHeight="1">
      <c r="A101" s="16"/>
      <c r="B101" s="16"/>
      <c r="C101" s="1"/>
      <c r="D101" s="390"/>
      <c r="E101" s="390"/>
      <c r="F101" s="390"/>
      <c r="G101" s="2"/>
      <c r="H101" s="2"/>
      <c r="I101" s="2"/>
      <c r="J101" s="2"/>
      <c r="K101" s="2"/>
      <c r="L101" s="2"/>
      <c r="M101" s="2"/>
      <c r="N101" s="2"/>
      <c r="O101" s="2"/>
      <c r="P101" s="2"/>
      <c r="Q101" s="2"/>
      <c r="R101" s="2"/>
      <c r="S101" s="2"/>
      <c r="T101" s="2"/>
      <c r="U101" s="2"/>
      <c r="V101" s="2"/>
      <c r="W101" s="2"/>
      <c r="X101" s="2"/>
      <c r="Y101" s="2"/>
      <c r="Z101" s="2"/>
    </row>
    <row r="102" spans="1:26" ht="12.75" customHeight="1">
      <c r="A102" s="16"/>
      <c r="B102" s="16"/>
      <c r="C102" s="1"/>
      <c r="D102" s="390"/>
      <c r="E102" s="390"/>
      <c r="F102" s="390"/>
      <c r="G102" s="2"/>
      <c r="H102" s="2"/>
      <c r="I102" s="2"/>
      <c r="J102" s="2"/>
      <c r="K102" s="2"/>
      <c r="L102" s="2"/>
      <c r="M102" s="2"/>
      <c r="N102" s="2"/>
      <c r="O102" s="2"/>
      <c r="P102" s="2"/>
      <c r="Q102" s="2"/>
      <c r="R102" s="2"/>
      <c r="S102" s="2"/>
      <c r="T102" s="2"/>
      <c r="U102" s="2"/>
      <c r="V102" s="2"/>
      <c r="W102" s="2"/>
      <c r="X102" s="2"/>
      <c r="Y102" s="2"/>
      <c r="Z102" s="2"/>
    </row>
    <row r="103" spans="1:26" ht="12.75" customHeight="1">
      <c r="A103" s="16"/>
      <c r="B103" s="16"/>
      <c r="C103" s="1"/>
      <c r="D103" s="390"/>
      <c r="E103" s="390"/>
      <c r="F103" s="390"/>
      <c r="G103" s="2"/>
      <c r="H103" s="2"/>
      <c r="I103" s="2"/>
      <c r="J103" s="2"/>
      <c r="K103" s="2"/>
      <c r="L103" s="2"/>
      <c r="M103" s="2"/>
      <c r="N103" s="2"/>
      <c r="O103" s="2"/>
      <c r="P103" s="2"/>
      <c r="Q103" s="2"/>
      <c r="R103" s="2"/>
      <c r="S103" s="2"/>
      <c r="T103" s="2"/>
      <c r="U103" s="2"/>
      <c r="V103" s="2"/>
      <c r="W103" s="2"/>
      <c r="X103" s="2"/>
      <c r="Y103" s="2"/>
      <c r="Z103" s="2"/>
    </row>
    <row r="104" spans="1:26" ht="12.75" customHeight="1">
      <c r="A104" s="16"/>
      <c r="B104" s="16"/>
      <c r="C104" s="1"/>
      <c r="D104" s="390"/>
      <c r="E104" s="390"/>
      <c r="F104" s="390"/>
      <c r="G104" s="2"/>
      <c r="H104" s="2"/>
      <c r="I104" s="2"/>
      <c r="J104" s="2"/>
      <c r="K104" s="2"/>
      <c r="L104" s="2"/>
      <c r="M104" s="2"/>
      <c r="N104" s="2"/>
      <c r="O104" s="2"/>
      <c r="P104" s="2"/>
      <c r="Q104" s="2"/>
      <c r="R104" s="2"/>
      <c r="S104" s="2"/>
      <c r="T104" s="2"/>
      <c r="U104" s="2"/>
      <c r="V104" s="2"/>
      <c r="W104" s="2"/>
      <c r="X104" s="2"/>
      <c r="Y104" s="2"/>
      <c r="Z104" s="2"/>
    </row>
    <row r="105" spans="1:26" ht="12.75" customHeight="1">
      <c r="A105" s="16"/>
      <c r="B105" s="16"/>
      <c r="C105" s="1"/>
      <c r="D105" s="11"/>
      <c r="E105" s="11"/>
      <c r="F105" s="11"/>
      <c r="G105" s="2"/>
      <c r="H105" s="2"/>
      <c r="I105" s="2"/>
      <c r="J105" s="2"/>
      <c r="K105" s="2"/>
      <c r="L105" s="2"/>
      <c r="M105" s="2"/>
      <c r="N105" s="2"/>
      <c r="O105" s="2"/>
      <c r="P105" s="2"/>
      <c r="Q105" s="2"/>
      <c r="R105" s="2"/>
      <c r="S105" s="2"/>
      <c r="T105" s="2"/>
      <c r="U105" s="2"/>
      <c r="V105" s="2"/>
      <c r="W105" s="2"/>
      <c r="X105" s="2"/>
      <c r="Y105" s="2"/>
      <c r="Z105" s="2"/>
    </row>
    <row r="106" spans="1:26" ht="12.75" customHeight="1">
      <c r="A106" s="16"/>
      <c r="B106" s="19" t="s">
        <v>8</v>
      </c>
      <c r="C106" s="34"/>
      <c r="D106" s="399" t="s">
        <v>212</v>
      </c>
      <c r="E106" s="390"/>
      <c r="F106" s="390"/>
      <c r="G106" s="35"/>
      <c r="H106" s="35"/>
      <c r="I106" s="35"/>
      <c r="J106" s="35"/>
      <c r="K106" s="35"/>
      <c r="L106" s="2"/>
      <c r="M106" s="2"/>
      <c r="N106" s="2"/>
      <c r="O106" s="2"/>
      <c r="P106" s="2"/>
      <c r="Q106" s="2"/>
      <c r="R106" s="2"/>
      <c r="S106" s="2"/>
      <c r="T106" s="2"/>
      <c r="U106" s="2"/>
      <c r="V106" s="2"/>
      <c r="W106" s="2"/>
      <c r="X106" s="2"/>
      <c r="Y106" s="2"/>
      <c r="Z106" s="2"/>
    </row>
    <row r="107" spans="1:26" ht="12.75" customHeight="1">
      <c r="A107" s="16"/>
      <c r="B107" s="16"/>
      <c r="C107" s="34"/>
      <c r="D107" s="390"/>
      <c r="E107" s="390"/>
      <c r="F107" s="390"/>
      <c r="G107" s="35"/>
      <c r="H107" s="35"/>
      <c r="I107" s="35"/>
      <c r="J107" s="35"/>
      <c r="K107" s="35"/>
      <c r="L107" s="2"/>
      <c r="M107" s="2"/>
      <c r="N107" s="2"/>
      <c r="O107" s="2"/>
      <c r="P107" s="2"/>
      <c r="Q107" s="2"/>
      <c r="R107" s="2"/>
      <c r="S107" s="2"/>
      <c r="T107" s="2"/>
      <c r="U107" s="2"/>
      <c r="V107" s="2"/>
      <c r="W107" s="2"/>
      <c r="X107" s="2"/>
      <c r="Y107" s="2"/>
      <c r="Z107" s="2"/>
    </row>
    <row r="108" spans="1:26" ht="12.75" customHeight="1">
      <c r="A108" s="16"/>
      <c r="B108" s="16"/>
      <c r="C108" s="34"/>
      <c r="D108" s="390"/>
      <c r="E108" s="390"/>
      <c r="F108" s="390"/>
      <c r="G108" s="35"/>
      <c r="H108" s="35"/>
      <c r="I108" s="35"/>
      <c r="J108" s="35"/>
      <c r="K108" s="35"/>
      <c r="L108" s="2"/>
      <c r="M108" s="2"/>
      <c r="N108" s="2"/>
      <c r="O108" s="2"/>
      <c r="P108" s="2"/>
      <c r="Q108" s="2"/>
      <c r="R108" s="2"/>
      <c r="S108" s="2"/>
      <c r="T108" s="2"/>
      <c r="U108" s="2"/>
      <c r="V108" s="2"/>
      <c r="W108" s="2"/>
      <c r="X108" s="2"/>
      <c r="Y108" s="2"/>
      <c r="Z108" s="2"/>
    </row>
    <row r="109" spans="1:26" ht="12.75" customHeight="1">
      <c r="A109" s="16"/>
      <c r="B109" s="16"/>
      <c r="C109" s="34"/>
      <c r="D109" s="390"/>
      <c r="E109" s="390"/>
      <c r="F109" s="390"/>
      <c r="G109" s="35"/>
      <c r="H109" s="35"/>
      <c r="I109" s="35"/>
      <c r="J109" s="35"/>
      <c r="K109" s="35"/>
      <c r="L109" s="2"/>
      <c r="M109" s="2"/>
      <c r="N109" s="2"/>
      <c r="O109" s="2"/>
      <c r="P109" s="2"/>
      <c r="Q109" s="2"/>
      <c r="R109" s="2"/>
      <c r="S109" s="2"/>
      <c r="T109" s="2"/>
      <c r="U109" s="2"/>
      <c r="V109" s="2"/>
      <c r="W109" s="2"/>
      <c r="X109" s="2"/>
      <c r="Y109" s="2"/>
      <c r="Z109" s="2"/>
    </row>
    <row r="110" spans="1:26" ht="12.75" customHeight="1">
      <c r="A110" s="16"/>
      <c r="B110" s="16"/>
      <c r="C110" s="34"/>
      <c r="D110" s="390"/>
      <c r="E110" s="390"/>
      <c r="F110" s="390"/>
      <c r="G110" s="35"/>
      <c r="H110" s="35"/>
      <c r="I110" s="35"/>
      <c r="J110" s="35"/>
      <c r="K110" s="35"/>
      <c r="L110" s="2"/>
      <c r="M110" s="2"/>
      <c r="N110" s="2"/>
      <c r="O110" s="2"/>
      <c r="P110" s="2"/>
      <c r="Q110" s="2"/>
      <c r="R110" s="2"/>
      <c r="S110" s="2"/>
      <c r="T110" s="2"/>
      <c r="U110" s="2"/>
      <c r="V110" s="2"/>
      <c r="W110" s="2"/>
      <c r="X110" s="2"/>
      <c r="Y110" s="2"/>
      <c r="Z110" s="2"/>
    </row>
    <row r="111" spans="1:26" ht="12.75" customHeight="1">
      <c r="A111" s="1"/>
      <c r="B111" s="1"/>
      <c r="D111" s="390"/>
      <c r="E111" s="390"/>
      <c r="F111" s="390"/>
      <c r="L111" s="2"/>
      <c r="M111" s="2"/>
      <c r="N111" s="2"/>
      <c r="O111" s="2"/>
      <c r="P111" s="2"/>
      <c r="Q111" s="2"/>
      <c r="R111" s="2"/>
      <c r="S111" s="2"/>
      <c r="T111" s="2"/>
      <c r="U111" s="2"/>
      <c r="V111" s="2"/>
      <c r="W111" s="2"/>
      <c r="X111" s="2"/>
      <c r="Y111" s="2"/>
      <c r="Z111" s="2"/>
    </row>
    <row r="112" spans="1:26" ht="12.75" customHeight="1">
      <c r="A112" s="1"/>
      <c r="B112" s="1"/>
      <c r="D112" s="390"/>
      <c r="E112" s="390"/>
      <c r="F112" s="390"/>
      <c r="L112" s="2"/>
      <c r="M112" s="2"/>
      <c r="N112" s="2"/>
      <c r="O112" s="2"/>
      <c r="P112" s="2"/>
      <c r="Q112" s="2"/>
      <c r="R112" s="2"/>
      <c r="S112" s="2"/>
      <c r="T112" s="2"/>
      <c r="U112" s="2"/>
      <c r="V112" s="2"/>
      <c r="W112" s="2"/>
      <c r="X112" s="2"/>
      <c r="Y112" s="2"/>
      <c r="Z112" s="2"/>
    </row>
    <row r="113" spans="1:26" ht="12.75" customHeight="1">
      <c r="A113" s="1"/>
      <c r="B113" s="1"/>
      <c r="D113" s="35"/>
      <c r="L113" s="2"/>
      <c r="M113" s="2"/>
      <c r="N113" s="2"/>
      <c r="O113" s="2"/>
      <c r="P113" s="2"/>
      <c r="Q113" s="2"/>
      <c r="R113" s="2"/>
      <c r="S113" s="2"/>
      <c r="T113" s="2"/>
      <c r="U113" s="2"/>
      <c r="V113" s="2"/>
      <c r="W113" s="2"/>
      <c r="X113" s="2"/>
      <c r="Y113" s="2"/>
      <c r="Z113" s="2"/>
    </row>
    <row r="114" spans="1:26" ht="12.75" customHeight="1">
      <c r="A114" s="16"/>
      <c r="B114" s="19" t="s">
        <v>8</v>
      </c>
      <c r="D114" s="399" t="s">
        <v>222</v>
      </c>
      <c r="E114" s="390"/>
      <c r="F114" s="390"/>
      <c r="L114" s="2"/>
      <c r="M114" s="2"/>
      <c r="N114" s="2"/>
      <c r="O114" s="2"/>
      <c r="P114" s="2"/>
      <c r="Q114" s="2"/>
      <c r="R114" s="2"/>
      <c r="S114" s="2"/>
      <c r="T114" s="2"/>
      <c r="U114" s="2"/>
      <c r="V114" s="2"/>
      <c r="W114" s="2"/>
      <c r="X114" s="2"/>
      <c r="Y114" s="2"/>
      <c r="Z114" s="2"/>
    </row>
    <row r="115" spans="1:26" ht="12.75" customHeight="1">
      <c r="A115" s="16"/>
      <c r="B115" s="16"/>
      <c r="D115" s="390"/>
      <c r="E115" s="390"/>
      <c r="F115" s="390"/>
      <c r="L115" s="2"/>
      <c r="M115" s="2"/>
      <c r="N115" s="2"/>
      <c r="O115" s="2"/>
      <c r="P115" s="2"/>
      <c r="Q115" s="2"/>
      <c r="R115" s="2"/>
      <c r="S115" s="2"/>
      <c r="T115" s="2"/>
      <c r="U115" s="2"/>
      <c r="V115" s="2"/>
      <c r="W115" s="2"/>
      <c r="X115" s="2"/>
      <c r="Y115" s="2"/>
      <c r="Z115" s="2"/>
    </row>
    <row r="116" spans="1:26" ht="12.75" customHeight="1">
      <c r="A116" s="1"/>
      <c r="B116" s="1"/>
      <c r="C116" s="1"/>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16"/>
      <c r="B117" s="19" t="s">
        <v>8</v>
      </c>
      <c r="C117" s="1"/>
      <c r="D117" s="389" t="s">
        <v>225</v>
      </c>
      <c r="E117" s="390"/>
      <c r="F117" s="390"/>
      <c r="G117" s="2"/>
      <c r="H117" s="2"/>
      <c r="I117" s="2"/>
      <c r="J117" s="2"/>
      <c r="K117" s="2"/>
      <c r="L117" s="2"/>
      <c r="M117" s="2"/>
      <c r="N117" s="2"/>
      <c r="O117" s="2"/>
      <c r="P117" s="2"/>
      <c r="Q117" s="2"/>
      <c r="R117" s="2"/>
      <c r="S117" s="2"/>
      <c r="T117" s="2"/>
      <c r="U117" s="2"/>
      <c r="V117" s="2"/>
      <c r="W117" s="2"/>
      <c r="X117" s="2"/>
      <c r="Y117" s="2"/>
      <c r="Z117" s="2"/>
    </row>
    <row r="118" spans="1:26" ht="12.75" customHeight="1">
      <c r="A118" s="1"/>
      <c r="B118" s="1"/>
      <c r="C118" s="1"/>
      <c r="D118" s="390"/>
      <c r="E118" s="390"/>
      <c r="F118" s="390"/>
      <c r="G118" s="2"/>
      <c r="H118" s="2"/>
      <c r="I118" s="2"/>
      <c r="J118" s="2"/>
      <c r="K118" s="2"/>
      <c r="L118" s="2"/>
      <c r="M118" s="2"/>
      <c r="N118" s="2"/>
      <c r="O118" s="2"/>
      <c r="P118" s="2"/>
      <c r="Q118" s="2"/>
      <c r="R118" s="2"/>
      <c r="S118" s="2"/>
      <c r="T118" s="2"/>
      <c r="U118" s="2"/>
      <c r="V118" s="2"/>
      <c r="W118" s="2"/>
      <c r="X118" s="2"/>
      <c r="Y118" s="2"/>
      <c r="Z118" s="2"/>
    </row>
    <row r="119" spans="1:26" ht="12.75" customHeight="1">
      <c r="A119" s="1"/>
      <c r="B119" s="1"/>
      <c r="C119" s="1"/>
      <c r="D119" s="390"/>
      <c r="E119" s="390"/>
      <c r="F119" s="390"/>
      <c r="G119" s="2"/>
      <c r="H119" s="2"/>
      <c r="I119" s="2"/>
      <c r="J119" s="2"/>
      <c r="K119" s="2"/>
      <c r="L119" s="2"/>
      <c r="M119" s="2"/>
      <c r="N119" s="2"/>
      <c r="O119" s="2"/>
      <c r="P119" s="2"/>
      <c r="Q119" s="2"/>
      <c r="R119" s="2"/>
      <c r="S119" s="2"/>
      <c r="T119" s="2"/>
      <c r="U119" s="2"/>
      <c r="V119" s="2"/>
      <c r="W119" s="2"/>
      <c r="X119" s="2"/>
      <c r="Y119" s="2"/>
      <c r="Z119" s="2"/>
    </row>
    <row r="120" spans="1:26" ht="12.75" customHeight="1">
      <c r="A120" s="1"/>
      <c r="B120" s="1"/>
      <c r="C120" s="1"/>
      <c r="D120" s="390"/>
      <c r="E120" s="390"/>
      <c r="F120" s="390"/>
      <c r="G120" s="2"/>
      <c r="H120" s="2"/>
      <c r="I120" s="2"/>
      <c r="J120" s="2"/>
      <c r="K120" s="2"/>
      <c r="L120" s="2"/>
      <c r="M120" s="2"/>
      <c r="N120" s="2"/>
      <c r="O120" s="2"/>
      <c r="P120" s="2"/>
      <c r="Q120" s="2"/>
      <c r="R120" s="2"/>
      <c r="S120" s="2"/>
      <c r="T120" s="2"/>
      <c r="U120" s="2"/>
      <c r="V120" s="2"/>
      <c r="W120" s="2"/>
      <c r="X120" s="2"/>
      <c r="Y120" s="2"/>
      <c r="Z120" s="2"/>
    </row>
    <row r="121" spans="1:26" ht="12.75" customHeight="1">
      <c r="A121" s="1"/>
      <c r="B121" s="1"/>
      <c r="C121" s="1"/>
      <c r="D121" s="390"/>
      <c r="E121" s="390"/>
      <c r="F121" s="390"/>
      <c r="G121" s="2"/>
      <c r="H121" s="2"/>
      <c r="I121" s="2"/>
      <c r="J121" s="2"/>
      <c r="K121" s="2"/>
      <c r="L121" s="2"/>
      <c r="M121" s="2"/>
      <c r="N121" s="2"/>
      <c r="O121" s="2"/>
      <c r="P121" s="2"/>
      <c r="Q121" s="2"/>
      <c r="R121" s="2"/>
      <c r="S121" s="2"/>
      <c r="T121" s="2"/>
      <c r="U121" s="2"/>
      <c r="V121" s="2"/>
      <c r="W121" s="2"/>
      <c r="X121" s="2"/>
      <c r="Y121" s="2"/>
      <c r="Z121" s="2"/>
    </row>
    <row r="122" spans="1:26" ht="12.75" customHeight="1">
      <c r="A122" s="1"/>
      <c r="B122" s="1"/>
      <c r="C122" s="1"/>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16"/>
      <c r="B123" s="19" t="s">
        <v>8</v>
      </c>
      <c r="C123" s="1"/>
      <c r="D123" s="389" t="s">
        <v>237</v>
      </c>
      <c r="E123" s="390"/>
      <c r="F123" s="390"/>
      <c r="G123" s="2"/>
      <c r="H123" s="2"/>
      <c r="I123" s="2"/>
      <c r="J123" s="2"/>
      <c r="K123" s="2"/>
      <c r="L123" s="2"/>
      <c r="M123" s="2"/>
      <c r="N123" s="2"/>
      <c r="O123" s="2"/>
      <c r="P123" s="2"/>
      <c r="Q123" s="2"/>
      <c r="R123" s="2"/>
      <c r="S123" s="2"/>
      <c r="T123" s="2"/>
      <c r="U123" s="2"/>
      <c r="V123" s="2"/>
      <c r="W123" s="2"/>
      <c r="X123" s="2"/>
      <c r="Y123" s="2"/>
      <c r="Z123" s="2"/>
    </row>
    <row r="124" spans="1:26" ht="13.5" customHeight="1">
      <c r="A124" s="37"/>
      <c r="B124" s="37"/>
      <c r="C124" s="37"/>
      <c r="D124" s="390"/>
      <c r="E124" s="390"/>
      <c r="F124" s="390"/>
      <c r="G124" s="38"/>
      <c r="H124" s="38"/>
      <c r="I124" s="38"/>
      <c r="J124" s="38"/>
      <c r="K124" s="38"/>
      <c r="L124" s="38"/>
      <c r="M124" s="38"/>
      <c r="N124" s="38"/>
      <c r="O124" s="38"/>
      <c r="P124" s="38"/>
      <c r="Q124" s="38"/>
      <c r="R124" s="38"/>
      <c r="S124" s="38"/>
      <c r="T124" s="38"/>
      <c r="U124" s="38"/>
      <c r="V124" s="38"/>
      <c r="W124" s="38"/>
      <c r="X124" s="38"/>
      <c r="Y124" s="38"/>
      <c r="Z124" s="38"/>
    </row>
    <row r="125" spans="1:26" ht="13.5" customHeight="1">
      <c r="A125" s="1"/>
      <c r="B125" s="1"/>
      <c r="C125" s="1"/>
      <c r="D125" s="390"/>
      <c r="E125" s="390"/>
      <c r="F125" s="390"/>
      <c r="G125" s="2"/>
      <c r="H125" s="2"/>
      <c r="I125" s="2"/>
      <c r="J125" s="2"/>
      <c r="K125" s="2"/>
      <c r="L125" s="2"/>
      <c r="M125" s="2"/>
      <c r="N125" s="2"/>
      <c r="O125" s="2"/>
      <c r="P125" s="2"/>
      <c r="Q125" s="2"/>
      <c r="R125" s="2"/>
      <c r="S125" s="2"/>
      <c r="T125" s="2"/>
      <c r="U125" s="2"/>
      <c r="V125" s="2"/>
      <c r="W125" s="2"/>
      <c r="X125" s="2"/>
      <c r="Y125" s="2"/>
      <c r="Z125" s="2"/>
    </row>
    <row r="126" spans="1:26" ht="13.5" customHeight="1">
      <c r="A126" s="1"/>
      <c r="B126" s="1"/>
      <c r="C126" s="1"/>
      <c r="D126" s="390"/>
      <c r="E126" s="390"/>
      <c r="F126" s="390"/>
      <c r="G126" s="2"/>
      <c r="H126" s="2"/>
      <c r="I126" s="2"/>
      <c r="J126" s="2"/>
      <c r="K126" s="2"/>
      <c r="L126" s="2"/>
      <c r="M126" s="2"/>
      <c r="N126" s="2"/>
      <c r="O126" s="2"/>
      <c r="P126" s="2"/>
      <c r="Q126" s="2"/>
      <c r="R126" s="2"/>
      <c r="S126" s="2"/>
      <c r="T126" s="2"/>
      <c r="U126" s="2"/>
      <c r="V126" s="2"/>
      <c r="W126" s="2"/>
      <c r="X126" s="2"/>
      <c r="Y126" s="2"/>
      <c r="Z126" s="2"/>
    </row>
    <row r="127" spans="1:26" ht="13.5" customHeight="1">
      <c r="A127" s="1"/>
      <c r="B127" s="1"/>
      <c r="C127" s="1"/>
      <c r="D127" s="390"/>
      <c r="E127" s="390"/>
      <c r="F127" s="390"/>
      <c r="G127" s="2"/>
      <c r="H127" s="2"/>
      <c r="I127" s="2"/>
      <c r="J127" s="2"/>
      <c r="K127" s="2"/>
      <c r="L127" s="2"/>
      <c r="M127" s="2"/>
      <c r="N127" s="2"/>
      <c r="O127" s="2"/>
      <c r="P127" s="2"/>
      <c r="Q127" s="2"/>
      <c r="R127" s="2"/>
      <c r="S127" s="2"/>
      <c r="T127" s="2"/>
      <c r="U127" s="2"/>
      <c r="V127" s="2"/>
      <c r="W127" s="2"/>
      <c r="X127" s="2"/>
      <c r="Y127" s="2"/>
      <c r="Z127" s="2"/>
    </row>
    <row r="128" spans="1:26" ht="13.5" customHeight="1">
      <c r="A128" s="1"/>
      <c r="B128" s="1"/>
      <c r="C128" s="1"/>
      <c r="D128" s="390"/>
      <c r="E128" s="390"/>
      <c r="F128" s="390"/>
      <c r="G128" s="2"/>
      <c r="H128" s="2"/>
      <c r="I128" s="2"/>
      <c r="J128" s="2"/>
      <c r="K128" s="2"/>
      <c r="L128" s="2"/>
      <c r="M128" s="2"/>
      <c r="N128" s="2"/>
      <c r="O128" s="2"/>
      <c r="P128" s="2"/>
      <c r="Q128" s="2"/>
      <c r="R128" s="2"/>
      <c r="S128" s="2"/>
      <c r="T128" s="2"/>
      <c r="U128" s="2"/>
      <c r="V128" s="2"/>
      <c r="W128" s="2"/>
      <c r="X128" s="2"/>
      <c r="Y128" s="2"/>
      <c r="Z128" s="2"/>
    </row>
    <row r="129" spans="1:26" ht="13.5" customHeight="1">
      <c r="A129" s="1"/>
      <c r="B129" s="1"/>
      <c r="C129" s="1"/>
      <c r="D129" s="390"/>
      <c r="E129" s="390"/>
      <c r="F129" s="390"/>
      <c r="G129" s="2"/>
      <c r="H129" s="2"/>
      <c r="I129" s="2"/>
      <c r="J129" s="2"/>
      <c r="K129" s="2"/>
      <c r="L129" s="2"/>
      <c r="M129" s="2"/>
      <c r="N129" s="2"/>
      <c r="O129" s="2"/>
      <c r="P129" s="2"/>
      <c r="Q129" s="2"/>
      <c r="R129" s="2"/>
      <c r="S129" s="2"/>
      <c r="T129" s="2"/>
      <c r="U129" s="2"/>
      <c r="V129" s="2"/>
      <c r="W129" s="2"/>
      <c r="X129" s="2"/>
      <c r="Y129" s="2"/>
      <c r="Z129" s="2"/>
    </row>
    <row r="130" spans="1:26" ht="13.5" customHeight="1">
      <c r="A130" s="1"/>
      <c r="B130" s="1"/>
      <c r="C130" s="1"/>
      <c r="D130" s="390"/>
      <c r="E130" s="390"/>
      <c r="F130" s="390"/>
      <c r="G130" s="2"/>
      <c r="H130" s="2"/>
      <c r="I130" s="2"/>
      <c r="J130" s="2"/>
      <c r="K130" s="2"/>
      <c r="L130" s="2"/>
      <c r="M130" s="2"/>
      <c r="N130" s="2"/>
      <c r="O130" s="2"/>
      <c r="P130" s="2"/>
      <c r="Q130" s="2"/>
      <c r="R130" s="2"/>
      <c r="S130" s="2"/>
      <c r="T130" s="2"/>
      <c r="U130" s="2"/>
      <c r="V130" s="2"/>
      <c r="W130" s="2"/>
      <c r="X130" s="2"/>
      <c r="Y130" s="2"/>
      <c r="Z130" s="2"/>
    </row>
    <row r="131" spans="1:26" ht="13.5" customHeight="1">
      <c r="A131" s="1"/>
      <c r="B131" s="1"/>
      <c r="C131" s="1"/>
      <c r="D131" s="390"/>
      <c r="E131" s="390"/>
      <c r="F131" s="390"/>
      <c r="G131" s="2"/>
      <c r="H131" s="2"/>
      <c r="I131" s="2"/>
      <c r="J131" s="2"/>
      <c r="K131" s="2"/>
      <c r="L131" s="2"/>
      <c r="M131" s="2"/>
      <c r="N131" s="2"/>
      <c r="O131" s="2"/>
      <c r="P131" s="2"/>
      <c r="Q131" s="2"/>
      <c r="R131" s="2"/>
      <c r="S131" s="2"/>
      <c r="T131" s="2"/>
      <c r="U131" s="2"/>
      <c r="V131" s="2"/>
      <c r="W131" s="2"/>
      <c r="X131" s="2"/>
      <c r="Y131" s="2"/>
      <c r="Z131" s="2"/>
    </row>
    <row r="132" spans="1:26" ht="13.5" customHeight="1">
      <c r="A132" s="1"/>
      <c r="B132" s="1"/>
      <c r="C132" s="1"/>
      <c r="D132" s="390"/>
      <c r="E132" s="390"/>
      <c r="F132" s="390"/>
      <c r="G132" s="2"/>
      <c r="H132" s="2"/>
      <c r="I132" s="2"/>
      <c r="J132" s="2"/>
      <c r="K132" s="2"/>
      <c r="L132" s="2"/>
      <c r="M132" s="2"/>
      <c r="N132" s="2"/>
      <c r="O132" s="2"/>
      <c r="P132" s="2"/>
      <c r="Q132" s="2"/>
      <c r="R132" s="2"/>
      <c r="S132" s="2"/>
      <c r="T132" s="2"/>
      <c r="U132" s="2"/>
      <c r="V132" s="2"/>
      <c r="W132" s="2"/>
      <c r="X132" s="2"/>
      <c r="Y132" s="2"/>
      <c r="Z132" s="2"/>
    </row>
    <row r="133" spans="1:26" ht="13.5" customHeight="1">
      <c r="A133" s="1"/>
      <c r="B133" s="1"/>
      <c r="C133" s="1"/>
      <c r="D133" s="390"/>
      <c r="E133" s="390"/>
      <c r="F133" s="390"/>
      <c r="G133" s="2"/>
      <c r="H133" s="2"/>
      <c r="I133" s="2"/>
      <c r="J133" s="2"/>
      <c r="K133" s="2"/>
      <c r="L133" s="2"/>
      <c r="M133" s="2"/>
      <c r="N133" s="2"/>
      <c r="O133" s="2"/>
      <c r="P133" s="2"/>
      <c r="Q133" s="2"/>
      <c r="R133" s="2"/>
      <c r="S133" s="2"/>
      <c r="T133" s="2"/>
      <c r="U133" s="2"/>
      <c r="V133" s="2"/>
      <c r="W133" s="2"/>
      <c r="X133" s="2"/>
      <c r="Y133" s="2"/>
      <c r="Z133" s="2"/>
    </row>
    <row r="134" spans="1:26" ht="13.5" customHeight="1">
      <c r="A134" s="1"/>
      <c r="B134" s="1"/>
      <c r="C134" s="1"/>
      <c r="D134" s="390"/>
      <c r="E134" s="390"/>
      <c r="F134" s="390"/>
      <c r="G134" s="2"/>
      <c r="H134" s="2"/>
      <c r="I134" s="2"/>
      <c r="J134" s="2"/>
      <c r="K134" s="2"/>
      <c r="L134" s="2"/>
      <c r="M134" s="2"/>
      <c r="N134" s="2"/>
      <c r="O134" s="2"/>
      <c r="P134" s="2"/>
      <c r="Q134" s="2"/>
      <c r="R134" s="2"/>
      <c r="S134" s="2"/>
      <c r="T134" s="2"/>
      <c r="U134" s="2"/>
      <c r="V134" s="2"/>
      <c r="W134" s="2"/>
      <c r="X134" s="2"/>
      <c r="Y134" s="2"/>
      <c r="Z134" s="2"/>
    </row>
    <row r="135" spans="1:26" ht="13.5" customHeight="1">
      <c r="A135" s="1"/>
      <c r="B135" s="1"/>
      <c r="C135" s="1"/>
      <c r="D135" s="2"/>
      <c r="E135" s="15"/>
      <c r="F135" s="15"/>
      <c r="G135" s="2"/>
      <c r="H135" s="2"/>
      <c r="I135" s="2"/>
      <c r="J135" s="2"/>
      <c r="K135" s="2"/>
      <c r="L135" s="2"/>
      <c r="M135" s="2"/>
      <c r="N135" s="2"/>
      <c r="O135" s="2"/>
      <c r="P135" s="2"/>
      <c r="Q135" s="2"/>
      <c r="R135" s="2"/>
      <c r="S135" s="2"/>
      <c r="T135" s="2"/>
      <c r="U135" s="2"/>
      <c r="V135" s="2"/>
      <c r="W135" s="2"/>
      <c r="X135" s="2"/>
      <c r="Y135" s="2"/>
      <c r="Z135" s="2"/>
    </row>
    <row r="136" spans="1:26" ht="13.5" customHeight="1">
      <c r="A136" s="1"/>
      <c r="B136" s="19" t="s">
        <v>8</v>
      </c>
      <c r="C136" s="1"/>
      <c r="D136" s="389" t="s">
        <v>259</v>
      </c>
      <c r="E136" s="390"/>
      <c r="F136" s="390"/>
      <c r="G136" s="2"/>
      <c r="H136" s="2"/>
      <c r="I136" s="2"/>
      <c r="J136" s="2"/>
      <c r="K136" s="2"/>
      <c r="L136" s="2"/>
      <c r="M136" s="2"/>
      <c r="N136" s="2"/>
      <c r="O136" s="2"/>
      <c r="P136" s="2"/>
      <c r="Q136" s="2"/>
      <c r="R136" s="2"/>
      <c r="S136" s="2"/>
      <c r="T136" s="2"/>
      <c r="U136" s="2"/>
      <c r="V136" s="2"/>
      <c r="W136" s="2"/>
      <c r="X136" s="2"/>
      <c r="Y136" s="2"/>
      <c r="Z136" s="2"/>
    </row>
    <row r="137" spans="1:26" ht="13.5" customHeight="1">
      <c r="A137" s="1"/>
      <c r="B137" s="1"/>
      <c r="C137" s="1"/>
      <c r="D137" s="390"/>
      <c r="E137" s="390"/>
      <c r="F137" s="390"/>
      <c r="G137" s="2"/>
      <c r="H137" s="2"/>
      <c r="I137" s="2"/>
      <c r="J137" s="2"/>
      <c r="K137" s="2"/>
      <c r="L137" s="2"/>
      <c r="M137" s="2"/>
      <c r="N137" s="2"/>
      <c r="O137" s="2"/>
      <c r="P137" s="2"/>
      <c r="Q137" s="2"/>
      <c r="R137" s="2"/>
      <c r="S137" s="2"/>
      <c r="T137" s="2"/>
      <c r="U137" s="2"/>
      <c r="V137" s="2"/>
      <c r="W137" s="2"/>
      <c r="X137" s="2"/>
      <c r="Y137" s="2"/>
      <c r="Z137" s="2"/>
    </row>
    <row r="138" spans="1:26" ht="13.5" customHeight="1">
      <c r="A138" s="1"/>
      <c r="B138" s="1"/>
      <c r="C138" s="1"/>
      <c r="D138" s="390"/>
      <c r="E138" s="390"/>
      <c r="F138" s="390"/>
      <c r="G138" s="2"/>
      <c r="H138" s="2"/>
      <c r="I138" s="2"/>
      <c r="J138" s="2"/>
      <c r="K138" s="2"/>
      <c r="L138" s="2"/>
      <c r="M138" s="2"/>
      <c r="N138" s="2"/>
      <c r="O138" s="2"/>
      <c r="P138" s="2"/>
      <c r="Q138" s="2"/>
      <c r="R138" s="2"/>
      <c r="S138" s="2"/>
      <c r="T138" s="2"/>
      <c r="U138" s="2"/>
      <c r="V138" s="2"/>
      <c r="W138" s="2"/>
      <c r="X138" s="2"/>
      <c r="Y138" s="2"/>
      <c r="Z138" s="2"/>
    </row>
    <row r="139" spans="1:26" ht="13.5" customHeight="1">
      <c r="A139" s="1"/>
      <c r="B139" s="1"/>
      <c r="C139" s="1"/>
      <c r="D139" s="390"/>
      <c r="E139" s="390"/>
      <c r="F139" s="390"/>
      <c r="G139" s="2"/>
      <c r="H139" s="2"/>
      <c r="I139" s="2"/>
      <c r="J139" s="2"/>
      <c r="K139" s="2"/>
      <c r="L139" s="2"/>
      <c r="M139" s="2"/>
      <c r="N139" s="2"/>
      <c r="O139" s="2"/>
      <c r="P139" s="2"/>
      <c r="Q139" s="2"/>
      <c r="R139" s="2"/>
      <c r="S139" s="2"/>
      <c r="T139" s="2"/>
      <c r="U139" s="2"/>
      <c r="V139" s="2"/>
      <c r="W139" s="2"/>
      <c r="X139" s="2"/>
      <c r="Y139" s="2"/>
      <c r="Z139" s="2"/>
    </row>
    <row r="140" spans="1:26" ht="13.5" customHeight="1">
      <c r="A140" s="1"/>
      <c r="B140" s="1"/>
      <c r="C140" s="1"/>
      <c r="D140" s="390"/>
      <c r="E140" s="390"/>
      <c r="F140" s="390"/>
      <c r="G140" s="2"/>
      <c r="H140" s="2"/>
      <c r="I140" s="2"/>
      <c r="J140" s="2"/>
      <c r="K140" s="2"/>
      <c r="L140" s="2"/>
      <c r="M140" s="2"/>
      <c r="N140" s="2"/>
      <c r="O140" s="2"/>
      <c r="P140" s="2"/>
      <c r="Q140" s="2"/>
      <c r="R140" s="2"/>
      <c r="S140" s="2"/>
      <c r="T140" s="2"/>
      <c r="U140" s="2"/>
      <c r="V140" s="2"/>
      <c r="W140" s="2"/>
      <c r="X140" s="2"/>
      <c r="Y140" s="2"/>
      <c r="Z140" s="2"/>
    </row>
    <row r="141" spans="1:26" ht="13.5" customHeight="1">
      <c r="A141" s="1"/>
      <c r="B141" s="1"/>
      <c r="C141" s="1"/>
      <c r="D141" s="390"/>
      <c r="E141" s="390"/>
      <c r="F141" s="390"/>
      <c r="G141" s="2"/>
      <c r="H141" s="2"/>
      <c r="I141" s="2"/>
      <c r="J141" s="2"/>
      <c r="K141" s="2"/>
      <c r="L141" s="2"/>
      <c r="M141" s="2"/>
      <c r="N141" s="2"/>
      <c r="O141" s="2"/>
      <c r="P141" s="2"/>
      <c r="Q141" s="2"/>
      <c r="R141" s="2"/>
      <c r="S141" s="2"/>
      <c r="T141" s="2"/>
      <c r="U141" s="2"/>
      <c r="V141" s="2"/>
      <c r="W141" s="2"/>
      <c r="X141" s="2"/>
      <c r="Y141" s="2"/>
      <c r="Z141" s="2"/>
    </row>
    <row r="142" spans="1:26" ht="13.5" customHeight="1">
      <c r="A142" s="1"/>
      <c r="B142" s="1"/>
      <c r="C142" s="1"/>
      <c r="D142" s="390"/>
      <c r="E142" s="390"/>
      <c r="F142" s="390"/>
      <c r="G142" s="2"/>
      <c r="H142" s="2"/>
      <c r="I142" s="2"/>
      <c r="J142" s="2"/>
      <c r="K142" s="2"/>
      <c r="L142" s="2"/>
      <c r="M142" s="2"/>
      <c r="N142" s="2"/>
      <c r="O142" s="2"/>
      <c r="P142" s="2"/>
      <c r="Q142" s="2"/>
      <c r="R142" s="2"/>
      <c r="S142" s="2"/>
      <c r="T142" s="2"/>
      <c r="U142" s="2"/>
      <c r="V142" s="2"/>
      <c r="W142" s="2"/>
      <c r="X142" s="2"/>
      <c r="Y142" s="2"/>
      <c r="Z142" s="2"/>
    </row>
    <row r="143" spans="1:26" ht="13.5" customHeight="1">
      <c r="A143" s="1"/>
      <c r="B143" s="1"/>
      <c r="C143" s="1"/>
      <c r="D143" s="390"/>
      <c r="E143" s="390"/>
      <c r="F143" s="390"/>
      <c r="G143" s="2"/>
      <c r="H143" s="2"/>
      <c r="I143" s="2"/>
      <c r="J143" s="2"/>
      <c r="K143" s="2"/>
      <c r="L143" s="2"/>
      <c r="M143" s="2"/>
      <c r="N143" s="2"/>
      <c r="O143" s="2"/>
      <c r="P143" s="2"/>
      <c r="Q143" s="2"/>
      <c r="R143" s="2"/>
      <c r="S143" s="2"/>
      <c r="T143" s="2"/>
      <c r="U143" s="2"/>
      <c r="V143" s="2"/>
      <c r="W143" s="2"/>
      <c r="X143" s="2"/>
      <c r="Y143" s="2"/>
      <c r="Z143" s="2"/>
    </row>
    <row r="144" spans="1:26" ht="13.5" customHeight="1">
      <c r="A144" s="1"/>
      <c r="B144" s="1"/>
      <c r="C144" s="1"/>
      <c r="D144" s="390"/>
      <c r="E144" s="390"/>
      <c r="F144" s="390"/>
      <c r="G144" s="2"/>
      <c r="H144" s="2"/>
      <c r="I144" s="2"/>
      <c r="J144" s="2"/>
      <c r="K144" s="2"/>
      <c r="L144" s="2"/>
      <c r="M144" s="2"/>
      <c r="N144" s="2"/>
      <c r="O144" s="2"/>
      <c r="P144" s="2"/>
      <c r="Q144" s="2"/>
      <c r="R144" s="2"/>
      <c r="S144" s="2"/>
      <c r="T144" s="2"/>
      <c r="U144" s="2"/>
      <c r="V144" s="2"/>
      <c r="W144" s="2"/>
      <c r="X144" s="2"/>
      <c r="Y144" s="2"/>
      <c r="Z144" s="2"/>
    </row>
    <row r="145" spans="1:26" ht="13.5" customHeight="1">
      <c r="A145" s="1"/>
      <c r="B145" s="1"/>
      <c r="C145" s="1"/>
      <c r="D145" s="390"/>
      <c r="E145" s="390"/>
      <c r="F145" s="390"/>
      <c r="G145" s="2"/>
      <c r="H145" s="2"/>
      <c r="I145" s="2"/>
      <c r="J145" s="2"/>
      <c r="K145" s="2"/>
      <c r="L145" s="2"/>
      <c r="M145" s="2"/>
      <c r="N145" s="2"/>
      <c r="O145" s="2"/>
      <c r="P145" s="2"/>
      <c r="Q145" s="2"/>
      <c r="R145" s="2"/>
      <c r="S145" s="2"/>
      <c r="T145" s="2"/>
      <c r="U145" s="2"/>
      <c r="V145" s="2"/>
      <c r="W145" s="2"/>
      <c r="X145" s="2"/>
      <c r="Y145" s="2"/>
      <c r="Z145" s="2"/>
    </row>
    <row r="146" spans="1:26" ht="13.5" customHeight="1">
      <c r="A146" s="1"/>
      <c r="B146" s="1"/>
      <c r="C146" s="1"/>
      <c r="D146" s="390"/>
      <c r="E146" s="390"/>
      <c r="F146" s="390"/>
      <c r="G146" s="2"/>
      <c r="H146" s="2"/>
      <c r="I146" s="2"/>
      <c r="J146" s="2"/>
      <c r="K146" s="2"/>
      <c r="L146" s="2"/>
      <c r="M146" s="2"/>
      <c r="N146" s="2"/>
      <c r="O146" s="2"/>
      <c r="P146" s="2"/>
      <c r="Q146" s="2"/>
      <c r="R146" s="2"/>
      <c r="S146" s="2"/>
      <c r="T146" s="2"/>
      <c r="U146" s="2"/>
      <c r="V146" s="2"/>
      <c r="W146" s="2"/>
      <c r="X146" s="2"/>
      <c r="Y146" s="2"/>
      <c r="Z146" s="2"/>
    </row>
    <row r="147" spans="1:26" ht="13.5" customHeight="1">
      <c r="A147" s="1"/>
      <c r="B147" s="1"/>
      <c r="C147" s="1"/>
      <c r="D147" s="390"/>
      <c r="E147" s="390"/>
      <c r="F147" s="390"/>
      <c r="G147" s="2"/>
      <c r="H147" s="2"/>
      <c r="I147" s="2"/>
      <c r="J147" s="2"/>
      <c r="K147" s="2"/>
      <c r="L147" s="2"/>
      <c r="M147" s="2"/>
      <c r="N147" s="2"/>
      <c r="O147" s="2"/>
      <c r="P147" s="2"/>
      <c r="Q147" s="2"/>
      <c r="R147" s="2"/>
      <c r="S147" s="2"/>
      <c r="T147" s="2"/>
      <c r="U147" s="2"/>
      <c r="V147" s="2"/>
      <c r="W147" s="2"/>
      <c r="X147" s="2"/>
      <c r="Y147" s="2"/>
      <c r="Z147" s="2"/>
    </row>
    <row r="148" spans="1:26" ht="13.5" customHeight="1">
      <c r="A148" s="1"/>
      <c r="B148" s="1"/>
      <c r="C148" s="1"/>
      <c r="D148" s="390"/>
      <c r="E148" s="390"/>
      <c r="F148" s="390"/>
      <c r="G148" s="2"/>
      <c r="H148" s="2"/>
      <c r="I148" s="2"/>
      <c r="J148" s="2"/>
      <c r="K148" s="2"/>
      <c r="L148" s="2"/>
      <c r="M148" s="2"/>
      <c r="N148" s="2"/>
      <c r="O148" s="2"/>
      <c r="P148" s="2"/>
      <c r="Q148" s="2"/>
      <c r="R148" s="2"/>
      <c r="S148" s="2"/>
      <c r="T148" s="2"/>
      <c r="U148" s="2"/>
      <c r="V148" s="2"/>
      <c r="W148" s="2"/>
      <c r="X148" s="2"/>
      <c r="Y148" s="2"/>
      <c r="Z148" s="2"/>
    </row>
    <row r="149" spans="1:26" ht="13.5" customHeight="1">
      <c r="A149" s="1"/>
      <c r="B149" s="1"/>
      <c r="C149" s="1"/>
      <c r="D149" s="390"/>
      <c r="E149" s="390"/>
      <c r="F149" s="390"/>
      <c r="G149" s="2"/>
      <c r="H149" s="2"/>
      <c r="I149" s="2"/>
      <c r="J149" s="2"/>
      <c r="K149" s="2"/>
      <c r="L149" s="2"/>
      <c r="M149" s="2"/>
      <c r="N149" s="2"/>
      <c r="O149" s="2"/>
      <c r="P149" s="2"/>
      <c r="Q149" s="2"/>
      <c r="R149" s="2"/>
      <c r="S149" s="2"/>
      <c r="T149" s="2"/>
      <c r="U149" s="2"/>
      <c r="V149" s="2"/>
      <c r="W149" s="2"/>
      <c r="X149" s="2"/>
      <c r="Y149" s="2"/>
      <c r="Z149" s="2"/>
    </row>
    <row r="150" spans="1:26" ht="13.5" customHeight="1">
      <c r="A150" s="1"/>
      <c r="B150" s="1"/>
      <c r="C150" s="1"/>
      <c r="D150" s="390"/>
      <c r="E150" s="390"/>
      <c r="F150" s="390"/>
      <c r="G150" s="2"/>
      <c r="H150" s="2"/>
      <c r="I150" s="2"/>
      <c r="J150" s="2"/>
      <c r="K150" s="2"/>
      <c r="L150" s="2"/>
      <c r="M150" s="2"/>
      <c r="N150" s="2"/>
      <c r="O150" s="2"/>
      <c r="P150" s="2"/>
      <c r="Q150" s="2"/>
      <c r="R150" s="2"/>
      <c r="S150" s="2"/>
      <c r="T150" s="2"/>
      <c r="U150" s="2"/>
      <c r="V150" s="2"/>
      <c r="W150" s="2"/>
      <c r="X150" s="2"/>
      <c r="Y150" s="2"/>
      <c r="Z150" s="2"/>
    </row>
    <row r="151" spans="1:26" ht="13.5" customHeight="1">
      <c r="A151" s="1"/>
      <c r="B151" s="1"/>
      <c r="C151" s="1"/>
      <c r="D151" s="390"/>
      <c r="E151" s="390"/>
      <c r="F151" s="390"/>
      <c r="G151" s="2"/>
      <c r="H151" s="2"/>
      <c r="I151" s="2"/>
      <c r="J151" s="2"/>
      <c r="K151" s="2"/>
      <c r="L151" s="2"/>
      <c r="M151" s="2"/>
      <c r="N151" s="2"/>
      <c r="O151" s="2"/>
      <c r="P151" s="2"/>
      <c r="Q151" s="2"/>
      <c r="R151" s="2"/>
      <c r="S151" s="2"/>
      <c r="T151" s="2"/>
      <c r="U151" s="2"/>
      <c r="V151" s="2"/>
      <c r="W151" s="2"/>
      <c r="X151" s="2"/>
      <c r="Y151" s="2"/>
      <c r="Z151" s="2"/>
    </row>
    <row r="152" spans="1:26" ht="13.5" customHeight="1">
      <c r="A152" s="1"/>
      <c r="B152" s="1"/>
      <c r="C152" s="1"/>
      <c r="D152" s="390"/>
      <c r="E152" s="390"/>
      <c r="F152" s="390"/>
      <c r="G152" s="2"/>
      <c r="H152" s="2"/>
      <c r="I152" s="2"/>
      <c r="J152" s="2"/>
      <c r="K152" s="2"/>
      <c r="L152" s="2"/>
      <c r="M152" s="2"/>
      <c r="N152" s="2"/>
      <c r="O152" s="2"/>
      <c r="P152" s="2"/>
      <c r="Q152" s="2"/>
      <c r="R152" s="2"/>
      <c r="S152" s="2"/>
      <c r="T152" s="2"/>
      <c r="U152" s="2"/>
      <c r="V152" s="2"/>
      <c r="W152" s="2"/>
      <c r="X152" s="2"/>
      <c r="Y152" s="2"/>
      <c r="Z152" s="2"/>
    </row>
    <row r="153" spans="1:26" ht="13.5" customHeight="1">
      <c r="A153" s="1"/>
      <c r="B153" s="1"/>
      <c r="C153" s="1"/>
      <c r="D153" s="390"/>
      <c r="E153" s="390"/>
      <c r="F153" s="390"/>
      <c r="G153" s="2"/>
      <c r="H153" s="2"/>
      <c r="I153" s="2"/>
      <c r="J153" s="2"/>
      <c r="K153" s="2"/>
      <c r="L153" s="2"/>
      <c r="M153" s="2"/>
      <c r="N153" s="2"/>
      <c r="O153" s="2"/>
      <c r="P153" s="2"/>
      <c r="Q153" s="2"/>
      <c r="R153" s="2"/>
      <c r="S153" s="2"/>
      <c r="T153" s="2"/>
      <c r="U153" s="2"/>
      <c r="V153" s="2"/>
      <c r="W153" s="2"/>
      <c r="X153" s="2"/>
      <c r="Y153" s="2"/>
      <c r="Z153" s="2"/>
    </row>
    <row r="154" spans="1:26" ht="13.5" customHeight="1">
      <c r="A154" s="1"/>
      <c r="B154" s="1"/>
      <c r="C154" s="1"/>
      <c r="D154" s="390"/>
      <c r="E154" s="390"/>
      <c r="F154" s="390"/>
      <c r="G154" s="2"/>
      <c r="H154" s="2"/>
      <c r="I154" s="2"/>
      <c r="J154" s="2"/>
      <c r="K154" s="2"/>
      <c r="L154" s="2"/>
      <c r="M154" s="2"/>
      <c r="N154" s="2"/>
      <c r="O154" s="2"/>
      <c r="P154" s="2"/>
      <c r="Q154" s="2"/>
      <c r="R154" s="2"/>
      <c r="S154" s="2"/>
      <c r="T154" s="2"/>
      <c r="U154" s="2"/>
      <c r="V154" s="2"/>
      <c r="W154" s="2"/>
      <c r="X154" s="2"/>
      <c r="Y154" s="2"/>
      <c r="Z154" s="2"/>
    </row>
    <row r="155" spans="1:26" ht="13.5" customHeight="1">
      <c r="A155" s="1"/>
      <c r="B155" s="1"/>
      <c r="C155" s="1"/>
      <c r="D155" s="2"/>
      <c r="E155" s="15"/>
      <c r="F155" s="15"/>
      <c r="G155" s="2"/>
      <c r="H155" s="2"/>
      <c r="I155" s="2"/>
      <c r="J155" s="2"/>
      <c r="K155" s="2"/>
      <c r="L155" s="2"/>
      <c r="M155" s="2"/>
      <c r="N155" s="2"/>
      <c r="O155" s="2"/>
      <c r="P155" s="2"/>
      <c r="Q155" s="2"/>
      <c r="R155" s="2"/>
      <c r="S155" s="2"/>
      <c r="T155" s="2"/>
      <c r="U155" s="2"/>
      <c r="V155" s="2"/>
      <c r="W155" s="2"/>
      <c r="X155" s="2"/>
      <c r="Y155" s="2"/>
      <c r="Z155" s="2"/>
    </row>
    <row r="156" spans="1:26" ht="13.5" customHeight="1">
      <c r="A156" s="1"/>
      <c r="B156" s="19" t="s">
        <v>8</v>
      </c>
      <c r="C156" s="2"/>
      <c r="D156" s="389" t="s">
        <v>282</v>
      </c>
      <c r="E156" s="390"/>
      <c r="F156" s="390"/>
      <c r="G156" s="2"/>
      <c r="H156" s="2"/>
      <c r="I156" s="2"/>
      <c r="J156" s="2"/>
      <c r="K156" s="2"/>
      <c r="L156" s="2"/>
      <c r="M156" s="2"/>
      <c r="N156" s="2"/>
      <c r="O156" s="2"/>
      <c r="P156" s="2"/>
      <c r="Q156" s="2"/>
      <c r="R156" s="2"/>
      <c r="S156" s="2"/>
      <c r="T156" s="2"/>
      <c r="U156" s="2"/>
      <c r="V156" s="2"/>
      <c r="W156" s="2"/>
      <c r="X156" s="2"/>
      <c r="Y156" s="2"/>
      <c r="Z156" s="2"/>
    </row>
    <row r="157" spans="1:26" ht="13.5" customHeight="1">
      <c r="A157" s="1"/>
      <c r="B157" s="1"/>
      <c r="C157" s="2"/>
      <c r="D157" s="390"/>
      <c r="E157" s="390"/>
      <c r="F157" s="390"/>
      <c r="G157" s="2"/>
      <c r="H157" s="2"/>
      <c r="I157" s="2"/>
      <c r="J157" s="2"/>
      <c r="K157" s="2"/>
      <c r="L157" s="2"/>
      <c r="M157" s="2"/>
      <c r="N157" s="2"/>
      <c r="O157" s="2"/>
      <c r="P157" s="2"/>
      <c r="Q157" s="2"/>
      <c r="R157" s="2"/>
      <c r="S157" s="2"/>
      <c r="T157" s="2"/>
      <c r="U157" s="2"/>
      <c r="V157" s="2"/>
      <c r="W157" s="2"/>
      <c r="X157" s="2"/>
      <c r="Y157" s="2"/>
      <c r="Z157" s="2"/>
    </row>
    <row r="158" spans="1:26" ht="13.5" customHeight="1">
      <c r="A158" s="1"/>
      <c r="B158" s="1"/>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1"/>
      <c r="B159" s="19" t="s">
        <v>8</v>
      </c>
      <c r="C159" s="2"/>
      <c r="D159" s="389" t="s">
        <v>287</v>
      </c>
      <c r="E159" s="390"/>
      <c r="F159" s="390"/>
      <c r="G159" s="2"/>
      <c r="H159" s="2"/>
      <c r="I159" s="2"/>
      <c r="J159" s="2"/>
      <c r="K159" s="2"/>
      <c r="L159" s="2"/>
      <c r="M159" s="2"/>
      <c r="N159" s="2"/>
      <c r="O159" s="2"/>
      <c r="P159" s="2"/>
      <c r="Q159" s="2"/>
      <c r="R159" s="2"/>
      <c r="S159" s="2"/>
      <c r="T159" s="2"/>
      <c r="U159" s="2"/>
      <c r="V159" s="2"/>
      <c r="W159" s="2"/>
      <c r="X159" s="2"/>
      <c r="Y159" s="2"/>
      <c r="Z159" s="2"/>
    </row>
    <row r="160" spans="1:26" ht="13.5" customHeight="1">
      <c r="A160" s="1"/>
      <c r="B160" s="1"/>
      <c r="C160" s="2"/>
      <c r="D160" s="390"/>
      <c r="E160" s="390"/>
      <c r="F160" s="390"/>
      <c r="G160" s="2"/>
      <c r="H160" s="2"/>
      <c r="I160" s="2"/>
      <c r="J160" s="2"/>
      <c r="K160" s="2"/>
      <c r="L160" s="2"/>
      <c r="M160" s="2"/>
      <c r="N160" s="2"/>
      <c r="O160" s="2"/>
      <c r="P160" s="2"/>
      <c r="Q160" s="2"/>
      <c r="R160" s="2"/>
      <c r="S160" s="2"/>
      <c r="T160" s="2"/>
      <c r="U160" s="2"/>
      <c r="V160" s="2"/>
      <c r="W160" s="2"/>
      <c r="X160" s="2"/>
      <c r="Y160" s="2"/>
      <c r="Z160" s="2"/>
    </row>
    <row r="161" spans="1:26" ht="13.5" customHeight="1">
      <c r="A161" s="1"/>
      <c r="B161" s="1"/>
      <c r="C161" s="2"/>
      <c r="D161" s="390"/>
      <c r="E161" s="390"/>
      <c r="F161" s="390"/>
      <c r="G161" s="2"/>
      <c r="H161" s="2"/>
      <c r="I161" s="2"/>
      <c r="J161" s="2"/>
      <c r="K161" s="2"/>
      <c r="L161" s="2"/>
      <c r="M161" s="2"/>
      <c r="N161" s="2"/>
      <c r="O161" s="2"/>
      <c r="P161" s="2"/>
      <c r="Q161" s="2"/>
      <c r="R161" s="2"/>
      <c r="S161" s="2"/>
      <c r="T161" s="2"/>
      <c r="U161" s="2"/>
      <c r="V161" s="2"/>
      <c r="W161" s="2"/>
      <c r="X161" s="2"/>
      <c r="Y161" s="2"/>
      <c r="Z161" s="2"/>
    </row>
    <row r="162" spans="1:26" ht="13.5" customHeight="1">
      <c r="A162" s="1"/>
      <c r="B162" s="1"/>
      <c r="C162" s="2"/>
      <c r="D162" s="390"/>
      <c r="E162" s="390"/>
      <c r="F162" s="390"/>
      <c r="G162" s="2"/>
      <c r="H162" s="2"/>
      <c r="I162" s="2"/>
      <c r="J162" s="2"/>
      <c r="K162" s="2"/>
      <c r="L162" s="2"/>
      <c r="M162" s="2"/>
      <c r="N162" s="2"/>
      <c r="O162" s="2"/>
      <c r="P162" s="2"/>
      <c r="Q162" s="2"/>
      <c r="R162" s="2"/>
      <c r="S162" s="2"/>
      <c r="T162" s="2"/>
      <c r="U162" s="2"/>
      <c r="V162" s="2"/>
      <c r="W162" s="2"/>
      <c r="X162" s="2"/>
      <c r="Y162" s="2"/>
      <c r="Z162" s="2"/>
    </row>
    <row r="163" spans="1:26" ht="13.5" customHeight="1">
      <c r="A163" s="1"/>
      <c r="B163" s="1"/>
      <c r="C163" s="1"/>
      <c r="D163" s="15"/>
      <c r="E163" s="15"/>
      <c r="F163" s="15"/>
      <c r="G163" s="2"/>
      <c r="H163" s="2"/>
      <c r="I163" s="2"/>
      <c r="J163" s="2"/>
      <c r="K163" s="2"/>
      <c r="L163" s="2"/>
      <c r="M163" s="2"/>
      <c r="N163" s="2"/>
      <c r="O163" s="2"/>
      <c r="P163" s="2"/>
      <c r="Q163" s="2"/>
      <c r="R163" s="2"/>
      <c r="S163" s="2"/>
      <c r="T163" s="2"/>
      <c r="U163" s="2"/>
      <c r="V163" s="2"/>
      <c r="W163" s="2"/>
      <c r="X163" s="2"/>
      <c r="Y163" s="2"/>
      <c r="Z163" s="2"/>
    </row>
    <row r="164" spans="1:26" ht="13.5" customHeight="1">
      <c r="A164" s="1"/>
      <c r="B164" s="19" t="s">
        <v>8</v>
      </c>
      <c r="C164" s="1"/>
      <c r="D164" s="403" t="s">
        <v>291</v>
      </c>
      <c r="E164" s="390"/>
      <c r="F164" s="390"/>
      <c r="G164" s="2"/>
      <c r="H164" s="2"/>
      <c r="I164" s="2"/>
      <c r="J164" s="2"/>
      <c r="K164" s="2"/>
      <c r="L164" s="2"/>
      <c r="M164" s="2"/>
      <c r="N164" s="2"/>
      <c r="O164" s="2"/>
      <c r="P164" s="2"/>
      <c r="Q164" s="2"/>
      <c r="R164" s="2"/>
      <c r="S164" s="2"/>
      <c r="T164" s="2"/>
      <c r="U164" s="2"/>
      <c r="V164" s="2"/>
      <c r="W164" s="2"/>
      <c r="X164" s="2"/>
      <c r="Y164" s="2"/>
      <c r="Z164" s="2"/>
    </row>
    <row r="165" spans="1:26" ht="13.5" customHeight="1">
      <c r="A165" s="1"/>
      <c r="B165" s="1"/>
      <c r="C165" s="1"/>
      <c r="D165" s="390"/>
      <c r="E165" s="390"/>
      <c r="F165" s="390"/>
      <c r="G165" s="2"/>
      <c r="H165" s="2"/>
      <c r="I165" s="2"/>
      <c r="J165" s="2"/>
      <c r="K165" s="2"/>
      <c r="L165" s="2"/>
      <c r="M165" s="2"/>
      <c r="N165" s="2"/>
      <c r="O165" s="2"/>
      <c r="P165" s="2"/>
      <c r="Q165" s="2"/>
      <c r="R165" s="2"/>
      <c r="S165" s="2"/>
      <c r="T165" s="2"/>
      <c r="U165" s="2"/>
      <c r="V165" s="2"/>
      <c r="W165" s="2"/>
      <c r="X165" s="2"/>
      <c r="Y165" s="2"/>
      <c r="Z165" s="2"/>
    </row>
    <row r="166" spans="1:26" ht="13.5" customHeight="1">
      <c r="A166" s="1"/>
      <c r="B166" s="1"/>
      <c r="C166" s="1"/>
      <c r="D166" s="390"/>
      <c r="E166" s="390"/>
      <c r="F166" s="390"/>
      <c r="G166" s="2"/>
      <c r="H166" s="2"/>
      <c r="I166" s="2"/>
      <c r="J166" s="2"/>
      <c r="K166" s="2"/>
      <c r="L166" s="2"/>
      <c r="M166" s="2"/>
      <c r="N166" s="2"/>
      <c r="O166" s="2"/>
      <c r="P166" s="2"/>
      <c r="Q166" s="2"/>
      <c r="R166" s="2"/>
      <c r="S166" s="2"/>
      <c r="T166" s="2"/>
      <c r="U166" s="2"/>
      <c r="V166" s="2"/>
      <c r="W166" s="2"/>
      <c r="X166" s="2"/>
      <c r="Y166" s="2"/>
      <c r="Z166" s="2"/>
    </row>
    <row r="167" spans="1:26" ht="13.5" customHeight="1">
      <c r="A167" s="10"/>
      <c r="B167" s="10"/>
      <c r="C167" s="1"/>
      <c r="D167" s="2"/>
      <c r="E167" s="15"/>
      <c r="F167" s="15"/>
      <c r="G167" s="2"/>
      <c r="H167" s="2"/>
      <c r="I167" s="2"/>
      <c r="J167" s="2"/>
      <c r="K167" s="2"/>
      <c r="L167" s="2"/>
      <c r="M167" s="2"/>
      <c r="N167" s="2"/>
      <c r="O167" s="2"/>
      <c r="P167" s="2"/>
      <c r="Q167" s="2"/>
      <c r="R167" s="2"/>
      <c r="S167" s="2"/>
      <c r="T167" s="2"/>
      <c r="U167" s="2"/>
      <c r="V167" s="2"/>
      <c r="W167" s="2"/>
      <c r="X167" s="2"/>
      <c r="Y167" s="2"/>
      <c r="Z167" s="2"/>
    </row>
    <row r="168" spans="1:26" ht="12.75" customHeight="1">
      <c r="A168" s="400" t="s">
        <v>300</v>
      </c>
      <c r="B168" s="401"/>
      <c r="C168" s="401"/>
      <c r="D168" s="401"/>
      <c r="E168" s="401"/>
      <c r="F168" s="401"/>
      <c r="G168" s="401"/>
      <c r="H168" s="2"/>
      <c r="I168" s="2"/>
      <c r="J168" s="2"/>
      <c r="K168" s="2"/>
      <c r="L168" s="2"/>
      <c r="M168" s="2"/>
      <c r="N168" s="2"/>
      <c r="O168" s="2"/>
      <c r="P168" s="2"/>
      <c r="Q168" s="2"/>
      <c r="R168" s="2"/>
      <c r="S168" s="2"/>
      <c r="T168" s="2"/>
      <c r="U168" s="2"/>
      <c r="V168" s="2"/>
      <c r="W168" s="2"/>
      <c r="X168" s="2"/>
      <c r="Y168" s="2"/>
      <c r="Z168" s="2"/>
    </row>
    <row r="169" spans="1:26" ht="12" customHeight="1">
      <c r="A169" s="1"/>
      <c r="B169" s="1"/>
      <c r="C169" s="1"/>
      <c r="D169" s="15"/>
      <c r="E169" s="15"/>
      <c r="F169" s="15"/>
      <c r="G169" s="2"/>
      <c r="H169" s="2"/>
      <c r="I169" s="2"/>
      <c r="J169" s="2"/>
      <c r="K169" s="2"/>
      <c r="L169" s="2"/>
      <c r="M169" s="2"/>
      <c r="N169" s="2"/>
      <c r="O169" s="2"/>
      <c r="P169" s="2"/>
      <c r="Q169" s="2"/>
      <c r="R169" s="2"/>
      <c r="S169" s="2"/>
      <c r="T169" s="2"/>
      <c r="U169" s="2"/>
      <c r="V169" s="2"/>
      <c r="W169" s="2"/>
      <c r="X169" s="2"/>
      <c r="Y169" s="2"/>
      <c r="Z169" s="2"/>
    </row>
    <row r="170" spans="1:26" ht="12.75" customHeight="1">
      <c r="A170" s="1"/>
      <c r="B170" s="405" t="s">
        <v>305</v>
      </c>
      <c r="C170" s="390"/>
      <c r="D170" s="390"/>
      <c r="E170" s="390"/>
      <c r="F170" s="390"/>
      <c r="G170" s="2"/>
      <c r="H170" s="2"/>
      <c r="I170" s="2"/>
      <c r="J170" s="2"/>
      <c r="K170" s="2"/>
      <c r="L170" s="2"/>
      <c r="M170" s="2"/>
      <c r="N170" s="2"/>
      <c r="O170" s="2"/>
      <c r="P170" s="2"/>
      <c r="Q170" s="2"/>
      <c r="R170" s="2"/>
      <c r="S170" s="2"/>
      <c r="T170" s="2"/>
      <c r="U170" s="2"/>
      <c r="V170" s="2"/>
      <c r="W170" s="2"/>
      <c r="X170" s="2"/>
      <c r="Y170" s="2"/>
      <c r="Z170" s="2"/>
    </row>
    <row r="171" spans="1:26" ht="12" customHeight="1">
      <c r="A171" s="3"/>
      <c r="B171" s="3"/>
      <c r="C171" s="3"/>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400" t="s">
        <v>310</v>
      </c>
      <c r="B172" s="401"/>
      <c r="C172" s="401"/>
      <c r="D172" s="401"/>
      <c r="E172" s="401"/>
      <c r="F172" s="401"/>
      <c r="G172" s="401"/>
      <c r="H172" s="2"/>
      <c r="I172" s="2"/>
      <c r="J172" s="2"/>
      <c r="K172" s="2"/>
      <c r="L172" s="2"/>
      <c r="M172" s="2"/>
      <c r="N172" s="2"/>
      <c r="O172" s="2"/>
      <c r="P172" s="2"/>
      <c r="Q172" s="2"/>
      <c r="R172" s="2"/>
      <c r="S172" s="2"/>
      <c r="T172" s="2"/>
      <c r="U172" s="2"/>
      <c r="V172" s="2"/>
      <c r="W172" s="2"/>
      <c r="X172" s="2"/>
      <c r="Y172" s="2"/>
      <c r="Z172" s="2"/>
    </row>
    <row r="173" spans="1:26" ht="12" customHeight="1">
      <c r="A173" s="8"/>
      <c r="B173" s="8"/>
      <c r="C173" s="1"/>
      <c r="D173" s="2"/>
      <c r="E173" s="8"/>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8"/>
      <c r="B174" s="8"/>
      <c r="C174" s="1"/>
      <c r="D174" s="414" t="s">
        <v>313</v>
      </c>
      <c r="E174" s="390"/>
      <c r="F174" s="390"/>
      <c r="G174" s="2"/>
      <c r="H174" s="2"/>
      <c r="I174" s="2"/>
      <c r="J174" s="2"/>
      <c r="K174" s="2"/>
      <c r="L174" s="2"/>
      <c r="M174" s="2"/>
      <c r="N174" s="2"/>
      <c r="O174" s="2"/>
      <c r="P174" s="2"/>
      <c r="Q174" s="2"/>
      <c r="R174" s="2"/>
      <c r="S174" s="2"/>
      <c r="T174" s="2"/>
      <c r="U174" s="2"/>
      <c r="V174" s="2"/>
      <c r="W174" s="2"/>
      <c r="X174" s="2"/>
      <c r="Y174" s="2"/>
      <c r="Z174" s="2"/>
    </row>
    <row r="175" spans="1:26" ht="12.75" customHeight="1">
      <c r="A175" s="8"/>
      <c r="B175" s="8"/>
      <c r="C175" s="1"/>
      <c r="D175" s="390"/>
      <c r="E175" s="390"/>
      <c r="F175" s="390"/>
      <c r="G175" s="2"/>
      <c r="H175" s="2"/>
      <c r="I175" s="2"/>
      <c r="J175" s="2"/>
      <c r="K175" s="2"/>
      <c r="L175" s="2"/>
      <c r="M175" s="2"/>
      <c r="N175" s="2"/>
      <c r="O175" s="2"/>
      <c r="P175" s="2"/>
      <c r="Q175" s="2"/>
      <c r="R175" s="2"/>
      <c r="S175" s="2"/>
      <c r="T175" s="2"/>
      <c r="U175" s="2"/>
      <c r="V175" s="2"/>
      <c r="W175" s="2"/>
      <c r="X175" s="2"/>
      <c r="Y175" s="2"/>
      <c r="Z175" s="2"/>
    </row>
    <row r="176" spans="1:26" ht="12.75" customHeight="1">
      <c r="A176" s="8"/>
      <c r="B176" s="8"/>
      <c r="C176" s="1"/>
      <c r="D176" s="405" t="s">
        <v>314</v>
      </c>
      <c r="E176" s="390"/>
      <c r="F176" s="390"/>
      <c r="G176" s="2"/>
      <c r="H176" s="2"/>
      <c r="I176" s="2"/>
      <c r="J176" s="2"/>
      <c r="K176" s="2"/>
      <c r="L176" s="2"/>
      <c r="M176" s="2"/>
      <c r="N176" s="2"/>
      <c r="O176" s="2"/>
      <c r="P176" s="2"/>
      <c r="Q176" s="2"/>
      <c r="R176" s="2"/>
      <c r="S176" s="2"/>
      <c r="T176" s="2"/>
      <c r="U176" s="2"/>
      <c r="V176" s="2"/>
      <c r="W176" s="2"/>
      <c r="X176" s="2"/>
      <c r="Y176" s="2"/>
      <c r="Z176" s="2"/>
    </row>
    <row r="177" spans="1:26" ht="12" customHeight="1">
      <c r="A177" s="8"/>
      <c r="B177" s="8"/>
      <c r="C177" s="1"/>
      <c r="D177" s="2"/>
      <c r="E177" s="8"/>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16"/>
      <c r="B178" s="19" t="s">
        <v>8</v>
      </c>
      <c r="C178" s="1"/>
      <c r="D178" s="389" t="s">
        <v>319</v>
      </c>
      <c r="E178" s="390"/>
      <c r="F178" s="390"/>
      <c r="G178" s="2"/>
      <c r="H178" s="2"/>
      <c r="I178" s="2"/>
      <c r="J178" s="2"/>
      <c r="K178" s="2"/>
      <c r="L178" s="2"/>
      <c r="M178" s="2"/>
      <c r="N178" s="2"/>
      <c r="O178" s="2"/>
      <c r="P178" s="2"/>
      <c r="Q178" s="2"/>
      <c r="R178" s="2"/>
      <c r="S178" s="2"/>
      <c r="T178" s="2"/>
      <c r="U178" s="2"/>
      <c r="V178" s="2"/>
      <c r="W178" s="2"/>
      <c r="X178" s="2"/>
      <c r="Y178" s="2"/>
      <c r="Z178" s="2"/>
    </row>
    <row r="179" spans="1:26" ht="12.75" customHeight="1">
      <c r="A179" s="16"/>
      <c r="B179" s="16"/>
      <c r="C179" s="1"/>
      <c r="D179" s="390"/>
      <c r="E179" s="390"/>
      <c r="F179" s="390"/>
      <c r="G179" s="2"/>
      <c r="H179" s="2"/>
      <c r="I179" s="2"/>
      <c r="J179" s="2"/>
      <c r="K179" s="2"/>
      <c r="L179" s="2"/>
      <c r="M179" s="2"/>
      <c r="N179" s="2"/>
      <c r="O179" s="2"/>
      <c r="P179" s="2"/>
      <c r="Q179" s="2"/>
      <c r="R179" s="2"/>
      <c r="S179" s="2"/>
      <c r="T179" s="2"/>
      <c r="U179" s="2"/>
      <c r="V179" s="2"/>
      <c r="W179" s="2"/>
      <c r="X179" s="2"/>
      <c r="Y179" s="2"/>
      <c r="Z179" s="2"/>
    </row>
    <row r="180" spans="1:26" ht="12.75" customHeight="1">
      <c r="A180" s="16"/>
      <c r="B180" s="16"/>
      <c r="C180" s="1"/>
      <c r="D180" s="390"/>
      <c r="E180" s="390"/>
      <c r="F180" s="390"/>
      <c r="G180" s="2"/>
      <c r="H180" s="2"/>
      <c r="I180" s="2"/>
      <c r="J180" s="2"/>
      <c r="K180" s="2"/>
      <c r="L180" s="2"/>
      <c r="M180" s="2"/>
      <c r="N180" s="2"/>
      <c r="O180" s="2"/>
      <c r="P180" s="2"/>
      <c r="Q180" s="2"/>
      <c r="R180" s="2"/>
      <c r="S180" s="2"/>
      <c r="T180" s="2"/>
      <c r="U180" s="2"/>
      <c r="V180" s="2"/>
      <c r="W180" s="2"/>
      <c r="X180" s="2"/>
      <c r="Y180" s="2"/>
      <c r="Z180" s="2"/>
    </row>
    <row r="181" spans="1:26" ht="12.75" customHeight="1">
      <c r="A181" s="1"/>
      <c r="B181" s="1"/>
      <c r="C181" s="1"/>
      <c r="D181" s="390"/>
      <c r="E181" s="390"/>
      <c r="F181" s="390"/>
      <c r="G181" s="2"/>
      <c r="H181" s="2"/>
      <c r="I181" s="2"/>
      <c r="J181" s="2"/>
      <c r="K181" s="2"/>
      <c r="L181" s="2"/>
      <c r="M181" s="2"/>
      <c r="N181" s="2"/>
      <c r="O181" s="2"/>
      <c r="P181" s="2"/>
      <c r="Q181" s="2"/>
      <c r="R181" s="2"/>
      <c r="S181" s="2"/>
      <c r="T181" s="2"/>
      <c r="U181" s="2"/>
      <c r="V181" s="2"/>
      <c r="W181" s="2"/>
      <c r="X181" s="2"/>
      <c r="Y181" s="2"/>
      <c r="Z181" s="2"/>
    </row>
    <row r="182" spans="1:26" ht="12.75" customHeight="1">
      <c r="A182" s="1"/>
      <c r="B182" s="1"/>
      <c r="C182" s="1"/>
      <c r="D182" s="15"/>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1"/>
      <c r="B183" s="1"/>
      <c r="C183" s="1"/>
      <c r="D183" s="389" t="s">
        <v>324</v>
      </c>
      <c r="E183" s="390"/>
      <c r="F183" s="390"/>
      <c r="G183" s="2"/>
      <c r="H183" s="2"/>
      <c r="I183" s="2"/>
      <c r="J183" s="2"/>
      <c r="K183" s="2"/>
      <c r="L183" s="2"/>
      <c r="M183" s="2"/>
      <c r="N183" s="2"/>
      <c r="O183" s="2"/>
      <c r="P183" s="2"/>
      <c r="Q183" s="2"/>
      <c r="R183" s="2"/>
      <c r="S183" s="2"/>
      <c r="T183" s="2"/>
      <c r="U183" s="2"/>
      <c r="V183" s="2"/>
      <c r="W183" s="2"/>
      <c r="X183" s="2"/>
      <c r="Y183" s="2"/>
      <c r="Z183" s="2"/>
    </row>
    <row r="184" spans="1:26" ht="12.75" customHeight="1">
      <c r="A184" s="1"/>
      <c r="B184" s="1"/>
      <c r="C184" s="1"/>
      <c r="D184" s="390"/>
      <c r="E184" s="390"/>
      <c r="F184" s="390"/>
      <c r="G184" s="2"/>
      <c r="H184" s="2"/>
      <c r="I184" s="2"/>
      <c r="J184" s="2"/>
      <c r="K184" s="2"/>
      <c r="L184" s="2"/>
      <c r="M184" s="2"/>
      <c r="N184" s="2"/>
      <c r="O184" s="2"/>
      <c r="P184" s="2"/>
      <c r="Q184" s="2"/>
      <c r="R184" s="2"/>
      <c r="S184" s="2"/>
      <c r="T184" s="2"/>
      <c r="U184" s="2"/>
      <c r="V184" s="2"/>
      <c r="W184" s="2"/>
      <c r="X184" s="2"/>
      <c r="Y184" s="2"/>
      <c r="Z184" s="2"/>
    </row>
    <row r="185" spans="1:26" ht="12.75" customHeight="1">
      <c r="A185" s="1"/>
      <c r="B185" s="1"/>
      <c r="C185" s="1"/>
      <c r="D185" s="11"/>
      <c r="E185" s="11"/>
      <c r="F185" s="11"/>
      <c r="G185" s="2"/>
      <c r="H185" s="2"/>
      <c r="I185" s="2"/>
      <c r="J185" s="2"/>
      <c r="K185" s="2"/>
      <c r="L185" s="2"/>
      <c r="M185" s="2"/>
      <c r="N185" s="2"/>
      <c r="O185" s="2"/>
      <c r="P185" s="2"/>
      <c r="Q185" s="2"/>
      <c r="R185" s="2"/>
      <c r="S185" s="2"/>
      <c r="T185" s="2"/>
      <c r="U185" s="2"/>
      <c r="V185" s="2"/>
      <c r="W185" s="2"/>
      <c r="X185" s="2"/>
      <c r="Y185" s="2"/>
      <c r="Z185" s="2"/>
    </row>
    <row r="186" spans="1:26" ht="12.75" customHeight="1">
      <c r="A186" s="16"/>
      <c r="B186" s="19" t="s">
        <v>8</v>
      </c>
      <c r="C186" s="1"/>
      <c r="D186" s="389" t="s">
        <v>326</v>
      </c>
      <c r="E186" s="390"/>
      <c r="F186" s="390"/>
      <c r="G186" s="2"/>
      <c r="H186" s="2"/>
      <c r="I186" s="2"/>
      <c r="J186" s="2"/>
      <c r="K186" s="2"/>
      <c r="L186" s="2"/>
      <c r="M186" s="2"/>
      <c r="N186" s="2"/>
      <c r="O186" s="2"/>
      <c r="P186" s="2"/>
      <c r="Q186" s="2"/>
      <c r="R186" s="2"/>
      <c r="S186" s="2"/>
      <c r="T186" s="2"/>
      <c r="U186" s="2"/>
      <c r="V186" s="2"/>
      <c r="W186" s="2"/>
      <c r="X186" s="2"/>
      <c r="Y186" s="2"/>
      <c r="Z186" s="2"/>
    </row>
    <row r="187" spans="1:26" ht="14.25" customHeight="1">
      <c r="A187" s="16"/>
      <c r="B187" s="2"/>
      <c r="C187" s="1"/>
      <c r="D187" s="390"/>
      <c r="E187" s="390"/>
      <c r="F187" s="390"/>
      <c r="G187" s="2"/>
      <c r="H187" s="2"/>
      <c r="I187" s="2"/>
      <c r="J187" s="2"/>
      <c r="K187" s="2"/>
      <c r="L187" s="2"/>
      <c r="M187" s="2"/>
      <c r="N187" s="2"/>
      <c r="O187" s="2"/>
      <c r="P187" s="2"/>
      <c r="Q187" s="2"/>
      <c r="R187" s="2"/>
      <c r="S187" s="2"/>
      <c r="T187" s="2"/>
      <c r="U187" s="2"/>
      <c r="V187" s="2"/>
      <c r="W187" s="2"/>
      <c r="X187" s="2"/>
      <c r="Y187" s="2"/>
      <c r="Z187" s="2"/>
    </row>
    <row r="188" spans="1:26" ht="12.75" customHeight="1">
      <c r="A188" s="16"/>
      <c r="B188" s="1"/>
      <c r="C188" s="1"/>
      <c r="D188" s="390"/>
      <c r="E188" s="390"/>
      <c r="F188" s="390"/>
      <c r="G188" s="2"/>
      <c r="H188" s="2"/>
      <c r="I188" s="2"/>
      <c r="J188" s="2"/>
      <c r="K188" s="2"/>
      <c r="L188" s="2"/>
      <c r="M188" s="2"/>
      <c r="N188" s="2"/>
      <c r="O188" s="2"/>
      <c r="P188" s="2"/>
      <c r="Q188" s="2"/>
      <c r="R188" s="2"/>
      <c r="S188" s="2"/>
      <c r="T188" s="2"/>
      <c r="U188" s="2"/>
      <c r="V188" s="2"/>
      <c r="W188" s="2"/>
      <c r="X188" s="2"/>
      <c r="Y188" s="2"/>
      <c r="Z188" s="2"/>
    </row>
    <row r="189" spans="1:26" ht="12.75" customHeight="1">
      <c r="A189" s="16"/>
      <c r="B189" s="1"/>
      <c r="C189" s="1"/>
      <c r="D189" s="390"/>
      <c r="E189" s="390"/>
      <c r="F189" s="390"/>
      <c r="G189" s="2"/>
      <c r="H189" s="2"/>
      <c r="I189" s="2"/>
      <c r="J189" s="2"/>
      <c r="K189" s="2"/>
      <c r="L189" s="2"/>
      <c r="M189" s="2"/>
      <c r="N189" s="2"/>
      <c r="O189" s="2"/>
      <c r="P189" s="2"/>
      <c r="Q189" s="2"/>
      <c r="R189" s="2"/>
      <c r="S189" s="2"/>
      <c r="T189" s="2"/>
      <c r="U189" s="2"/>
      <c r="V189" s="2"/>
      <c r="W189" s="2"/>
      <c r="X189" s="2"/>
      <c r="Y189" s="2"/>
      <c r="Z189" s="2"/>
    </row>
    <row r="190" spans="1:26" ht="12.75" customHeight="1">
      <c r="A190" s="1"/>
      <c r="B190" s="1"/>
      <c r="C190" s="1"/>
      <c r="D190" s="11"/>
      <c r="E190" s="11"/>
      <c r="F190" s="11"/>
      <c r="G190" s="2"/>
      <c r="H190" s="2"/>
      <c r="I190" s="2"/>
      <c r="J190" s="2"/>
      <c r="K190" s="2"/>
      <c r="L190" s="2"/>
      <c r="M190" s="2"/>
      <c r="N190" s="2"/>
      <c r="O190" s="2"/>
      <c r="P190" s="2"/>
      <c r="Q190" s="2"/>
      <c r="R190" s="2"/>
      <c r="S190" s="2"/>
      <c r="T190" s="2"/>
      <c r="U190" s="2"/>
      <c r="V190" s="2"/>
      <c r="W190" s="2"/>
      <c r="X190" s="2"/>
      <c r="Y190" s="2"/>
      <c r="Z190" s="2"/>
    </row>
    <row r="191" spans="1:26" ht="12.75" customHeight="1">
      <c r="A191" s="400" t="s">
        <v>328</v>
      </c>
      <c r="B191" s="401"/>
      <c r="C191" s="401"/>
      <c r="D191" s="401"/>
      <c r="E191" s="401"/>
      <c r="F191" s="401"/>
      <c r="G191" s="401"/>
      <c r="H191" s="2"/>
      <c r="I191" s="2"/>
      <c r="J191" s="2"/>
      <c r="K191" s="2"/>
      <c r="L191" s="2"/>
      <c r="M191" s="2"/>
      <c r="N191" s="2"/>
      <c r="O191" s="2"/>
      <c r="P191" s="2"/>
      <c r="Q191" s="2"/>
      <c r="R191" s="2"/>
      <c r="S191" s="2"/>
      <c r="T191" s="2"/>
      <c r="U191" s="2"/>
      <c r="V191" s="2"/>
      <c r="W191" s="2"/>
      <c r="X191" s="2"/>
      <c r="Y191" s="2"/>
      <c r="Z191" s="2"/>
    </row>
    <row r="192" spans="1:26" ht="12" customHeight="1">
      <c r="A192" s="1"/>
      <c r="B192" s="1"/>
      <c r="C192" s="1"/>
      <c r="D192" s="15"/>
      <c r="E192" s="15"/>
      <c r="F192" s="15"/>
      <c r="G192" s="2"/>
      <c r="H192" s="2"/>
      <c r="I192" s="2"/>
      <c r="J192" s="2"/>
      <c r="K192" s="2"/>
      <c r="L192" s="2"/>
      <c r="M192" s="2"/>
      <c r="N192" s="2"/>
      <c r="O192" s="2"/>
      <c r="P192" s="2"/>
      <c r="Q192" s="2"/>
      <c r="R192" s="2"/>
      <c r="S192" s="2"/>
      <c r="T192" s="2"/>
      <c r="U192" s="2"/>
      <c r="V192" s="2"/>
      <c r="W192" s="2"/>
      <c r="X192" s="2"/>
      <c r="Y192" s="2"/>
      <c r="Z192" s="2"/>
    </row>
    <row r="193" spans="1:26" ht="12.75" customHeight="1">
      <c r="A193" s="1"/>
      <c r="B193" s="1"/>
      <c r="C193" s="32"/>
      <c r="D193" s="398" t="s">
        <v>332</v>
      </c>
      <c r="E193" s="390"/>
      <c r="F193" s="390"/>
      <c r="G193" s="2"/>
      <c r="H193" s="2"/>
      <c r="I193" s="2"/>
      <c r="J193" s="2"/>
      <c r="K193" s="2"/>
      <c r="L193" s="2"/>
      <c r="M193" s="2"/>
      <c r="N193" s="2"/>
      <c r="O193" s="2"/>
      <c r="P193" s="2"/>
      <c r="Q193" s="2"/>
      <c r="R193" s="2"/>
      <c r="S193" s="2"/>
      <c r="T193" s="2"/>
      <c r="U193" s="2"/>
      <c r="V193" s="2"/>
      <c r="W193" s="2"/>
      <c r="X193" s="2"/>
      <c r="Y193" s="2"/>
      <c r="Z193" s="2"/>
    </row>
    <row r="194" spans="1:26" ht="12.75" customHeight="1">
      <c r="A194" s="3"/>
      <c r="B194" s="3"/>
      <c r="C194" s="3"/>
      <c r="D194" s="397" t="s">
        <v>335</v>
      </c>
      <c r="E194" s="390"/>
      <c r="F194" s="390"/>
      <c r="G194" s="2"/>
      <c r="H194" s="2"/>
      <c r="I194" s="2"/>
      <c r="J194" s="2"/>
      <c r="K194" s="2"/>
      <c r="L194" s="2"/>
      <c r="M194" s="2"/>
      <c r="N194" s="2"/>
      <c r="O194" s="2"/>
      <c r="P194" s="2"/>
      <c r="Q194" s="2"/>
      <c r="R194" s="2"/>
      <c r="S194" s="2"/>
      <c r="T194" s="2"/>
      <c r="U194" s="2"/>
      <c r="V194" s="2"/>
      <c r="W194" s="2"/>
      <c r="X194" s="2"/>
      <c r="Y194" s="2"/>
      <c r="Z194" s="2"/>
    </row>
    <row r="195" spans="1:26" ht="12" customHeight="1">
      <c r="A195" s="10"/>
      <c r="B195" s="10"/>
      <c r="C195" s="10"/>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10"/>
      <c r="B196" s="1"/>
      <c r="C196" s="10"/>
      <c r="D196" s="398" t="s">
        <v>339</v>
      </c>
      <c r="E196" s="390"/>
      <c r="F196" s="390"/>
      <c r="G196" s="2"/>
      <c r="H196" s="2"/>
      <c r="I196" s="2"/>
      <c r="J196" s="2"/>
      <c r="K196" s="2"/>
      <c r="L196" s="2"/>
      <c r="M196" s="2"/>
      <c r="N196" s="2"/>
      <c r="O196" s="2"/>
      <c r="P196" s="2"/>
      <c r="Q196" s="2"/>
      <c r="R196" s="2"/>
      <c r="S196" s="2"/>
      <c r="T196" s="2"/>
      <c r="U196" s="2"/>
      <c r="V196" s="2"/>
      <c r="W196" s="2"/>
      <c r="X196" s="2"/>
      <c r="Y196" s="2"/>
      <c r="Z196" s="2"/>
    </row>
    <row r="197" spans="1:26" ht="12.75" customHeight="1">
      <c r="A197" s="16"/>
      <c r="B197" s="19" t="s">
        <v>8</v>
      </c>
      <c r="C197" s="1"/>
      <c r="D197" s="389" t="s">
        <v>340</v>
      </c>
      <c r="E197" s="390"/>
      <c r="F197" s="390"/>
      <c r="G197" s="2"/>
      <c r="H197" s="2"/>
      <c r="I197" s="2"/>
      <c r="J197" s="2"/>
      <c r="K197" s="2"/>
      <c r="L197" s="2"/>
      <c r="M197" s="2"/>
      <c r="N197" s="2"/>
      <c r="O197" s="2"/>
      <c r="P197" s="2"/>
      <c r="Q197" s="2"/>
      <c r="R197" s="2"/>
      <c r="S197" s="2"/>
      <c r="T197" s="2"/>
      <c r="U197" s="2"/>
      <c r="V197" s="2"/>
      <c r="W197" s="2"/>
      <c r="X197" s="2"/>
      <c r="Y197" s="2"/>
      <c r="Z197" s="2"/>
    </row>
    <row r="198" spans="1:26" ht="12.75" customHeight="1">
      <c r="A198" s="16"/>
      <c r="B198" s="16"/>
      <c r="C198" s="1"/>
      <c r="D198" s="390"/>
      <c r="E198" s="390"/>
      <c r="F198" s="390"/>
      <c r="G198" s="2"/>
      <c r="H198" s="2"/>
      <c r="I198" s="2"/>
      <c r="J198" s="2"/>
      <c r="K198" s="2"/>
      <c r="L198" s="2"/>
      <c r="M198" s="2"/>
      <c r="N198" s="2"/>
      <c r="O198" s="2"/>
      <c r="P198" s="2"/>
      <c r="Q198" s="2"/>
      <c r="R198" s="2"/>
      <c r="S198" s="2"/>
      <c r="T198" s="2"/>
      <c r="U198" s="2"/>
      <c r="V198" s="2"/>
      <c r="W198" s="2"/>
      <c r="X198" s="2"/>
      <c r="Y198" s="2"/>
      <c r="Z198" s="2"/>
    </row>
    <row r="199" spans="1:26" ht="12.75" customHeight="1">
      <c r="A199" s="1"/>
      <c r="B199" s="1"/>
      <c r="C199" s="1"/>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16"/>
      <c r="B200" s="19" t="s">
        <v>8</v>
      </c>
      <c r="C200" s="1"/>
      <c r="D200" s="389" t="s">
        <v>343</v>
      </c>
      <c r="E200" s="390"/>
      <c r="F200" s="390"/>
      <c r="G200" s="2"/>
      <c r="H200" s="2"/>
      <c r="I200" s="2"/>
      <c r="J200" s="2"/>
      <c r="K200" s="2"/>
      <c r="L200" s="2"/>
      <c r="M200" s="2"/>
      <c r="N200" s="2"/>
      <c r="O200" s="2"/>
      <c r="P200" s="2"/>
      <c r="Q200" s="2"/>
      <c r="R200" s="2"/>
      <c r="S200" s="2"/>
      <c r="T200" s="2"/>
      <c r="U200" s="2"/>
      <c r="V200" s="2"/>
      <c r="W200" s="2"/>
      <c r="X200" s="2"/>
      <c r="Y200" s="2"/>
      <c r="Z200" s="2"/>
    </row>
    <row r="201" spans="1:26" ht="12.75" customHeight="1">
      <c r="A201" s="16"/>
      <c r="B201" s="16"/>
      <c r="C201" s="1"/>
      <c r="D201" s="390"/>
      <c r="E201" s="390"/>
      <c r="F201" s="390"/>
      <c r="G201" s="2"/>
      <c r="H201" s="2"/>
      <c r="I201" s="2"/>
      <c r="J201" s="2"/>
      <c r="K201" s="2"/>
      <c r="L201" s="2"/>
      <c r="M201" s="2"/>
      <c r="N201" s="2"/>
      <c r="O201" s="2"/>
      <c r="P201" s="2"/>
      <c r="Q201" s="2"/>
      <c r="R201" s="2"/>
      <c r="S201" s="2"/>
      <c r="T201" s="2"/>
      <c r="U201" s="2"/>
      <c r="V201" s="2"/>
      <c r="W201" s="2"/>
      <c r="X201" s="2"/>
      <c r="Y201" s="2"/>
      <c r="Z201" s="2"/>
    </row>
    <row r="202" spans="1:26" ht="12.75" customHeight="1">
      <c r="A202" s="16"/>
      <c r="B202" s="16"/>
      <c r="C202" s="1"/>
      <c r="D202" s="390"/>
      <c r="E202" s="390"/>
      <c r="F202" s="390"/>
      <c r="G202" s="2"/>
      <c r="H202" s="2"/>
      <c r="I202" s="2"/>
      <c r="J202" s="2"/>
      <c r="K202" s="2"/>
      <c r="L202" s="2"/>
      <c r="M202" s="2"/>
      <c r="N202" s="2"/>
      <c r="O202" s="2"/>
      <c r="P202" s="2"/>
      <c r="Q202" s="2"/>
      <c r="R202" s="2"/>
      <c r="S202" s="2"/>
      <c r="T202" s="2"/>
      <c r="U202" s="2"/>
      <c r="V202" s="2"/>
      <c r="W202" s="2"/>
      <c r="X202" s="2"/>
      <c r="Y202" s="2"/>
      <c r="Z202" s="2"/>
    </row>
    <row r="203" spans="1:26" ht="4.5" customHeight="1">
      <c r="A203" s="16"/>
      <c r="B203" s="16"/>
      <c r="C203" s="1"/>
      <c r="D203" s="15"/>
      <c r="E203" s="15"/>
      <c r="F203" s="15"/>
      <c r="G203" s="2"/>
      <c r="H203" s="2"/>
      <c r="I203" s="2"/>
      <c r="J203" s="2"/>
      <c r="K203" s="2"/>
      <c r="L203" s="2"/>
      <c r="M203" s="2"/>
      <c r="N203" s="2"/>
      <c r="O203" s="2"/>
      <c r="P203" s="2"/>
      <c r="Q203" s="2"/>
      <c r="R203" s="2"/>
      <c r="S203" s="2"/>
      <c r="T203" s="2"/>
      <c r="U203" s="2"/>
      <c r="V203" s="2"/>
      <c r="W203" s="2"/>
      <c r="X203" s="2"/>
      <c r="Y203" s="2"/>
      <c r="Z203" s="2"/>
    </row>
    <row r="204" spans="1:26" ht="12.75" customHeight="1">
      <c r="A204" s="16"/>
      <c r="B204" s="16"/>
      <c r="C204" s="1"/>
      <c r="D204" s="389" t="s">
        <v>348</v>
      </c>
      <c r="E204" s="390"/>
      <c r="F204" s="390"/>
      <c r="G204" s="2"/>
      <c r="H204" s="2"/>
      <c r="I204" s="2"/>
      <c r="J204" s="2"/>
      <c r="K204" s="2"/>
      <c r="L204" s="2"/>
      <c r="M204" s="2"/>
      <c r="N204" s="2"/>
      <c r="O204" s="2"/>
      <c r="P204" s="2"/>
      <c r="Q204" s="2"/>
      <c r="R204" s="2"/>
      <c r="S204" s="2"/>
      <c r="T204" s="2"/>
      <c r="U204" s="2"/>
      <c r="V204" s="2"/>
      <c r="W204" s="2"/>
      <c r="X204" s="2"/>
      <c r="Y204" s="2"/>
      <c r="Z204" s="2"/>
    </row>
    <row r="205" spans="1:26" ht="12.75" customHeight="1">
      <c r="A205" s="16"/>
      <c r="B205" s="16"/>
      <c r="C205" s="1"/>
      <c r="D205" s="390"/>
      <c r="E205" s="390"/>
      <c r="F205" s="390"/>
      <c r="G205" s="2"/>
      <c r="H205" s="2"/>
      <c r="I205" s="2"/>
      <c r="J205" s="2"/>
      <c r="K205" s="2"/>
      <c r="L205" s="2"/>
      <c r="M205" s="2"/>
      <c r="N205" s="2"/>
      <c r="O205" s="2"/>
      <c r="P205" s="2"/>
      <c r="Q205" s="2"/>
      <c r="R205" s="2"/>
      <c r="S205" s="2"/>
      <c r="T205" s="2"/>
      <c r="U205" s="2"/>
      <c r="V205" s="2"/>
      <c r="W205" s="2"/>
      <c r="X205" s="2"/>
      <c r="Y205" s="2"/>
      <c r="Z205" s="2"/>
    </row>
    <row r="206" spans="1:26" ht="12.75" customHeight="1">
      <c r="A206" s="16"/>
      <c r="B206" s="16"/>
      <c r="C206" s="1"/>
      <c r="D206" s="390"/>
      <c r="E206" s="390"/>
      <c r="F206" s="390"/>
      <c r="G206" s="2"/>
      <c r="H206" s="2"/>
      <c r="I206" s="2"/>
      <c r="J206" s="2"/>
      <c r="K206" s="2"/>
      <c r="L206" s="2"/>
      <c r="M206" s="2"/>
      <c r="N206" s="2"/>
      <c r="O206" s="2"/>
      <c r="P206" s="2"/>
      <c r="Q206" s="2"/>
      <c r="R206" s="2"/>
      <c r="S206" s="2"/>
      <c r="T206" s="2"/>
      <c r="U206" s="2"/>
      <c r="V206" s="2"/>
      <c r="W206" s="2"/>
      <c r="X206" s="2"/>
      <c r="Y206" s="2"/>
      <c r="Z206" s="2"/>
    </row>
    <row r="207" spans="1:26" ht="12.75" customHeight="1">
      <c r="A207" s="16"/>
      <c r="B207" s="16"/>
      <c r="C207" s="1"/>
      <c r="D207" s="390"/>
      <c r="E207" s="390"/>
      <c r="F207" s="390"/>
      <c r="G207" s="2"/>
      <c r="H207" s="2"/>
      <c r="I207" s="2"/>
      <c r="J207" s="2"/>
      <c r="K207" s="2"/>
      <c r="L207" s="2"/>
      <c r="M207" s="2"/>
      <c r="N207" s="2"/>
      <c r="O207" s="2"/>
      <c r="P207" s="2"/>
      <c r="Q207" s="2"/>
      <c r="R207" s="2"/>
      <c r="S207" s="2"/>
      <c r="T207" s="2"/>
      <c r="U207" s="2"/>
      <c r="V207" s="2"/>
      <c r="W207" s="2"/>
      <c r="X207" s="2"/>
      <c r="Y207" s="2"/>
      <c r="Z207" s="2"/>
    </row>
    <row r="208" spans="1:26" ht="12.75" customHeight="1">
      <c r="A208" s="16"/>
      <c r="B208" s="16"/>
      <c r="C208" s="1"/>
      <c r="D208" s="390"/>
      <c r="E208" s="390"/>
      <c r="F208" s="390"/>
      <c r="G208" s="2"/>
      <c r="H208" s="2"/>
      <c r="I208" s="2"/>
      <c r="J208" s="2"/>
      <c r="K208" s="2"/>
      <c r="L208" s="2"/>
      <c r="M208" s="2"/>
      <c r="N208" s="2"/>
      <c r="O208" s="2"/>
      <c r="P208" s="2"/>
      <c r="Q208" s="2"/>
      <c r="R208" s="2"/>
      <c r="S208" s="2"/>
      <c r="T208" s="2"/>
      <c r="U208" s="2"/>
      <c r="V208" s="2"/>
      <c r="W208" s="2"/>
      <c r="X208" s="2"/>
      <c r="Y208" s="2"/>
      <c r="Z208" s="2"/>
    </row>
    <row r="209" spans="1:26" ht="12.75" customHeight="1">
      <c r="A209" s="16"/>
      <c r="B209" s="16"/>
      <c r="C209" s="1"/>
      <c r="D209" s="15"/>
      <c r="E209" s="15"/>
      <c r="F209" s="15"/>
      <c r="G209" s="2"/>
      <c r="H209" s="2"/>
      <c r="I209" s="2"/>
      <c r="J209" s="2"/>
      <c r="K209" s="2"/>
      <c r="L209" s="2"/>
      <c r="M209" s="2"/>
      <c r="N209" s="2"/>
      <c r="O209" s="2"/>
      <c r="P209" s="2"/>
      <c r="Q209" s="2"/>
      <c r="R209" s="2"/>
      <c r="S209" s="2"/>
      <c r="T209" s="2"/>
      <c r="U209" s="2"/>
      <c r="V209" s="2"/>
      <c r="W209" s="2"/>
      <c r="X209" s="2"/>
      <c r="Y209" s="2"/>
      <c r="Z209" s="2"/>
    </row>
    <row r="210" spans="1:26" ht="12.75" customHeight="1">
      <c r="A210" s="16"/>
      <c r="B210" s="19" t="s">
        <v>8</v>
      </c>
      <c r="C210" s="1"/>
      <c r="D210" s="389" t="s">
        <v>352</v>
      </c>
      <c r="E210" s="390"/>
      <c r="F210" s="390"/>
      <c r="G210" s="2"/>
      <c r="H210" s="2"/>
      <c r="I210" s="2"/>
      <c r="J210" s="2"/>
      <c r="K210" s="2"/>
      <c r="L210" s="2"/>
      <c r="M210" s="2"/>
      <c r="N210" s="2"/>
      <c r="O210" s="2"/>
      <c r="P210" s="2"/>
      <c r="Q210" s="2"/>
      <c r="R210" s="2"/>
      <c r="S210" s="2"/>
      <c r="T210" s="2"/>
      <c r="U210" s="2"/>
      <c r="V210" s="2"/>
      <c r="W210" s="2"/>
      <c r="X210" s="2"/>
      <c r="Y210" s="2"/>
      <c r="Z210" s="2"/>
    </row>
    <row r="211" spans="1:26" ht="12.75" customHeight="1">
      <c r="A211" s="16"/>
      <c r="B211" s="16"/>
      <c r="C211" s="1"/>
      <c r="D211" s="390"/>
      <c r="E211" s="390"/>
      <c r="F211" s="390"/>
      <c r="G211" s="2"/>
      <c r="H211" s="2"/>
      <c r="I211" s="2"/>
      <c r="J211" s="2"/>
      <c r="K211" s="2"/>
      <c r="L211" s="2"/>
      <c r="M211" s="2"/>
      <c r="N211" s="2"/>
      <c r="O211" s="2"/>
      <c r="P211" s="2"/>
      <c r="Q211" s="2"/>
      <c r="R211" s="2"/>
      <c r="S211" s="2"/>
      <c r="T211" s="2"/>
      <c r="U211" s="2"/>
      <c r="V211" s="2"/>
      <c r="W211" s="2"/>
      <c r="X211" s="2"/>
      <c r="Y211" s="2"/>
      <c r="Z211" s="2"/>
    </row>
    <row r="212" spans="1:26" ht="12.75" customHeight="1">
      <c r="A212" s="16"/>
      <c r="B212" s="16"/>
      <c r="C212" s="1"/>
      <c r="D212" s="405" t="s">
        <v>354</v>
      </c>
      <c r="E212" s="390"/>
      <c r="F212" s="390"/>
      <c r="G212" s="2"/>
      <c r="H212" s="2"/>
      <c r="I212" s="2"/>
      <c r="J212" s="2"/>
      <c r="K212" s="2"/>
      <c r="L212" s="2"/>
      <c r="M212" s="2"/>
      <c r="N212" s="2"/>
      <c r="O212" s="2"/>
      <c r="P212" s="2"/>
      <c r="Q212" s="2"/>
      <c r="R212" s="2"/>
      <c r="S212" s="2"/>
      <c r="T212" s="2"/>
      <c r="U212" s="2"/>
      <c r="V212" s="2"/>
      <c r="W212" s="2"/>
      <c r="X212" s="2"/>
      <c r="Y212" s="2"/>
      <c r="Z212" s="2"/>
    </row>
    <row r="213" spans="1:26" ht="12.75" customHeight="1">
      <c r="A213" s="16"/>
      <c r="B213" s="16"/>
      <c r="C213" s="1"/>
      <c r="D213" s="15"/>
      <c r="E213" s="15"/>
      <c r="F213" s="15"/>
      <c r="G213" s="2"/>
      <c r="H213" s="2"/>
      <c r="I213" s="2"/>
      <c r="J213" s="2"/>
      <c r="K213" s="2"/>
      <c r="L213" s="2"/>
      <c r="M213" s="2"/>
      <c r="N213" s="2"/>
      <c r="O213" s="2"/>
      <c r="P213" s="2"/>
      <c r="Q213" s="2"/>
      <c r="R213" s="2"/>
      <c r="S213" s="2"/>
      <c r="T213" s="2"/>
      <c r="U213" s="2"/>
      <c r="V213" s="2"/>
      <c r="W213" s="2"/>
      <c r="X213" s="2"/>
      <c r="Y213" s="2"/>
      <c r="Z213" s="2"/>
    </row>
    <row r="214" spans="1:26" ht="14.25" customHeight="1">
      <c r="A214" s="16"/>
      <c r="B214" s="19" t="s">
        <v>8</v>
      </c>
      <c r="C214" s="1"/>
      <c r="D214" s="389" t="s">
        <v>357</v>
      </c>
      <c r="E214" s="390"/>
      <c r="F214" s="390"/>
      <c r="G214" s="2"/>
      <c r="H214" s="2"/>
      <c r="I214" s="2"/>
      <c r="J214" s="2"/>
      <c r="K214" s="2"/>
      <c r="L214" s="2"/>
      <c r="M214" s="2"/>
      <c r="N214" s="2"/>
      <c r="O214" s="2"/>
      <c r="P214" s="2"/>
      <c r="Q214" s="2"/>
      <c r="R214" s="2"/>
      <c r="S214" s="2"/>
      <c r="T214" s="2"/>
      <c r="U214" s="2"/>
      <c r="V214" s="2"/>
      <c r="W214" s="2"/>
      <c r="X214" s="2"/>
      <c r="Y214" s="2"/>
      <c r="Z214" s="2"/>
    </row>
    <row r="215" spans="1:26" ht="12.75" customHeight="1">
      <c r="A215" s="16"/>
      <c r="B215" s="16"/>
      <c r="C215" s="1"/>
      <c r="D215" s="390"/>
      <c r="E215" s="390"/>
      <c r="F215" s="390"/>
      <c r="G215" s="2"/>
      <c r="H215" s="2"/>
      <c r="I215" s="2"/>
      <c r="J215" s="2"/>
      <c r="K215" s="2"/>
      <c r="L215" s="2"/>
      <c r="M215" s="2"/>
      <c r="N215" s="2"/>
      <c r="O215" s="2"/>
      <c r="P215" s="2"/>
      <c r="Q215" s="2"/>
      <c r="R215" s="2"/>
      <c r="S215" s="2"/>
      <c r="T215" s="2"/>
      <c r="U215" s="2"/>
      <c r="V215" s="2"/>
      <c r="W215" s="2"/>
      <c r="X215" s="2"/>
      <c r="Y215" s="2"/>
      <c r="Z215" s="2"/>
    </row>
    <row r="216" spans="1:26" ht="12.75" customHeight="1">
      <c r="A216" s="16"/>
      <c r="B216" s="16"/>
      <c r="C216" s="1"/>
      <c r="D216" s="390"/>
      <c r="E216" s="390"/>
      <c r="F216" s="390"/>
      <c r="G216" s="2"/>
      <c r="H216" s="2"/>
      <c r="I216" s="2"/>
      <c r="J216" s="2"/>
      <c r="K216" s="2"/>
      <c r="L216" s="2"/>
      <c r="M216" s="2"/>
      <c r="N216" s="2"/>
      <c r="O216" s="2"/>
      <c r="P216" s="2"/>
      <c r="Q216" s="2"/>
      <c r="R216" s="2"/>
      <c r="S216" s="2"/>
      <c r="T216" s="2"/>
      <c r="U216" s="2"/>
      <c r="V216" s="2"/>
      <c r="W216" s="2"/>
      <c r="X216" s="2"/>
      <c r="Y216" s="2"/>
      <c r="Z216" s="2"/>
    </row>
    <row r="217" spans="1:26" ht="12.75" customHeight="1">
      <c r="A217" s="16"/>
      <c r="B217" s="16"/>
      <c r="C217" s="1"/>
      <c r="D217" s="390"/>
      <c r="E217" s="390"/>
      <c r="F217" s="390"/>
      <c r="G217" s="2"/>
      <c r="H217" s="2"/>
      <c r="I217" s="2"/>
      <c r="J217" s="2"/>
      <c r="K217" s="2"/>
      <c r="L217" s="2"/>
      <c r="M217" s="2"/>
      <c r="N217" s="2"/>
      <c r="O217" s="2"/>
      <c r="P217" s="2"/>
      <c r="Q217" s="2"/>
      <c r="R217" s="2"/>
      <c r="S217" s="2"/>
      <c r="T217" s="2"/>
      <c r="U217" s="2"/>
      <c r="V217" s="2"/>
      <c r="W217" s="2"/>
      <c r="X217" s="2"/>
      <c r="Y217" s="2"/>
      <c r="Z217" s="2"/>
    </row>
    <row r="218" spans="1:26" ht="12.75" customHeight="1">
      <c r="A218" s="16"/>
      <c r="B218" s="16"/>
      <c r="C218" s="1"/>
      <c r="D218" s="390"/>
      <c r="E218" s="390"/>
      <c r="F218" s="390"/>
      <c r="G218" s="2"/>
      <c r="H218" s="2"/>
      <c r="I218" s="2"/>
      <c r="J218" s="2"/>
      <c r="K218" s="2"/>
      <c r="L218" s="2"/>
      <c r="M218" s="2"/>
      <c r="N218" s="2"/>
      <c r="O218" s="2"/>
      <c r="P218" s="2"/>
      <c r="Q218" s="2"/>
      <c r="R218" s="2"/>
      <c r="S218" s="2"/>
      <c r="T218" s="2"/>
      <c r="U218" s="2"/>
      <c r="V218" s="2"/>
      <c r="W218" s="2"/>
      <c r="X218" s="2"/>
      <c r="Y218" s="2"/>
      <c r="Z218" s="2"/>
    </row>
    <row r="219" spans="1:26" ht="12.75" customHeight="1">
      <c r="A219" s="1"/>
      <c r="B219" s="1"/>
      <c r="C219" s="1"/>
      <c r="D219" s="15"/>
      <c r="E219" s="15"/>
      <c r="F219" s="15"/>
      <c r="G219" s="2"/>
      <c r="H219" s="2"/>
      <c r="I219" s="2"/>
      <c r="J219" s="2"/>
      <c r="K219" s="2"/>
      <c r="L219" s="2"/>
      <c r="M219" s="2"/>
      <c r="N219" s="2"/>
      <c r="O219" s="2"/>
      <c r="P219" s="2"/>
      <c r="Q219" s="2"/>
      <c r="R219" s="2"/>
      <c r="S219" s="2"/>
      <c r="T219" s="2"/>
      <c r="U219" s="2"/>
      <c r="V219" s="2"/>
      <c r="W219" s="2"/>
      <c r="X219" s="2"/>
      <c r="Y219" s="2"/>
      <c r="Z219" s="2"/>
    </row>
    <row r="220" spans="1:26" ht="12.75" customHeight="1">
      <c r="A220" s="16"/>
      <c r="B220" s="19" t="s">
        <v>8</v>
      </c>
      <c r="C220" s="1"/>
      <c r="D220" s="389" t="s">
        <v>361</v>
      </c>
      <c r="E220" s="390"/>
      <c r="F220" s="390"/>
      <c r="G220" s="2"/>
      <c r="H220" s="2"/>
      <c r="I220" s="2"/>
      <c r="J220" s="2"/>
      <c r="K220" s="2"/>
      <c r="L220" s="2"/>
      <c r="M220" s="2"/>
      <c r="N220" s="2"/>
      <c r="O220" s="2"/>
      <c r="P220" s="2"/>
      <c r="Q220" s="2"/>
      <c r="R220" s="2"/>
      <c r="S220" s="2"/>
      <c r="T220" s="2"/>
      <c r="U220" s="2"/>
      <c r="V220" s="2"/>
      <c r="W220" s="2"/>
      <c r="X220" s="2"/>
      <c r="Y220" s="2"/>
      <c r="Z220" s="2"/>
    </row>
    <row r="221" spans="1:26" ht="12.75" customHeight="1">
      <c r="A221" s="16"/>
      <c r="B221" s="16"/>
      <c r="C221" s="1"/>
      <c r="D221" s="390"/>
      <c r="E221" s="390"/>
      <c r="F221" s="390"/>
      <c r="G221" s="2"/>
      <c r="H221" s="2"/>
      <c r="I221" s="2"/>
      <c r="J221" s="2"/>
      <c r="K221" s="2"/>
      <c r="L221" s="2"/>
      <c r="M221" s="2"/>
      <c r="N221" s="2"/>
      <c r="O221" s="2"/>
      <c r="P221" s="2"/>
      <c r="Q221" s="2"/>
      <c r="R221" s="2"/>
      <c r="S221" s="2"/>
      <c r="T221" s="2"/>
      <c r="U221" s="2"/>
      <c r="V221" s="2"/>
      <c r="W221" s="2"/>
      <c r="X221" s="2"/>
      <c r="Y221" s="2"/>
      <c r="Z221" s="2"/>
    </row>
    <row r="222" spans="1:26" ht="12.75" customHeight="1">
      <c r="A222" s="1"/>
      <c r="B222" s="1"/>
      <c r="C222" s="1"/>
      <c r="D222" s="15"/>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400" t="s">
        <v>362</v>
      </c>
      <c r="B223" s="401"/>
      <c r="C223" s="401"/>
      <c r="D223" s="401"/>
      <c r="E223" s="401"/>
      <c r="F223" s="401"/>
      <c r="G223" s="401"/>
      <c r="H223" s="2"/>
      <c r="I223" s="2"/>
      <c r="J223" s="2"/>
      <c r="K223" s="2"/>
      <c r="L223" s="2"/>
      <c r="M223" s="2"/>
      <c r="N223" s="2"/>
      <c r="O223" s="2"/>
      <c r="P223" s="2"/>
      <c r="Q223" s="2"/>
      <c r="R223" s="2"/>
      <c r="S223" s="2"/>
      <c r="T223" s="2"/>
      <c r="U223" s="2"/>
      <c r="V223" s="2"/>
      <c r="W223" s="2"/>
      <c r="X223" s="2"/>
      <c r="Y223" s="2"/>
      <c r="Z223" s="2"/>
    </row>
    <row r="224" spans="1:26" ht="12.75" customHeight="1">
      <c r="A224" s="1"/>
      <c r="B224" s="1"/>
      <c r="C224" s="1"/>
      <c r="D224" s="15"/>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1"/>
      <c r="B225" s="1"/>
      <c r="C225" s="32"/>
      <c r="D225" s="398" t="s">
        <v>363</v>
      </c>
      <c r="E225" s="390"/>
      <c r="F225" s="390"/>
      <c r="G225" s="2"/>
      <c r="H225" s="2"/>
      <c r="I225" s="2"/>
      <c r="J225" s="2"/>
      <c r="K225" s="2"/>
      <c r="L225" s="2"/>
      <c r="M225" s="2"/>
      <c r="N225" s="2"/>
      <c r="O225" s="2"/>
      <c r="P225" s="2"/>
      <c r="Q225" s="2"/>
      <c r="R225" s="2"/>
      <c r="S225" s="2"/>
      <c r="T225" s="2"/>
      <c r="U225" s="2"/>
      <c r="V225" s="2"/>
      <c r="W225" s="2"/>
      <c r="X225" s="2"/>
      <c r="Y225" s="2"/>
      <c r="Z225" s="2"/>
    </row>
    <row r="226" spans="1:26" ht="12.75" customHeight="1">
      <c r="A226" s="3"/>
      <c r="B226" s="3"/>
      <c r="C226" s="3"/>
      <c r="D226" s="15"/>
      <c r="E226" s="15"/>
      <c r="F226" s="15"/>
      <c r="G226" s="2"/>
      <c r="H226" s="2"/>
      <c r="I226" s="2"/>
      <c r="J226" s="2"/>
      <c r="K226" s="2"/>
      <c r="L226" s="2"/>
      <c r="M226" s="2"/>
      <c r="N226" s="2"/>
      <c r="O226" s="2"/>
      <c r="P226" s="2"/>
      <c r="Q226" s="2"/>
      <c r="R226" s="2"/>
      <c r="S226" s="2"/>
      <c r="T226" s="2"/>
      <c r="U226" s="2"/>
      <c r="V226" s="2"/>
      <c r="W226" s="2"/>
      <c r="X226" s="2"/>
      <c r="Y226" s="2"/>
      <c r="Z226" s="2"/>
    </row>
    <row r="227" spans="1:26" ht="12.75" customHeight="1">
      <c r="A227" s="14"/>
      <c r="B227" s="14"/>
      <c r="C227" s="14"/>
      <c r="D227" s="398" t="s">
        <v>364</v>
      </c>
      <c r="E227" s="390"/>
      <c r="F227" s="390"/>
      <c r="G227" s="2"/>
      <c r="H227" s="2"/>
      <c r="I227" s="2"/>
      <c r="J227" s="2"/>
      <c r="K227" s="2"/>
      <c r="L227" s="2"/>
      <c r="M227" s="2"/>
      <c r="N227" s="2"/>
      <c r="O227" s="2"/>
      <c r="P227" s="2"/>
      <c r="Q227" s="2"/>
      <c r="R227" s="2"/>
      <c r="S227" s="2"/>
      <c r="T227" s="2"/>
      <c r="U227" s="2"/>
      <c r="V227" s="2"/>
      <c r="W227" s="2"/>
      <c r="X227" s="2"/>
      <c r="Y227" s="2"/>
      <c r="Z227" s="2"/>
    </row>
    <row r="228" spans="1:26" ht="12.75" customHeight="1">
      <c r="A228" s="16"/>
      <c r="B228" s="19" t="s">
        <v>8</v>
      </c>
      <c r="C228" s="1"/>
      <c r="D228" s="389" t="s">
        <v>365</v>
      </c>
      <c r="E228" s="390"/>
      <c r="F228" s="390"/>
      <c r="G228" s="2"/>
      <c r="H228" s="2"/>
      <c r="I228" s="2"/>
      <c r="J228" s="2"/>
      <c r="K228" s="2"/>
      <c r="L228" s="2"/>
      <c r="M228" s="2"/>
      <c r="N228" s="2"/>
      <c r="O228" s="2"/>
      <c r="P228" s="2"/>
      <c r="Q228" s="2"/>
      <c r="R228" s="2"/>
      <c r="S228" s="2"/>
      <c r="T228" s="2"/>
      <c r="U228" s="2"/>
      <c r="V228" s="2"/>
      <c r="W228" s="2"/>
      <c r="X228" s="2"/>
      <c r="Y228" s="2"/>
      <c r="Z228" s="2"/>
    </row>
    <row r="229" spans="1:26" ht="12.75" customHeight="1">
      <c r="A229" s="16"/>
      <c r="B229" s="16"/>
      <c r="C229" s="1"/>
      <c r="D229" s="390"/>
      <c r="E229" s="390"/>
      <c r="F229" s="390"/>
      <c r="G229" s="2"/>
      <c r="H229" s="2"/>
      <c r="I229" s="2"/>
      <c r="J229" s="2"/>
      <c r="K229" s="2"/>
      <c r="L229" s="2"/>
      <c r="M229" s="2"/>
      <c r="N229" s="2"/>
      <c r="O229" s="2"/>
      <c r="P229" s="2"/>
      <c r="Q229" s="2"/>
      <c r="R229" s="2"/>
      <c r="S229" s="2"/>
      <c r="T229" s="2"/>
      <c r="U229" s="2"/>
      <c r="V229" s="2"/>
      <c r="W229" s="2"/>
      <c r="X229" s="2"/>
      <c r="Y229" s="2"/>
      <c r="Z229" s="2"/>
    </row>
    <row r="230" spans="1:26" ht="12.75" customHeight="1">
      <c r="A230" s="1"/>
      <c r="B230" s="1"/>
      <c r="C230" s="1"/>
      <c r="D230" s="15"/>
      <c r="E230" s="15"/>
      <c r="F230" s="15"/>
      <c r="G230" s="2"/>
      <c r="H230" s="2"/>
      <c r="I230" s="2"/>
      <c r="J230" s="2"/>
      <c r="K230" s="2"/>
      <c r="L230" s="2"/>
      <c r="M230" s="2"/>
      <c r="N230" s="2"/>
      <c r="O230" s="2"/>
      <c r="P230" s="2"/>
      <c r="Q230" s="2"/>
      <c r="R230" s="2"/>
      <c r="S230" s="2"/>
      <c r="T230" s="2"/>
      <c r="U230" s="2"/>
      <c r="V230" s="2"/>
      <c r="W230" s="2"/>
      <c r="X230" s="2"/>
      <c r="Y230" s="2"/>
      <c r="Z230" s="2"/>
    </row>
    <row r="231" spans="1:26" ht="14.25" customHeight="1">
      <c r="A231" s="16"/>
      <c r="B231" s="19" t="s">
        <v>8</v>
      </c>
      <c r="C231" s="1"/>
      <c r="D231" s="389" t="s">
        <v>366</v>
      </c>
      <c r="E231" s="390"/>
      <c r="F231" s="390"/>
      <c r="G231" s="2"/>
      <c r="H231" s="2"/>
      <c r="I231" s="2"/>
      <c r="J231" s="2"/>
      <c r="K231" s="2"/>
      <c r="L231" s="2"/>
      <c r="M231" s="2"/>
      <c r="N231" s="2"/>
      <c r="O231" s="2"/>
      <c r="P231" s="2"/>
      <c r="Q231" s="2"/>
      <c r="R231" s="2"/>
      <c r="S231" s="2"/>
      <c r="T231" s="2"/>
      <c r="U231" s="2"/>
      <c r="V231" s="2"/>
      <c r="W231" s="2"/>
      <c r="X231" s="2"/>
      <c r="Y231" s="2"/>
      <c r="Z231" s="2"/>
    </row>
    <row r="232" spans="1:26" ht="12.75" customHeight="1">
      <c r="A232" s="1"/>
      <c r="B232" s="1"/>
      <c r="C232" s="1"/>
      <c r="D232" s="390"/>
      <c r="E232" s="390"/>
      <c r="F232" s="390"/>
      <c r="G232" s="2"/>
      <c r="H232" s="2"/>
      <c r="I232" s="2"/>
      <c r="J232" s="2"/>
      <c r="K232" s="2"/>
      <c r="L232" s="2"/>
      <c r="M232" s="2"/>
      <c r="N232" s="2"/>
      <c r="O232" s="2"/>
      <c r="P232" s="2"/>
      <c r="Q232" s="2"/>
      <c r="R232" s="2"/>
      <c r="S232" s="2"/>
      <c r="T232" s="2"/>
      <c r="U232" s="2"/>
      <c r="V232" s="2"/>
      <c r="W232" s="2"/>
      <c r="X232" s="2"/>
      <c r="Y232" s="2"/>
      <c r="Z232" s="2"/>
    </row>
    <row r="233" spans="1:26" ht="12.75" customHeight="1">
      <c r="A233" s="1"/>
      <c r="B233" s="1"/>
      <c r="C233" s="1"/>
      <c r="D233" s="397" t="s">
        <v>367</v>
      </c>
      <c r="E233" s="390"/>
      <c r="F233" s="390"/>
      <c r="G233" s="2"/>
      <c r="H233" s="2"/>
      <c r="I233" s="2"/>
      <c r="J233" s="2"/>
      <c r="K233" s="2"/>
      <c r="L233" s="2"/>
      <c r="M233" s="2"/>
      <c r="N233" s="2"/>
      <c r="O233" s="2"/>
      <c r="P233" s="2"/>
      <c r="Q233" s="2"/>
      <c r="R233" s="2"/>
      <c r="S233" s="2"/>
      <c r="T233" s="2"/>
      <c r="U233" s="2"/>
      <c r="V233" s="2"/>
      <c r="W233" s="2"/>
      <c r="X233" s="2"/>
      <c r="Y233" s="2"/>
      <c r="Z233" s="2"/>
    </row>
    <row r="234" spans="1:26" ht="12.75" customHeight="1">
      <c r="A234" s="1"/>
      <c r="B234" s="1"/>
      <c r="C234" s="1"/>
      <c r="D234" s="15"/>
      <c r="E234" s="15"/>
      <c r="F234" s="15"/>
      <c r="G234" s="2"/>
      <c r="H234" s="2"/>
      <c r="I234" s="2"/>
      <c r="J234" s="2"/>
      <c r="K234" s="2"/>
      <c r="L234" s="2"/>
      <c r="M234" s="2"/>
      <c r="N234" s="2"/>
      <c r="O234" s="2"/>
      <c r="P234" s="2"/>
      <c r="Q234" s="2"/>
      <c r="R234" s="2"/>
      <c r="S234" s="2"/>
      <c r="T234" s="2"/>
      <c r="U234" s="2"/>
      <c r="V234" s="2"/>
      <c r="W234" s="2"/>
      <c r="X234" s="2"/>
      <c r="Y234" s="2"/>
      <c r="Z234" s="2"/>
    </row>
    <row r="235" spans="1:26" ht="14.25" customHeight="1">
      <c r="A235" s="16"/>
      <c r="B235" s="19" t="s">
        <v>8</v>
      </c>
      <c r="C235" s="1"/>
      <c r="D235" s="389" t="s">
        <v>368</v>
      </c>
      <c r="E235" s="390"/>
      <c r="F235" s="390"/>
      <c r="G235" s="2"/>
      <c r="H235" s="2"/>
      <c r="I235" s="2"/>
      <c r="J235" s="2"/>
      <c r="K235" s="2"/>
      <c r="L235" s="2"/>
      <c r="M235" s="2"/>
      <c r="N235" s="2"/>
      <c r="O235" s="2"/>
      <c r="P235" s="2"/>
      <c r="Q235" s="2"/>
      <c r="R235" s="2"/>
      <c r="S235" s="2"/>
      <c r="T235" s="2"/>
      <c r="U235" s="2"/>
      <c r="V235" s="2"/>
      <c r="W235" s="2"/>
      <c r="X235" s="2"/>
      <c r="Y235" s="2"/>
      <c r="Z235" s="2"/>
    </row>
    <row r="236" spans="1:26" ht="12.75" customHeight="1">
      <c r="A236" s="1"/>
      <c r="B236" s="1"/>
      <c r="C236" s="1"/>
      <c r="D236" s="390"/>
      <c r="E236" s="390"/>
      <c r="F236" s="390"/>
      <c r="G236" s="2"/>
      <c r="H236" s="2"/>
      <c r="I236" s="2"/>
      <c r="J236" s="2"/>
      <c r="K236" s="2"/>
      <c r="L236" s="2"/>
      <c r="M236" s="2"/>
      <c r="N236" s="2"/>
      <c r="O236" s="2"/>
      <c r="P236" s="2"/>
      <c r="Q236" s="2"/>
      <c r="R236" s="2"/>
      <c r="S236" s="2"/>
      <c r="T236" s="2"/>
      <c r="U236" s="2"/>
      <c r="V236" s="2"/>
      <c r="W236" s="2"/>
      <c r="X236" s="2"/>
      <c r="Y236" s="2"/>
      <c r="Z236" s="2"/>
    </row>
    <row r="237" spans="1:26" ht="12.75" customHeight="1">
      <c r="A237" s="1"/>
      <c r="B237" s="1"/>
      <c r="C237" s="1"/>
      <c r="D237" s="390"/>
      <c r="E237" s="390"/>
      <c r="F237" s="390"/>
      <c r="G237" s="2"/>
      <c r="H237" s="2"/>
      <c r="I237" s="2"/>
      <c r="J237" s="2"/>
      <c r="K237" s="2"/>
      <c r="L237" s="2"/>
      <c r="M237" s="2"/>
      <c r="N237" s="2"/>
      <c r="O237" s="2"/>
      <c r="P237" s="2"/>
      <c r="Q237" s="2"/>
      <c r="R237" s="2"/>
      <c r="S237" s="2"/>
      <c r="T237" s="2"/>
      <c r="U237" s="2"/>
      <c r="V237" s="2"/>
      <c r="W237" s="2"/>
      <c r="X237" s="2"/>
      <c r="Y237" s="2"/>
      <c r="Z237" s="2"/>
    </row>
    <row r="238" spans="1:26" ht="12.75" customHeight="1">
      <c r="A238" s="1"/>
      <c r="B238" s="1"/>
      <c r="C238" s="1"/>
      <c r="D238" s="390"/>
      <c r="E238" s="390"/>
      <c r="F238" s="390"/>
      <c r="G238" s="2"/>
      <c r="H238" s="2"/>
      <c r="I238" s="2"/>
      <c r="J238" s="2"/>
      <c r="K238" s="2"/>
      <c r="L238" s="2"/>
      <c r="M238" s="2"/>
      <c r="N238" s="2"/>
      <c r="O238" s="2"/>
      <c r="P238" s="2"/>
      <c r="Q238" s="2"/>
      <c r="R238" s="2"/>
      <c r="S238" s="2"/>
      <c r="T238" s="2"/>
      <c r="U238" s="2"/>
      <c r="V238" s="2"/>
      <c r="W238" s="2"/>
      <c r="X238" s="2"/>
      <c r="Y238" s="2"/>
      <c r="Z238" s="2"/>
    </row>
    <row r="239" spans="1:26" ht="12.75" customHeight="1">
      <c r="A239" s="1"/>
      <c r="B239" s="1"/>
      <c r="C239" s="1"/>
      <c r="D239" s="390"/>
      <c r="E239" s="390"/>
      <c r="F239" s="390"/>
      <c r="G239" s="2"/>
      <c r="H239" s="2"/>
      <c r="I239" s="2"/>
      <c r="J239" s="2"/>
      <c r="K239" s="2"/>
      <c r="L239" s="2"/>
      <c r="M239" s="2"/>
      <c r="N239" s="2"/>
      <c r="O239" s="2"/>
      <c r="P239" s="2"/>
      <c r="Q239" s="2"/>
      <c r="R239" s="2"/>
      <c r="S239" s="2"/>
      <c r="T239" s="2"/>
      <c r="U239" s="2"/>
      <c r="V239" s="2"/>
      <c r="W239" s="2"/>
      <c r="X239" s="2"/>
      <c r="Y239" s="2"/>
      <c r="Z239" s="2"/>
    </row>
    <row r="240" spans="1:26" ht="12.75" customHeight="1">
      <c r="A240" s="1"/>
      <c r="B240" s="1"/>
      <c r="C240" s="1"/>
      <c r="D240" s="15"/>
      <c r="E240" s="15"/>
      <c r="F240" s="15"/>
      <c r="G240" s="2"/>
      <c r="H240" s="2"/>
      <c r="I240" s="2"/>
      <c r="J240" s="2"/>
      <c r="K240" s="2"/>
      <c r="L240" s="2"/>
      <c r="M240" s="2"/>
      <c r="N240" s="2"/>
      <c r="O240" s="2"/>
      <c r="P240" s="2"/>
      <c r="Q240" s="2"/>
      <c r="R240" s="2"/>
      <c r="S240" s="2"/>
      <c r="T240" s="2"/>
      <c r="U240" s="2"/>
      <c r="V240" s="2"/>
      <c r="W240" s="2"/>
      <c r="X240" s="2"/>
      <c r="Y240" s="2"/>
      <c r="Z240" s="2"/>
    </row>
    <row r="241" spans="1:26" ht="12.75" customHeight="1">
      <c r="A241" s="16"/>
      <c r="B241" s="19" t="s">
        <v>8</v>
      </c>
      <c r="C241" s="1"/>
      <c r="D241" s="389" t="s">
        <v>369</v>
      </c>
      <c r="E241" s="390"/>
      <c r="F241" s="390"/>
      <c r="G241" s="2"/>
      <c r="H241" s="2"/>
      <c r="I241" s="2"/>
      <c r="J241" s="2"/>
      <c r="K241" s="2"/>
      <c r="L241" s="2"/>
      <c r="M241" s="2"/>
      <c r="N241" s="2"/>
      <c r="O241" s="2"/>
      <c r="P241" s="2"/>
      <c r="Q241" s="2"/>
      <c r="R241" s="2"/>
      <c r="S241" s="2"/>
      <c r="T241" s="2"/>
      <c r="U241" s="2"/>
      <c r="V241" s="2"/>
      <c r="W241" s="2"/>
      <c r="X241" s="2"/>
      <c r="Y241" s="2"/>
      <c r="Z241" s="2"/>
    </row>
    <row r="242" spans="1:26" ht="12.75" customHeight="1">
      <c r="A242" s="1"/>
      <c r="B242" s="1"/>
      <c r="C242" s="1"/>
      <c r="D242" s="390"/>
      <c r="E242" s="390"/>
      <c r="F242" s="390"/>
      <c r="G242" s="2"/>
      <c r="H242" s="2"/>
      <c r="I242" s="2"/>
      <c r="J242" s="2"/>
      <c r="K242" s="2"/>
      <c r="L242" s="2"/>
      <c r="M242" s="2"/>
      <c r="N242" s="2"/>
      <c r="O242" s="2"/>
      <c r="P242" s="2"/>
      <c r="Q242" s="2"/>
      <c r="R242" s="2"/>
      <c r="S242" s="2"/>
      <c r="T242" s="2"/>
      <c r="U242" s="2"/>
      <c r="V242" s="2"/>
      <c r="W242" s="2"/>
      <c r="X242" s="2"/>
      <c r="Y242" s="2"/>
      <c r="Z242" s="2"/>
    </row>
    <row r="243" spans="1:26" ht="12.75" customHeight="1">
      <c r="A243" s="1"/>
      <c r="B243" s="1"/>
      <c r="C243" s="1"/>
      <c r="D243" s="390"/>
      <c r="E243" s="390"/>
      <c r="F243" s="390"/>
      <c r="G243" s="2"/>
      <c r="H243" s="2"/>
      <c r="I243" s="2"/>
      <c r="J243" s="2"/>
      <c r="K243" s="2"/>
      <c r="L243" s="2"/>
      <c r="M243" s="2"/>
      <c r="N243" s="2"/>
      <c r="O243" s="2"/>
      <c r="P243" s="2"/>
      <c r="Q243" s="2"/>
      <c r="R243" s="2"/>
      <c r="S243" s="2"/>
      <c r="T243" s="2"/>
      <c r="U243" s="2"/>
      <c r="V243" s="2"/>
      <c r="W243" s="2"/>
      <c r="X243" s="2"/>
      <c r="Y243" s="2"/>
      <c r="Z243" s="2"/>
    </row>
    <row r="244" spans="1:26" ht="12.75" customHeight="1">
      <c r="A244" s="1"/>
      <c r="B244" s="1"/>
      <c r="C244" s="1"/>
      <c r="D244" s="15"/>
      <c r="E244" s="15"/>
      <c r="F244" s="15"/>
      <c r="G244" s="2"/>
      <c r="H244" s="2"/>
      <c r="I244" s="2"/>
      <c r="J244" s="2"/>
      <c r="K244" s="2"/>
      <c r="L244" s="2"/>
      <c r="M244" s="2"/>
      <c r="N244" s="2"/>
      <c r="O244" s="2"/>
      <c r="P244" s="2"/>
      <c r="Q244" s="2"/>
      <c r="R244" s="2"/>
      <c r="S244" s="2"/>
      <c r="T244" s="2"/>
      <c r="U244" s="2"/>
      <c r="V244" s="2"/>
      <c r="W244" s="2"/>
      <c r="X244" s="2"/>
      <c r="Y244" s="2"/>
      <c r="Z244" s="2"/>
    </row>
    <row r="245" spans="1:26" ht="12.75" customHeight="1">
      <c r="A245" s="400" t="s">
        <v>371</v>
      </c>
      <c r="B245" s="401"/>
      <c r="C245" s="401"/>
      <c r="D245" s="401"/>
      <c r="E245" s="401"/>
      <c r="F245" s="401"/>
      <c r="G245" s="401"/>
      <c r="H245" s="2"/>
      <c r="I245" s="2"/>
      <c r="J245" s="2"/>
      <c r="K245" s="2"/>
      <c r="L245" s="2"/>
      <c r="M245" s="2"/>
      <c r="N245" s="2"/>
      <c r="O245" s="2"/>
      <c r="P245" s="2"/>
      <c r="Q245" s="2"/>
      <c r="R245" s="2"/>
      <c r="S245" s="2"/>
      <c r="T245" s="2"/>
      <c r="U245" s="2"/>
      <c r="V245" s="2"/>
      <c r="W245" s="2"/>
      <c r="X245" s="2"/>
      <c r="Y245" s="2"/>
      <c r="Z245" s="2"/>
    </row>
    <row r="246" spans="1:26" ht="12.75" customHeight="1">
      <c r="A246" s="1"/>
      <c r="B246" s="1"/>
      <c r="C246" s="1"/>
      <c r="D246" s="15"/>
      <c r="E246" s="15"/>
      <c r="F246" s="15"/>
      <c r="G246" s="2"/>
      <c r="H246" s="2"/>
      <c r="I246" s="2"/>
      <c r="J246" s="2"/>
      <c r="K246" s="2"/>
      <c r="L246" s="2"/>
      <c r="M246" s="2"/>
      <c r="N246" s="2"/>
      <c r="O246" s="2"/>
      <c r="P246" s="2"/>
      <c r="Q246" s="2"/>
      <c r="R246" s="2"/>
      <c r="S246" s="2"/>
      <c r="T246" s="2"/>
      <c r="U246" s="2"/>
      <c r="V246" s="2"/>
      <c r="W246" s="2"/>
      <c r="X246" s="2"/>
      <c r="Y246" s="2"/>
      <c r="Z246" s="2"/>
    </row>
    <row r="247" spans="1:26" ht="12.75" customHeight="1">
      <c r="A247" s="1"/>
      <c r="B247" s="1"/>
      <c r="C247" s="3"/>
      <c r="D247" s="414" t="s">
        <v>374</v>
      </c>
      <c r="E247" s="390"/>
      <c r="F247" s="390"/>
      <c r="G247" s="2"/>
      <c r="H247" s="2"/>
      <c r="I247" s="2"/>
      <c r="J247" s="2"/>
      <c r="K247" s="2"/>
      <c r="L247" s="2"/>
      <c r="M247" s="2"/>
      <c r="N247" s="2"/>
      <c r="O247" s="2"/>
      <c r="P247" s="2"/>
      <c r="Q247" s="2"/>
      <c r="R247" s="2"/>
      <c r="S247" s="2"/>
      <c r="T247" s="2"/>
      <c r="U247" s="2"/>
      <c r="V247" s="2"/>
      <c r="W247" s="2"/>
      <c r="X247" s="2"/>
      <c r="Y247" s="2"/>
      <c r="Z247" s="2"/>
    </row>
    <row r="248" spans="1:26" ht="12.75" customHeight="1">
      <c r="A248" s="1"/>
      <c r="B248" s="1"/>
      <c r="C248" s="3"/>
      <c r="D248" s="390"/>
      <c r="E248" s="390"/>
      <c r="F248" s="390"/>
      <c r="G248" s="2"/>
      <c r="H248" s="2"/>
      <c r="I248" s="2"/>
      <c r="J248" s="2"/>
      <c r="K248" s="2"/>
      <c r="L248" s="2"/>
      <c r="M248" s="2"/>
      <c r="N248" s="2"/>
      <c r="O248" s="2"/>
      <c r="P248" s="2"/>
      <c r="Q248" s="2"/>
      <c r="R248" s="2"/>
      <c r="S248" s="2"/>
      <c r="T248" s="2"/>
      <c r="U248" s="2"/>
      <c r="V248" s="2"/>
      <c r="W248" s="2"/>
      <c r="X248" s="2"/>
      <c r="Y248" s="2"/>
      <c r="Z248" s="2"/>
    </row>
    <row r="249" spans="1:26" ht="12.75" customHeight="1">
      <c r="A249" s="14"/>
      <c r="B249" s="14"/>
      <c r="C249" s="14"/>
      <c r="D249" s="8"/>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1"/>
      <c r="B250" s="1"/>
      <c r="C250" s="14"/>
      <c r="D250" s="398" t="s">
        <v>375</v>
      </c>
      <c r="E250" s="390"/>
      <c r="F250" s="390"/>
      <c r="G250" s="2"/>
      <c r="H250" s="2"/>
      <c r="I250" s="2"/>
      <c r="J250" s="2"/>
      <c r="K250" s="2"/>
      <c r="L250" s="2"/>
      <c r="M250" s="2"/>
      <c r="N250" s="2"/>
      <c r="O250" s="2"/>
      <c r="P250" s="2"/>
      <c r="Q250" s="2"/>
      <c r="R250" s="2"/>
      <c r="S250" s="2"/>
      <c r="T250" s="2"/>
      <c r="U250" s="2"/>
      <c r="V250" s="2"/>
      <c r="W250" s="2"/>
      <c r="X250" s="2"/>
      <c r="Y250" s="2"/>
      <c r="Z250" s="2"/>
    </row>
    <row r="251" spans="1:26" ht="15.75" customHeight="1">
      <c r="A251" s="16"/>
      <c r="B251" s="16"/>
      <c r="C251" s="1"/>
      <c r="D251" s="407" t="s">
        <v>376</v>
      </c>
      <c r="E251" s="390"/>
      <c r="F251" s="390"/>
      <c r="G251" s="2"/>
      <c r="H251" s="2"/>
      <c r="I251" s="2"/>
      <c r="J251" s="2"/>
      <c r="K251" s="2"/>
      <c r="L251" s="2"/>
      <c r="M251" s="2"/>
      <c r="N251" s="2"/>
      <c r="O251" s="2"/>
      <c r="P251" s="2"/>
      <c r="Q251" s="2"/>
      <c r="R251" s="2"/>
      <c r="S251" s="2"/>
      <c r="T251" s="2"/>
      <c r="U251" s="2"/>
      <c r="V251" s="2"/>
      <c r="W251" s="2"/>
      <c r="X251" s="2"/>
      <c r="Y251" s="2"/>
      <c r="Z251" s="2"/>
    </row>
    <row r="252" spans="1:26" ht="12.75" customHeight="1">
      <c r="A252" s="1"/>
      <c r="B252" s="1"/>
      <c r="C252" s="1"/>
      <c r="D252" s="2"/>
      <c r="E252" s="15"/>
      <c r="F252" s="15"/>
      <c r="G252" s="2"/>
      <c r="H252" s="2"/>
      <c r="I252" s="2"/>
      <c r="J252" s="2"/>
      <c r="K252" s="2"/>
      <c r="L252" s="2"/>
      <c r="M252" s="2"/>
      <c r="N252" s="2"/>
      <c r="O252" s="2"/>
      <c r="P252" s="2"/>
      <c r="Q252" s="2"/>
      <c r="R252" s="2"/>
      <c r="S252" s="2"/>
      <c r="T252" s="2"/>
      <c r="U252" s="2"/>
      <c r="V252" s="2"/>
      <c r="W252" s="2"/>
      <c r="X252" s="2"/>
      <c r="Y252" s="2"/>
      <c r="Z252" s="2"/>
    </row>
    <row r="253" spans="1:26" ht="12.75" customHeight="1">
      <c r="A253" s="16"/>
      <c r="B253" s="19" t="s">
        <v>8</v>
      </c>
      <c r="C253" s="1"/>
      <c r="D253" s="389" t="s">
        <v>377</v>
      </c>
      <c r="E253" s="390"/>
      <c r="F253" s="390"/>
      <c r="G253" s="2"/>
      <c r="H253" s="2"/>
      <c r="I253" s="2"/>
      <c r="J253" s="2"/>
      <c r="K253" s="2"/>
      <c r="L253" s="2"/>
      <c r="M253" s="2"/>
      <c r="N253" s="2"/>
      <c r="O253" s="2"/>
      <c r="P253" s="2"/>
      <c r="Q253" s="2"/>
      <c r="R253" s="2"/>
      <c r="S253" s="2"/>
      <c r="T253" s="2"/>
      <c r="U253" s="2"/>
      <c r="V253" s="2"/>
      <c r="W253" s="2"/>
      <c r="X253" s="2"/>
      <c r="Y253" s="2"/>
      <c r="Z253" s="2"/>
    </row>
    <row r="254" spans="1:26" ht="12.75" customHeight="1">
      <c r="A254" s="16"/>
      <c r="B254" s="16"/>
      <c r="C254" s="1"/>
      <c r="D254" s="390"/>
      <c r="E254" s="390"/>
      <c r="F254" s="390"/>
      <c r="G254" s="2"/>
      <c r="H254" s="2"/>
      <c r="I254" s="2"/>
      <c r="J254" s="2"/>
      <c r="K254" s="2"/>
      <c r="L254" s="2"/>
      <c r="M254" s="2"/>
      <c r="N254" s="2"/>
      <c r="O254" s="2"/>
      <c r="P254" s="2"/>
      <c r="Q254" s="2"/>
      <c r="R254" s="2"/>
      <c r="S254" s="2"/>
      <c r="T254" s="2"/>
      <c r="U254" s="2"/>
      <c r="V254" s="2"/>
      <c r="W254" s="2"/>
      <c r="X254" s="2"/>
      <c r="Y254" s="2"/>
      <c r="Z254" s="2"/>
    </row>
    <row r="255" spans="1:26" ht="12.75" customHeight="1">
      <c r="A255" s="1"/>
      <c r="B255" s="1"/>
      <c r="C255" s="1"/>
      <c r="D255" s="15"/>
      <c r="E255" s="15"/>
      <c r="F255" s="15"/>
      <c r="G255" s="2"/>
      <c r="H255" s="2"/>
      <c r="I255" s="2"/>
      <c r="J255" s="2"/>
      <c r="K255" s="2"/>
      <c r="L255" s="2"/>
      <c r="M255" s="2"/>
      <c r="N255" s="2"/>
      <c r="O255" s="2"/>
      <c r="P255" s="2"/>
      <c r="Q255" s="2"/>
      <c r="R255" s="2"/>
      <c r="S255" s="2"/>
      <c r="T255" s="2"/>
      <c r="U255" s="2"/>
      <c r="V255" s="2"/>
      <c r="W255" s="2"/>
      <c r="X255" s="2"/>
      <c r="Y255" s="2"/>
      <c r="Z255" s="2"/>
    </row>
    <row r="256" spans="1:26" ht="12.75" customHeight="1">
      <c r="A256" s="16"/>
      <c r="B256" s="19" t="s">
        <v>8</v>
      </c>
      <c r="C256" s="1"/>
      <c r="D256" s="389" t="s">
        <v>378</v>
      </c>
      <c r="E256" s="390"/>
      <c r="F256" s="390"/>
      <c r="G256" s="2"/>
      <c r="H256" s="2"/>
      <c r="I256" s="2"/>
      <c r="J256" s="2"/>
      <c r="K256" s="2"/>
      <c r="L256" s="2"/>
      <c r="M256" s="2"/>
      <c r="N256" s="2"/>
      <c r="O256" s="2"/>
      <c r="P256" s="2"/>
      <c r="Q256" s="2"/>
      <c r="R256" s="2"/>
      <c r="S256" s="2"/>
      <c r="T256" s="2"/>
      <c r="U256" s="2"/>
      <c r="V256" s="2"/>
      <c r="W256" s="2"/>
      <c r="X256" s="2"/>
      <c r="Y256" s="2"/>
      <c r="Z256" s="2"/>
    </row>
    <row r="257" spans="1:26" ht="12.75" customHeight="1">
      <c r="A257" s="16"/>
      <c r="B257" s="16"/>
      <c r="C257" s="1"/>
      <c r="D257" s="390"/>
      <c r="E257" s="390"/>
      <c r="F257" s="390"/>
      <c r="G257" s="2"/>
      <c r="H257" s="2"/>
      <c r="I257" s="2"/>
      <c r="J257" s="2"/>
      <c r="K257" s="2"/>
      <c r="L257" s="2"/>
      <c r="M257" s="2"/>
      <c r="N257" s="2"/>
      <c r="O257" s="2"/>
      <c r="P257" s="2"/>
      <c r="Q257" s="2"/>
      <c r="R257" s="2"/>
      <c r="S257" s="2"/>
      <c r="T257" s="2"/>
      <c r="U257" s="2"/>
      <c r="V257" s="2"/>
      <c r="W257" s="2"/>
      <c r="X257" s="2"/>
      <c r="Y257" s="2"/>
      <c r="Z257" s="2"/>
    </row>
    <row r="258" spans="1:26" ht="12.75" customHeight="1">
      <c r="A258" s="16"/>
      <c r="B258" s="16"/>
      <c r="C258" s="1"/>
      <c r="D258" s="390"/>
      <c r="E258" s="390"/>
      <c r="F258" s="390"/>
      <c r="G258" s="2"/>
      <c r="H258" s="2"/>
      <c r="I258" s="2"/>
      <c r="J258" s="2"/>
      <c r="K258" s="2"/>
      <c r="L258" s="2"/>
      <c r="M258" s="2"/>
      <c r="N258" s="2"/>
      <c r="O258" s="2"/>
      <c r="P258" s="2"/>
      <c r="Q258" s="2"/>
      <c r="R258" s="2"/>
      <c r="S258" s="2"/>
      <c r="T258" s="2"/>
      <c r="U258" s="2"/>
      <c r="V258" s="2"/>
      <c r="W258" s="2"/>
      <c r="X258" s="2"/>
      <c r="Y258" s="2"/>
      <c r="Z258" s="2"/>
    </row>
    <row r="259" spans="1:26" ht="12.75" customHeight="1">
      <c r="A259" s="1"/>
      <c r="B259" s="1"/>
      <c r="C259" s="1"/>
      <c r="D259" s="15"/>
      <c r="E259" s="15"/>
      <c r="F259" s="15"/>
      <c r="G259" s="2"/>
      <c r="H259" s="2"/>
      <c r="I259" s="2"/>
      <c r="J259" s="2"/>
      <c r="K259" s="2"/>
      <c r="L259" s="2"/>
      <c r="M259" s="2"/>
      <c r="N259" s="2"/>
      <c r="O259" s="2"/>
      <c r="P259" s="2"/>
      <c r="Q259" s="2"/>
      <c r="R259" s="2"/>
      <c r="S259" s="2"/>
      <c r="T259" s="2"/>
      <c r="U259" s="2"/>
      <c r="V259" s="2"/>
      <c r="W259" s="2"/>
      <c r="X259" s="2"/>
      <c r="Y259" s="2"/>
      <c r="Z259" s="2"/>
    </row>
    <row r="260" spans="1:26" ht="12.75" customHeight="1">
      <c r="A260" s="16"/>
      <c r="B260" s="19" t="s">
        <v>8</v>
      </c>
      <c r="C260" s="1"/>
      <c r="D260" s="389" t="s">
        <v>379</v>
      </c>
      <c r="E260" s="390"/>
      <c r="F260" s="390"/>
      <c r="G260" s="2"/>
      <c r="H260" s="2"/>
      <c r="I260" s="2"/>
      <c r="J260" s="2"/>
      <c r="K260" s="2"/>
      <c r="L260" s="2"/>
      <c r="M260" s="2"/>
      <c r="N260" s="2"/>
      <c r="O260" s="2"/>
      <c r="P260" s="2"/>
      <c r="Q260" s="2"/>
      <c r="R260" s="2"/>
      <c r="S260" s="2"/>
      <c r="T260" s="2"/>
      <c r="U260" s="2"/>
      <c r="V260" s="2"/>
      <c r="W260" s="2"/>
      <c r="X260" s="2"/>
      <c r="Y260" s="2"/>
      <c r="Z260" s="2"/>
    </row>
    <row r="261" spans="1:26" ht="12.75" customHeight="1">
      <c r="A261" s="16"/>
      <c r="B261" s="16"/>
      <c r="C261" s="1"/>
      <c r="D261" s="390"/>
      <c r="E261" s="390"/>
      <c r="F261" s="390"/>
      <c r="G261" s="2"/>
      <c r="H261" s="2"/>
      <c r="I261" s="2"/>
      <c r="J261" s="2"/>
      <c r="K261" s="2"/>
      <c r="L261" s="2"/>
      <c r="M261" s="2"/>
      <c r="N261" s="2"/>
      <c r="O261" s="2"/>
      <c r="P261" s="2"/>
      <c r="Q261" s="2"/>
      <c r="R261" s="2"/>
      <c r="S261" s="2"/>
      <c r="T261" s="2"/>
      <c r="U261" s="2"/>
      <c r="V261" s="2"/>
      <c r="W261" s="2"/>
      <c r="X261" s="2"/>
      <c r="Y261" s="2"/>
      <c r="Z261" s="2"/>
    </row>
    <row r="262" spans="1:26" ht="12.75" customHeight="1">
      <c r="A262" s="10"/>
      <c r="B262" s="10"/>
      <c r="C262" s="1"/>
      <c r="D262" s="2"/>
      <c r="E262" s="15"/>
      <c r="F262" s="15"/>
      <c r="G262" s="2"/>
      <c r="H262" s="2"/>
      <c r="I262" s="2"/>
      <c r="J262" s="2"/>
      <c r="K262" s="2"/>
      <c r="L262" s="2"/>
      <c r="M262" s="2"/>
      <c r="N262" s="2"/>
      <c r="O262" s="2"/>
      <c r="P262" s="2"/>
      <c r="Q262" s="2"/>
      <c r="R262" s="2"/>
      <c r="S262" s="2"/>
      <c r="T262" s="2"/>
      <c r="U262" s="2"/>
      <c r="V262" s="2"/>
      <c r="W262" s="2"/>
      <c r="X262" s="2"/>
      <c r="Y262" s="2"/>
      <c r="Z262" s="2"/>
    </row>
    <row r="263" spans="1:26" ht="12.75" customHeight="1">
      <c r="A263" s="400" t="s">
        <v>380</v>
      </c>
      <c r="B263" s="401"/>
      <c r="C263" s="401"/>
      <c r="D263" s="401"/>
      <c r="E263" s="401"/>
      <c r="F263" s="401"/>
      <c r="G263" s="401"/>
      <c r="H263" s="2"/>
      <c r="I263" s="2"/>
      <c r="J263" s="2"/>
      <c r="K263" s="2"/>
      <c r="L263" s="2"/>
      <c r="M263" s="2"/>
      <c r="N263" s="2"/>
      <c r="O263" s="2"/>
      <c r="P263" s="2"/>
      <c r="Q263" s="2"/>
      <c r="R263" s="2"/>
      <c r="S263" s="2"/>
      <c r="T263" s="2"/>
      <c r="U263" s="2"/>
      <c r="V263" s="2"/>
      <c r="W263" s="2"/>
      <c r="X263" s="2"/>
      <c r="Y263" s="2"/>
      <c r="Z263" s="2"/>
    </row>
    <row r="264" spans="1:26" ht="12.75" customHeight="1">
      <c r="A264" s="10"/>
      <c r="B264" s="10"/>
      <c r="C264" s="1"/>
      <c r="D264" s="15"/>
      <c r="E264" s="15"/>
      <c r="F264" s="15"/>
      <c r="G264" s="2"/>
      <c r="H264" s="2"/>
      <c r="I264" s="2"/>
      <c r="J264" s="2"/>
      <c r="K264" s="2"/>
      <c r="L264" s="2"/>
      <c r="M264" s="2"/>
      <c r="N264" s="2"/>
      <c r="O264" s="2"/>
      <c r="P264" s="2"/>
      <c r="Q264" s="2"/>
      <c r="R264" s="2"/>
      <c r="S264" s="2"/>
      <c r="T264" s="2"/>
      <c r="U264" s="2"/>
      <c r="V264" s="2"/>
      <c r="W264" s="2"/>
      <c r="X264" s="2"/>
      <c r="Y264" s="2"/>
      <c r="Z264" s="2"/>
    </row>
    <row r="265" spans="1:26" ht="12.75" customHeight="1">
      <c r="A265" s="1"/>
      <c r="B265" s="1"/>
      <c r="C265" s="10"/>
      <c r="D265" s="398" t="s">
        <v>381</v>
      </c>
      <c r="E265" s="390"/>
      <c r="F265" s="390"/>
      <c r="G265" s="2"/>
      <c r="H265" s="2"/>
      <c r="I265" s="2"/>
      <c r="J265" s="2"/>
      <c r="K265" s="2"/>
      <c r="L265" s="2"/>
      <c r="M265" s="2"/>
      <c r="N265" s="2"/>
      <c r="O265" s="2"/>
      <c r="P265" s="2"/>
      <c r="Q265" s="2"/>
      <c r="R265" s="2"/>
      <c r="S265" s="2"/>
      <c r="T265" s="2"/>
      <c r="U265" s="2"/>
      <c r="V265" s="2"/>
      <c r="W265" s="2"/>
      <c r="X265" s="2"/>
      <c r="Y265" s="2"/>
      <c r="Z265" s="2"/>
    </row>
    <row r="266" spans="1:26" ht="12.75" customHeight="1">
      <c r="A266" s="1"/>
      <c r="B266" s="1"/>
      <c r="C266" s="10"/>
      <c r="D266" s="397" t="s">
        <v>382</v>
      </c>
      <c r="E266" s="390"/>
      <c r="F266" s="390"/>
      <c r="G266" s="2"/>
      <c r="H266" s="2"/>
      <c r="I266" s="2"/>
      <c r="J266" s="2"/>
      <c r="K266" s="2"/>
      <c r="L266" s="2"/>
      <c r="M266" s="2"/>
      <c r="N266" s="2"/>
      <c r="O266" s="2"/>
      <c r="P266" s="2"/>
      <c r="Q266" s="2"/>
      <c r="R266" s="2"/>
      <c r="S266" s="2"/>
      <c r="T266" s="2"/>
      <c r="U266" s="2"/>
      <c r="V266" s="2"/>
      <c r="W266" s="2"/>
      <c r="X266" s="2"/>
      <c r="Y266" s="2"/>
      <c r="Z266" s="2"/>
    </row>
    <row r="267" spans="1:26" ht="12.75" customHeight="1">
      <c r="A267" s="1"/>
      <c r="B267" s="1"/>
      <c r="C267" s="10"/>
      <c r="D267" s="7"/>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1"/>
      <c r="B268" s="19" t="s">
        <v>8</v>
      </c>
      <c r="C268" s="1"/>
      <c r="D268" s="397" t="s">
        <v>383</v>
      </c>
      <c r="E268" s="390"/>
      <c r="F268" s="390"/>
      <c r="G268" s="2"/>
      <c r="H268" s="2"/>
      <c r="I268" s="2"/>
      <c r="J268" s="2"/>
      <c r="K268" s="2"/>
      <c r="L268" s="2"/>
      <c r="M268" s="2"/>
      <c r="N268" s="2"/>
      <c r="O268" s="2"/>
      <c r="P268" s="2"/>
      <c r="Q268" s="2"/>
      <c r="R268" s="2"/>
      <c r="S268" s="2"/>
      <c r="T268" s="2"/>
      <c r="U268" s="2"/>
      <c r="V268" s="2"/>
      <c r="W268" s="2"/>
      <c r="X268" s="2"/>
      <c r="Y268" s="2"/>
      <c r="Z268" s="2"/>
    </row>
    <row r="269" spans="1:26" ht="12.75" customHeight="1">
      <c r="A269" s="16"/>
      <c r="B269" s="16"/>
      <c r="C269" s="1"/>
      <c r="D269" s="15"/>
      <c r="E269" s="15"/>
      <c r="F269" s="15"/>
      <c r="G269" s="2"/>
      <c r="H269" s="2"/>
      <c r="I269" s="2"/>
      <c r="J269" s="2"/>
      <c r="K269" s="2"/>
      <c r="L269" s="2"/>
      <c r="M269" s="2"/>
      <c r="N269" s="2"/>
      <c r="O269" s="2"/>
      <c r="P269" s="2"/>
      <c r="Q269" s="2"/>
      <c r="R269" s="2"/>
      <c r="S269" s="2"/>
      <c r="T269" s="2"/>
      <c r="U269" s="2"/>
      <c r="V269" s="2"/>
      <c r="W269" s="2"/>
      <c r="X269" s="2"/>
      <c r="Y269" s="2"/>
      <c r="Z269" s="2"/>
    </row>
    <row r="270" spans="1:26" ht="12.75" customHeight="1">
      <c r="A270" s="1"/>
      <c r="B270" s="19" t="s">
        <v>8</v>
      </c>
      <c r="C270" s="1"/>
      <c r="D270" s="389" t="s">
        <v>384</v>
      </c>
      <c r="E270" s="390"/>
      <c r="F270" s="390"/>
      <c r="G270" s="2"/>
      <c r="H270" s="2"/>
      <c r="I270" s="2"/>
      <c r="J270" s="2"/>
      <c r="K270" s="2"/>
      <c r="L270" s="2"/>
      <c r="M270" s="2"/>
      <c r="N270" s="2"/>
      <c r="O270" s="2"/>
      <c r="P270" s="2"/>
      <c r="Q270" s="2"/>
      <c r="R270" s="2"/>
      <c r="S270" s="2"/>
      <c r="T270" s="2"/>
      <c r="U270" s="2"/>
      <c r="V270" s="2"/>
      <c r="W270" s="2"/>
      <c r="X270" s="2"/>
      <c r="Y270" s="2"/>
      <c r="Z270" s="2"/>
    </row>
    <row r="271" spans="1:26" ht="12.75" customHeight="1">
      <c r="A271" s="16"/>
      <c r="B271" s="16"/>
      <c r="C271" s="1"/>
      <c r="D271" s="390"/>
      <c r="E271" s="390"/>
      <c r="F271" s="390"/>
      <c r="G271" s="2"/>
      <c r="H271" s="2"/>
      <c r="I271" s="2"/>
      <c r="J271" s="2"/>
      <c r="K271" s="2"/>
      <c r="L271" s="2"/>
      <c r="M271" s="2"/>
      <c r="N271" s="2"/>
      <c r="O271" s="2"/>
      <c r="P271" s="2"/>
      <c r="Q271" s="2"/>
      <c r="R271" s="2"/>
      <c r="S271" s="2"/>
      <c r="T271" s="2"/>
      <c r="U271" s="2"/>
      <c r="V271" s="2"/>
      <c r="W271" s="2"/>
      <c r="X271" s="2"/>
      <c r="Y271" s="2"/>
      <c r="Z271" s="2"/>
    </row>
    <row r="272" spans="1:26" ht="12.75" customHeight="1">
      <c r="A272" s="16"/>
      <c r="B272" s="16"/>
      <c r="C272" s="1"/>
      <c r="D272" s="390"/>
      <c r="E272" s="390"/>
      <c r="F272" s="390"/>
      <c r="G272" s="2"/>
      <c r="H272" s="2"/>
      <c r="I272" s="2"/>
      <c r="J272" s="2"/>
      <c r="K272" s="2"/>
      <c r="L272" s="2"/>
      <c r="M272" s="2"/>
      <c r="N272" s="2"/>
      <c r="O272" s="2"/>
      <c r="P272" s="2"/>
      <c r="Q272" s="2"/>
      <c r="R272" s="2"/>
      <c r="S272" s="2"/>
      <c r="T272" s="2"/>
      <c r="U272" s="2"/>
      <c r="V272" s="2"/>
      <c r="W272" s="2"/>
      <c r="X272" s="2"/>
      <c r="Y272" s="2"/>
      <c r="Z272" s="2"/>
    </row>
    <row r="273" spans="1:26" ht="12.75" customHeight="1">
      <c r="A273" s="16"/>
      <c r="B273" s="16"/>
      <c r="C273" s="1"/>
      <c r="D273" s="390"/>
      <c r="E273" s="390"/>
      <c r="F273" s="390"/>
      <c r="G273" s="2"/>
      <c r="H273" s="2"/>
      <c r="I273" s="2"/>
      <c r="J273" s="2"/>
      <c r="K273" s="2"/>
      <c r="L273" s="2"/>
      <c r="M273" s="2"/>
      <c r="N273" s="2"/>
      <c r="O273" s="2"/>
      <c r="P273" s="2"/>
      <c r="Q273" s="2"/>
      <c r="R273" s="2"/>
      <c r="S273" s="2"/>
      <c r="T273" s="2"/>
      <c r="U273" s="2"/>
      <c r="V273" s="2"/>
      <c r="W273" s="2"/>
      <c r="X273" s="2"/>
      <c r="Y273" s="2"/>
      <c r="Z273" s="2"/>
    </row>
    <row r="274" spans="1:26" ht="12.75" customHeight="1">
      <c r="A274" s="16"/>
      <c r="B274" s="16"/>
      <c r="C274" s="1"/>
      <c r="D274" s="390"/>
      <c r="E274" s="390"/>
      <c r="F274" s="390"/>
      <c r="G274" s="2"/>
      <c r="H274" s="2"/>
      <c r="I274" s="2"/>
      <c r="J274" s="2"/>
      <c r="K274" s="2"/>
      <c r="L274" s="2"/>
      <c r="M274" s="2"/>
      <c r="N274" s="2"/>
      <c r="O274" s="2"/>
      <c r="P274" s="2"/>
      <c r="Q274" s="2"/>
      <c r="R274" s="2"/>
      <c r="S274" s="2"/>
      <c r="T274" s="2"/>
      <c r="U274" s="2"/>
      <c r="V274" s="2"/>
      <c r="W274" s="2"/>
      <c r="X274" s="2"/>
      <c r="Y274" s="2"/>
      <c r="Z274" s="2"/>
    </row>
    <row r="275" spans="1:26" ht="12.75" customHeight="1">
      <c r="A275" s="16"/>
      <c r="B275" s="16"/>
      <c r="C275" s="1"/>
      <c r="D275" s="15"/>
      <c r="E275" s="15"/>
      <c r="F275" s="15"/>
      <c r="G275" s="2"/>
      <c r="H275" s="2"/>
      <c r="I275" s="2"/>
      <c r="J275" s="2"/>
      <c r="K275" s="2"/>
      <c r="L275" s="2"/>
      <c r="M275" s="2"/>
      <c r="N275" s="2"/>
      <c r="O275" s="2"/>
      <c r="P275" s="2"/>
      <c r="Q275" s="2"/>
      <c r="R275" s="2"/>
      <c r="S275" s="2"/>
      <c r="T275" s="2"/>
      <c r="U275" s="2"/>
      <c r="V275" s="2"/>
      <c r="W275" s="2"/>
      <c r="X275" s="2"/>
      <c r="Y275" s="2"/>
      <c r="Z275" s="2"/>
    </row>
    <row r="276" spans="1:26" ht="12.75" customHeight="1">
      <c r="A276" s="1"/>
      <c r="B276" s="19" t="s">
        <v>8</v>
      </c>
      <c r="C276" s="1"/>
      <c r="D276" s="389" t="s">
        <v>386</v>
      </c>
      <c r="E276" s="390"/>
      <c r="F276" s="390"/>
      <c r="G276" s="2"/>
      <c r="H276" s="2"/>
      <c r="I276" s="2"/>
      <c r="J276" s="2"/>
      <c r="K276" s="2"/>
      <c r="L276" s="2"/>
      <c r="M276" s="2"/>
      <c r="N276" s="2"/>
      <c r="O276" s="2"/>
      <c r="P276" s="2"/>
      <c r="Q276" s="2"/>
      <c r="R276" s="2"/>
      <c r="S276" s="2"/>
      <c r="T276" s="2"/>
      <c r="U276" s="2"/>
      <c r="V276" s="2"/>
      <c r="W276" s="2"/>
      <c r="X276" s="2"/>
      <c r="Y276" s="2"/>
      <c r="Z276" s="2"/>
    </row>
    <row r="277" spans="1:26" ht="12.75" customHeight="1">
      <c r="A277" s="1"/>
      <c r="B277" s="1"/>
      <c r="C277" s="1"/>
      <c r="D277" s="390"/>
      <c r="E277" s="390"/>
      <c r="F277" s="390"/>
      <c r="G277" s="2"/>
      <c r="H277" s="2"/>
      <c r="I277" s="2"/>
      <c r="J277" s="2"/>
      <c r="K277" s="2"/>
      <c r="L277" s="2"/>
      <c r="M277" s="2"/>
      <c r="N277" s="2"/>
      <c r="O277" s="2"/>
      <c r="P277" s="2"/>
      <c r="Q277" s="2"/>
      <c r="R277" s="2"/>
      <c r="S277" s="2"/>
      <c r="T277" s="2"/>
      <c r="U277" s="2"/>
      <c r="V277" s="2"/>
      <c r="W277" s="2"/>
      <c r="X277" s="2"/>
      <c r="Y277" s="2"/>
      <c r="Z277" s="2"/>
    </row>
    <row r="278" spans="1:26" ht="12.75" customHeight="1">
      <c r="A278" s="16"/>
      <c r="B278" s="16"/>
      <c r="C278" s="1"/>
      <c r="D278" s="15"/>
      <c r="E278" s="15"/>
      <c r="F278" s="15"/>
      <c r="G278" s="2"/>
      <c r="H278" s="2"/>
      <c r="I278" s="2"/>
      <c r="J278" s="2"/>
      <c r="K278" s="2"/>
      <c r="L278" s="2"/>
      <c r="M278" s="2"/>
      <c r="N278" s="2"/>
      <c r="O278" s="2"/>
      <c r="P278" s="2"/>
      <c r="Q278" s="2"/>
      <c r="R278" s="2"/>
      <c r="S278" s="2"/>
      <c r="T278" s="2"/>
      <c r="U278" s="2"/>
      <c r="V278" s="2"/>
      <c r="W278" s="2"/>
      <c r="X278" s="2"/>
      <c r="Y278" s="2"/>
      <c r="Z278" s="2"/>
    </row>
    <row r="279" spans="1:26" ht="12.75" customHeight="1">
      <c r="A279" s="1"/>
      <c r="B279" s="19" t="s">
        <v>8</v>
      </c>
      <c r="C279" s="1"/>
      <c r="D279" s="397" t="s">
        <v>387</v>
      </c>
      <c r="E279" s="390"/>
      <c r="F279" s="390"/>
      <c r="G279" s="2"/>
      <c r="H279" s="2"/>
      <c r="I279" s="2"/>
      <c r="J279" s="2"/>
      <c r="K279" s="2"/>
      <c r="L279" s="2"/>
      <c r="M279" s="2"/>
      <c r="N279" s="2"/>
      <c r="O279" s="2"/>
      <c r="P279" s="2"/>
      <c r="Q279" s="2"/>
      <c r="R279" s="2"/>
      <c r="S279" s="2"/>
      <c r="T279" s="2"/>
      <c r="U279" s="2"/>
      <c r="V279" s="2"/>
      <c r="W279" s="2"/>
      <c r="X279" s="2"/>
      <c r="Y279" s="2"/>
      <c r="Z279" s="2"/>
    </row>
    <row r="280" spans="1:26" ht="12.75" customHeight="1">
      <c r="A280" s="1"/>
      <c r="B280" s="1"/>
      <c r="C280" s="1"/>
      <c r="D280" s="2"/>
      <c r="E280" s="15"/>
      <c r="F280" s="15"/>
      <c r="G280" s="2"/>
      <c r="H280" s="2"/>
      <c r="I280" s="2"/>
      <c r="J280" s="2"/>
      <c r="K280" s="2"/>
      <c r="L280" s="2"/>
      <c r="M280" s="2"/>
      <c r="N280" s="2"/>
      <c r="O280" s="2"/>
      <c r="P280" s="2"/>
      <c r="Q280" s="2"/>
      <c r="R280" s="2"/>
      <c r="S280" s="2"/>
      <c r="T280" s="2"/>
      <c r="U280" s="2"/>
      <c r="V280" s="2"/>
      <c r="W280" s="2"/>
      <c r="X280" s="2"/>
      <c r="Y280" s="2"/>
      <c r="Z280" s="2"/>
    </row>
    <row r="281" spans="1:26" ht="12.75" customHeight="1">
      <c r="A281" s="16"/>
      <c r="B281" s="19" t="s">
        <v>8</v>
      </c>
      <c r="C281" s="1"/>
      <c r="D281" s="389" t="s">
        <v>388</v>
      </c>
      <c r="E281" s="390"/>
      <c r="F281" s="390"/>
      <c r="G281" s="2"/>
      <c r="H281" s="2"/>
      <c r="I281" s="2"/>
      <c r="J281" s="2"/>
      <c r="K281" s="2"/>
      <c r="L281" s="2"/>
      <c r="M281" s="2"/>
      <c r="N281" s="2"/>
      <c r="O281" s="2"/>
      <c r="P281" s="2"/>
      <c r="Q281" s="2"/>
      <c r="R281" s="2"/>
      <c r="S281" s="2"/>
      <c r="T281" s="2"/>
      <c r="U281" s="2"/>
      <c r="V281" s="2"/>
      <c r="W281" s="2"/>
      <c r="X281" s="2"/>
      <c r="Y281" s="2"/>
      <c r="Z281" s="2"/>
    </row>
    <row r="282" spans="1:26" ht="12.75" customHeight="1">
      <c r="A282" s="16"/>
      <c r="B282" s="16"/>
      <c r="C282" s="1"/>
      <c r="D282" s="390"/>
      <c r="E282" s="390"/>
      <c r="F282" s="390"/>
      <c r="G282" s="2"/>
      <c r="H282" s="2"/>
      <c r="I282" s="2"/>
      <c r="J282" s="2"/>
      <c r="K282" s="2"/>
      <c r="L282" s="2"/>
      <c r="M282" s="2"/>
      <c r="N282" s="2"/>
      <c r="O282" s="2"/>
      <c r="P282" s="2"/>
      <c r="Q282" s="2"/>
      <c r="R282" s="2"/>
      <c r="S282" s="2"/>
      <c r="T282" s="2"/>
      <c r="U282" s="2"/>
      <c r="V282" s="2"/>
      <c r="W282" s="2"/>
      <c r="X282" s="2"/>
      <c r="Y282" s="2"/>
      <c r="Z282" s="2"/>
    </row>
    <row r="283" spans="1:26" ht="12.75" customHeight="1">
      <c r="A283" s="16"/>
      <c r="B283" s="16"/>
      <c r="C283" s="1"/>
      <c r="D283" s="390"/>
      <c r="E283" s="390"/>
      <c r="F283" s="390"/>
      <c r="G283" s="2"/>
      <c r="H283" s="2"/>
      <c r="I283" s="2"/>
      <c r="J283" s="2"/>
      <c r="K283" s="2"/>
      <c r="L283" s="2"/>
      <c r="M283" s="2"/>
      <c r="N283" s="2"/>
      <c r="O283" s="2"/>
      <c r="P283" s="2"/>
      <c r="Q283" s="2"/>
      <c r="R283" s="2"/>
      <c r="S283" s="2"/>
      <c r="T283" s="2"/>
      <c r="U283" s="2"/>
      <c r="V283" s="2"/>
      <c r="W283" s="2"/>
      <c r="X283" s="2"/>
      <c r="Y283" s="2"/>
      <c r="Z283" s="2"/>
    </row>
    <row r="284" spans="1:26" ht="12.75" customHeight="1">
      <c r="A284" s="16"/>
      <c r="B284" s="16"/>
      <c r="C284" s="1"/>
      <c r="D284" s="390"/>
      <c r="E284" s="390"/>
      <c r="F284" s="390"/>
      <c r="G284" s="2"/>
      <c r="H284" s="2"/>
      <c r="I284" s="2"/>
      <c r="J284" s="2"/>
      <c r="K284" s="2"/>
      <c r="L284" s="2"/>
      <c r="M284" s="2"/>
      <c r="N284" s="2"/>
      <c r="O284" s="2"/>
      <c r="P284" s="2"/>
      <c r="Q284" s="2"/>
      <c r="R284" s="2"/>
      <c r="S284" s="2"/>
      <c r="T284" s="2"/>
      <c r="U284" s="2"/>
      <c r="V284" s="2"/>
      <c r="W284" s="2"/>
      <c r="X284" s="2"/>
      <c r="Y284" s="2"/>
      <c r="Z284" s="2"/>
    </row>
    <row r="285" spans="1:26" ht="12.75" customHeight="1">
      <c r="A285" s="16"/>
      <c r="B285" s="16"/>
      <c r="C285" s="1"/>
      <c r="D285" s="390"/>
      <c r="E285" s="390"/>
      <c r="F285" s="390"/>
      <c r="G285" s="2"/>
      <c r="H285" s="2"/>
      <c r="I285" s="2"/>
      <c r="J285" s="2"/>
      <c r="K285" s="2"/>
      <c r="L285" s="2"/>
      <c r="M285" s="2"/>
      <c r="N285" s="2"/>
      <c r="O285" s="2"/>
      <c r="P285" s="2"/>
      <c r="Q285" s="2"/>
      <c r="R285" s="2"/>
      <c r="S285" s="2"/>
      <c r="T285" s="2"/>
      <c r="U285" s="2"/>
      <c r="V285" s="2"/>
      <c r="W285" s="2"/>
      <c r="X285" s="2"/>
      <c r="Y285" s="2"/>
      <c r="Z285" s="2"/>
    </row>
    <row r="286" spans="1:26" ht="12.75" customHeight="1">
      <c r="A286" s="16"/>
      <c r="B286" s="16"/>
      <c r="C286" s="1"/>
      <c r="D286" s="390"/>
      <c r="E286" s="390"/>
      <c r="F286" s="390"/>
      <c r="G286" s="2"/>
      <c r="H286" s="2"/>
      <c r="I286" s="2"/>
      <c r="J286" s="2"/>
      <c r="K286" s="2"/>
      <c r="L286" s="2"/>
      <c r="M286" s="2"/>
      <c r="N286" s="2"/>
      <c r="O286" s="2"/>
      <c r="P286" s="2"/>
      <c r="Q286" s="2"/>
      <c r="R286" s="2"/>
      <c r="S286" s="2"/>
      <c r="T286" s="2"/>
      <c r="U286" s="2"/>
      <c r="V286" s="2"/>
      <c r="W286" s="2"/>
      <c r="X286" s="2"/>
      <c r="Y286" s="2"/>
      <c r="Z286" s="2"/>
    </row>
    <row r="287" spans="1:26" ht="12.75" customHeight="1">
      <c r="A287" s="16"/>
      <c r="B287" s="16"/>
      <c r="C287" s="1"/>
      <c r="D287" s="390"/>
      <c r="E287" s="390"/>
      <c r="F287" s="390"/>
      <c r="G287" s="2"/>
      <c r="H287" s="2"/>
      <c r="I287" s="2"/>
      <c r="J287" s="2"/>
      <c r="K287" s="2"/>
      <c r="L287" s="2"/>
      <c r="M287" s="2"/>
      <c r="N287" s="2"/>
      <c r="O287" s="2"/>
      <c r="P287" s="2"/>
      <c r="Q287" s="2"/>
      <c r="R287" s="2"/>
      <c r="S287" s="2"/>
      <c r="T287" s="2"/>
      <c r="U287" s="2"/>
      <c r="V287" s="2"/>
      <c r="W287" s="2"/>
      <c r="X287" s="2"/>
      <c r="Y287" s="2"/>
      <c r="Z287" s="2"/>
    </row>
    <row r="288" spans="1:26" ht="12.75" customHeight="1">
      <c r="A288" s="16"/>
      <c r="B288" s="16"/>
      <c r="C288" s="1"/>
      <c r="D288" s="390"/>
      <c r="E288" s="390"/>
      <c r="F288" s="390"/>
      <c r="G288" s="2"/>
      <c r="H288" s="2"/>
      <c r="I288" s="2"/>
      <c r="J288" s="2"/>
      <c r="K288" s="2"/>
      <c r="L288" s="2"/>
      <c r="M288" s="2"/>
      <c r="N288" s="2"/>
      <c r="O288" s="2"/>
      <c r="P288" s="2"/>
      <c r="Q288" s="2"/>
      <c r="R288" s="2"/>
      <c r="S288" s="2"/>
      <c r="T288" s="2"/>
      <c r="U288" s="2"/>
      <c r="V288" s="2"/>
      <c r="W288" s="2"/>
      <c r="X288" s="2"/>
      <c r="Y288" s="2"/>
      <c r="Z288" s="2"/>
    </row>
    <row r="289" spans="1:26" ht="12.75" customHeight="1">
      <c r="A289" s="16"/>
      <c r="B289" s="16"/>
      <c r="C289" s="1"/>
      <c r="D289" s="390"/>
      <c r="E289" s="390"/>
      <c r="F289" s="390"/>
      <c r="G289" s="2"/>
      <c r="H289" s="2"/>
      <c r="I289" s="2"/>
      <c r="J289" s="2"/>
      <c r="K289" s="2"/>
      <c r="L289" s="2"/>
      <c r="M289" s="2"/>
      <c r="N289" s="2"/>
      <c r="O289" s="2"/>
      <c r="P289" s="2"/>
      <c r="Q289" s="2"/>
      <c r="R289" s="2"/>
      <c r="S289" s="2"/>
      <c r="T289" s="2"/>
      <c r="U289" s="2"/>
      <c r="V289" s="2"/>
      <c r="W289" s="2"/>
      <c r="X289" s="2"/>
      <c r="Y289" s="2"/>
      <c r="Z289" s="2"/>
    </row>
    <row r="290" spans="1:26" ht="12.75" customHeight="1">
      <c r="A290" s="16"/>
      <c r="B290" s="16"/>
      <c r="C290" s="1"/>
      <c r="D290" s="390"/>
      <c r="E290" s="390"/>
      <c r="F290" s="390"/>
      <c r="G290" s="2"/>
      <c r="H290" s="2"/>
      <c r="I290" s="2"/>
      <c r="J290" s="2"/>
      <c r="K290" s="2"/>
      <c r="L290" s="2"/>
      <c r="M290" s="2"/>
      <c r="N290" s="2"/>
      <c r="O290" s="2"/>
      <c r="P290" s="2"/>
      <c r="Q290" s="2"/>
      <c r="R290" s="2"/>
      <c r="S290" s="2"/>
      <c r="T290" s="2"/>
      <c r="U290" s="2"/>
      <c r="V290" s="2"/>
      <c r="W290" s="2"/>
      <c r="X290" s="2"/>
      <c r="Y290" s="2"/>
      <c r="Z290" s="2"/>
    </row>
    <row r="291" spans="1:26" ht="12.75" customHeight="1">
      <c r="A291" s="16"/>
      <c r="B291" s="16"/>
      <c r="C291" s="1"/>
      <c r="D291" s="390"/>
      <c r="E291" s="390"/>
      <c r="F291" s="390"/>
      <c r="G291" s="2"/>
      <c r="H291" s="2"/>
      <c r="I291" s="2"/>
      <c r="J291" s="2"/>
      <c r="K291" s="2"/>
      <c r="L291" s="2"/>
      <c r="M291" s="2"/>
      <c r="N291" s="2"/>
      <c r="O291" s="2"/>
      <c r="P291" s="2"/>
      <c r="Q291" s="2"/>
      <c r="R291" s="2"/>
      <c r="S291" s="2"/>
      <c r="T291" s="2"/>
      <c r="U291" s="2"/>
      <c r="V291" s="2"/>
      <c r="W291" s="2"/>
      <c r="X291" s="2"/>
      <c r="Y291" s="2"/>
      <c r="Z291" s="2"/>
    </row>
    <row r="292" spans="1:26" ht="12.75" customHeight="1">
      <c r="A292" s="16"/>
      <c r="B292" s="16"/>
      <c r="C292" s="1"/>
      <c r="D292" s="390"/>
      <c r="E292" s="390"/>
      <c r="F292" s="390"/>
      <c r="G292" s="2"/>
      <c r="H292" s="2"/>
      <c r="I292" s="2"/>
      <c r="J292" s="2"/>
      <c r="K292" s="2"/>
      <c r="L292" s="2"/>
      <c r="M292" s="2"/>
      <c r="N292" s="2"/>
      <c r="O292" s="2"/>
      <c r="P292" s="2"/>
      <c r="Q292" s="2"/>
      <c r="R292" s="2"/>
      <c r="S292" s="2"/>
      <c r="T292" s="2"/>
      <c r="U292" s="2"/>
      <c r="V292" s="2"/>
      <c r="W292" s="2"/>
      <c r="X292" s="2"/>
      <c r="Y292" s="2"/>
      <c r="Z292" s="2"/>
    </row>
    <row r="293" spans="1:26" ht="12.75" customHeight="1">
      <c r="A293" s="16"/>
      <c r="B293" s="16"/>
      <c r="C293" s="1"/>
      <c r="D293" s="390"/>
      <c r="E293" s="390"/>
      <c r="F293" s="390"/>
      <c r="G293" s="2"/>
      <c r="H293" s="2"/>
      <c r="I293" s="2"/>
      <c r="J293" s="2"/>
      <c r="K293" s="2"/>
      <c r="L293" s="2"/>
      <c r="M293" s="2"/>
      <c r="N293" s="2"/>
      <c r="O293" s="2"/>
      <c r="P293" s="2"/>
      <c r="Q293" s="2"/>
      <c r="R293" s="2"/>
      <c r="S293" s="2"/>
      <c r="T293" s="2"/>
      <c r="U293" s="2"/>
      <c r="V293" s="2"/>
      <c r="W293" s="2"/>
      <c r="X293" s="2"/>
      <c r="Y293" s="2"/>
      <c r="Z293" s="2"/>
    </row>
    <row r="294" spans="1:26" ht="12.75" customHeight="1">
      <c r="A294" s="16"/>
      <c r="B294" s="16"/>
      <c r="C294" s="1"/>
      <c r="D294" s="390"/>
      <c r="E294" s="390"/>
      <c r="F294" s="390"/>
      <c r="G294" s="2"/>
      <c r="H294" s="2"/>
      <c r="I294" s="2"/>
      <c r="J294" s="2"/>
      <c r="K294" s="2"/>
      <c r="L294" s="2"/>
      <c r="M294" s="2"/>
      <c r="N294" s="2"/>
      <c r="O294" s="2"/>
      <c r="P294" s="2"/>
      <c r="Q294" s="2"/>
      <c r="R294" s="2"/>
      <c r="S294" s="2"/>
      <c r="T294" s="2"/>
      <c r="U294" s="2"/>
      <c r="V294" s="2"/>
      <c r="W294" s="2"/>
      <c r="X294" s="2"/>
      <c r="Y294" s="2"/>
      <c r="Z294" s="2"/>
    </row>
    <row r="295" spans="1:26" ht="12.75" customHeight="1">
      <c r="A295" s="16"/>
      <c r="B295" s="16"/>
      <c r="C295" s="1"/>
      <c r="D295" s="390"/>
      <c r="E295" s="390"/>
      <c r="F295" s="390"/>
      <c r="G295" s="2"/>
      <c r="H295" s="2"/>
      <c r="I295" s="2"/>
      <c r="J295" s="2"/>
      <c r="K295" s="2"/>
      <c r="L295" s="2"/>
      <c r="M295" s="2"/>
      <c r="N295" s="2"/>
      <c r="O295" s="2"/>
      <c r="P295" s="2"/>
      <c r="Q295" s="2"/>
      <c r="R295" s="2"/>
      <c r="S295" s="2"/>
      <c r="T295" s="2"/>
      <c r="U295" s="2"/>
      <c r="V295" s="2"/>
      <c r="W295" s="2"/>
      <c r="X295" s="2"/>
      <c r="Y295" s="2"/>
      <c r="Z295" s="2"/>
    </row>
    <row r="296" spans="1:26" ht="12.75" customHeight="1">
      <c r="A296" s="1"/>
      <c r="B296" s="1"/>
      <c r="C296" s="1"/>
      <c r="D296" s="15"/>
      <c r="E296" s="15"/>
      <c r="F296" s="15"/>
      <c r="G296" s="2"/>
      <c r="H296" s="2"/>
      <c r="I296" s="2"/>
      <c r="J296" s="2"/>
      <c r="K296" s="2"/>
      <c r="L296" s="2"/>
      <c r="M296" s="2"/>
      <c r="N296" s="2"/>
      <c r="O296" s="2"/>
      <c r="P296" s="2"/>
      <c r="Q296" s="2"/>
      <c r="R296" s="2"/>
      <c r="S296" s="2"/>
      <c r="T296" s="2"/>
      <c r="U296" s="2"/>
      <c r="V296" s="2"/>
      <c r="W296" s="2"/>
      <c r="X296" s="2"/>
      <c r="Y296" s="2"/>
      <c r="Z296" s="2"/>
    </row>
    <row r="297" spans="1:26" ht="12.75" customHeight="1">
      <c r="A297" s="16"/>
      <c r="B297" s="19" t="s">
        <v>8</v>
      </c>
      <c r="C297" s="1"/>
      <c r="D297" s="389" t="s">
        <v>398</v>
      </c>
      <c r="E297" s="390"/>
      <c r="F297" s="390"/>
      <c r="G297" s="2"/>
      <c r="H297" s="2"/>
      <c r="I297" s="2"/>
      <c r="J297" s="2"/>
      <c r="K297" s="2"/>
      <c r="L297" s="2"/>
      <c r="M297" s="2"/>
      <c r="N297" s="2"/>
      <c r="O297" s="2"/>
      <c r="P297" s="2"/>
      <c r="Q297" s="2"/>
      <c r="R297" s="2"/>
      <c r="S297" s="2"/>
      <c r="T297" s="2"/>
      <c r="U297" s="2"/>
      <c r="V297" s="2"/>
      <c r="W297" s="2"/>
      <c r="X297" s="2"/>
      <c r="Y297" s="2"/>
      <c r="Z297" s="2"/>
    </row>
    <row r="298" spans="1:26" ht="12.75" customHeight="1">
      <c r="A298" s="1"/>
      <c r="B298" s="1"/>
      <c r="C298" s="1"/>
      <c r="D298" s="390"/>
      <c r="E298" s="390"/>
      <c r="F298" s="390"/>
      <c r="G298" s="2"/>
      <c r="H298" s="2"/>
      <c r="I298" s="2"/>
      <c r="J298" s="2"/>
      <c r="K298" s="2"/>
      <c r="L298" s="2"/>
      <c r="M298" s="2"/>
      <c r="N298" s="2"/>
      <c r="O298" s="2"/>
      <c r="P298" s="2"/>
      <c r="Q298" s="2"/>
      <c r="R298" s="2"/>
      <c r="S298" s="2"/>
      <c r="T298" s="2"/>
      <c r="U298" s="2"/>
      <c r="V298" s="2"/>
      <c r="W298" s="2"/>
      <c r="X298" s="2"/>
      <c r="Y298" s="2"/>
      <c r="Z298" s="2"/>
    </row>
    <row r="299" spans="1:26" ht="12.75" customHeight="1">
      <c r="A299" s="1"/>
      <c r="B299" s="1"/>
      <c r="C299" s="1"/>
      <c r="D299" s="390"/>
      <c r="E299" s="390"/>
      <c r="F299" s="390"/>
      <c r="G299" s="2"/>
      <c r="H299" s="2"/>
      <c r="I299" s="2"/>
      <c r="J299" s="2"/>
      <c r="K299" s="2"/>
      <c r="L299" s="2"/>
      <c r="M299" s="2"/>
      <c r="N299" s="2"/>
      <c r="O299" s="2"/>
      <c r="P299" s="2"/>
      <c r="Q299" s="2"/>
      <c r="R299" s="2"/>
      <c r="S299" s="2"/>
      <c r="T299" s="2"/>
      <c r="U299" s="2"/>
      <c r="V299" s="2"/>
      <c r="W299" s="2"/>
      <c r="X299" s="2"/>
      <c r="Y299" s="2"/>
      <c r="Z299" s="2"/>
    </row>
    <row r="300" spans="1:26" ht="12.75" customHeight="1">
      <c r="A300" s="1"/>
      <c r="B300" s="1"/>
      <c r="C300" s="1"/>
      <c r="D300" s="390"/>
      <c r="E300" s="390"/>
      <c r="F300" s="390"/>
      <c r="G300" s="2"/>
      <c r="H300" s="2"/>
      <c r="I300" s="2"/>
      <c r="J300" s="2"/>
      <c r="K300" s="2"/>
      <c r="L300" s="2"/>
      <c r="M300" s="2"/>
      <c r="N300" s="2"/>
      <c r="O300" s="2"/>
      <c r="P300" s="2"/>
      <c r="Q300" s="2"/>
      <c r="R300" s="2"/>
      <c r="S300" s="2"/>
      <c r="T300" s="2"/>
      <c r="U300" s="2"/>
      <c r="V300" s="2"/>
      <c r="W300" s="2"/>
      <c r="X300" s="2"/>
      <c r="Y300" s="2"/>
      <c r="Z300" s="2"/>
    </row>
    <row r="301" spans="1:26" ht="12.75" customHeight="1">
      <c r="A301" s="1"/>
      <c r="B301" s="1"/>
      <c r="C301" s="1"/>
      <c r="D301" s="390"/>
      <c r="E301" s="390"/>
      <c r="F301" s="390"/>
      <c r="G301" s="2"/>
      <c r="H301" s="2"/>
      <c r="I301" s="2"/>
      <c r="J301" s="2"/>
      <c r="K301" s="2"/>
      <c r="L301" s="2"/>
      <c r="M301" s="2"/>
      <c r="N301" s="2"/>
      <c r="O301" s="2"/>
      <c r="P301" s="2"/>
      <c r="Q301" s="2"/>
      <c r="R301" s="2"/>
      <c r="S301" s="2"/>
      <c r="T301" s="2"/>
      <c r="U301" s="2"/>
      <c r="V301" s="2"/>
      <c r="W301" s="2"/>
      <c r="X301" s="2"/>
      <c r="Y301" s="2"/>
      <c r="Z301" s="2"/>
    </row>
    <row r="302" spans="1:26" ht="12.75" customHeight="1">
      <c r="A302" s="1"/>
      <c r="B302" s="1"/>
      <c r="C302" s="1"/>
      <c r="D302" s="390"/>
      <c r="E302" s="390"/>
      <c r="F302" s="390"/>
      <c r="G302" s="2"/>
      <c r="H302" s="2"/>
      <c r="I302" s="2"/>
      <c r="J302" s="2"/>
      <c r="K302" s="2"/>
      <c r="L302" s="2"/>
      <c r="M302" s="2"/>
      <c r="N302" s="2"/>
      <c r="O302" s="2"/>
      <c r="P302" s="2"/>
      <c r="Q302" s="2"/>
      <c r="R302" s="2"/>
      <c r="S302" s="2"/>
      <c r="T302" s="2"/>
      <c r="U302" s="2"/>
      <c r="V302" s="2"/>
      <c r="W302" s="2"/>
      <c r="X302" s="2"/>
      <c r="Y302" s="2"/>
      <c r="Z302" s="2"/>
    </row>
    <row r="303" spans="1:26" ht="12.75" customHeight="1">
      <c r="A303" s="1"/>
      <c r="B303" s="1"/>
      <c r="C303" s="1"/>
      <c r="D303" s="390"/>
      <c r="E303" s="390"/>
      <c r="F303" s="390"/>
      <c r="G303" s="2"/>
      <c r="H303" s="2"/>
      <c r="I303" s="2"/>
      <c r="J303" s="2"/>
      <c r="K303" s="2"/>
      <c r="L303" s="2"/>
      <c r="M303" s="2"/>
      <c r="N303" s="2"/>
      <c r="O303" s="2"/>
      <c r="P303" s="2"/>
      <c r="Q303" s="2"/>
      <c r="R303" s="2"/>
      <c r="S303" s="2"/>
      <c r="T303" s="2"/>
      <c r="U303" s="2"/>
      <c r="V303" s="2"/>
      <c r="W303" s="2"/>
      <c r="X303" s="2"/>
      <c r="Y303" s="2"/>
      <c r="Z303" s="2"/>
    </row>
    <row r="304" spans="1:26" ht="12.75" customHeight="1">
      <c r="A304" s="1"/>
      <c r="B304" s="1"/>
      <c r="C304" s="1"/>
      <c r="D304" s="390"/>
      <c r="E304" s="390"/>
      <c r="F304" s="390"/>
      <c r="G304" s="2"/>
      <c r="H304" s="2"/>
      <c r="I304" s="2"/>
      <c r="J304" s="2"/>
      <c r="K304" s="2"/>
      <c r="L304" s="2"/>
      <c r="M304" s="2"/>
      <c r="N304" s="2"/>
      <c r="O304" s="2"/>
      <c r="P304" s="2"/>
      <c r="Q304" s="2"/>
      <c r="R304" s="2"/>
      <c r="S304" s="2"/>
      <c r="T304" s="2"/>
      <c r="U304" s="2"/>
      <c r="V304" s="2"/>
      <c r="W304" s="2"/>
      <c r="X304" s="2"/>
      <c r="Y304" s="2"/>
      <c r="Z304" s="2"/>
    </row>
    <row r="305" spans="1:26" ht="12.75" customHeight="1">
      <c r="A305" s="1"/>
      <c r="B305" s="1"/>
      <c r="C305" s="1"/>
      <c r="D305" s="390"/>
      <c r="E305" s="390"/>
      <c r="F305" s="390"/>
      <c r="G305" s="2"/>
      <c r="H305" s="2"/>
      <c r="I305" s="2"/>
      <c r="J305" s="2"/>
      <c r="K305" s="2"/>
      <c r="L305" s="2"/>
      <c r="M305" s="2"/>
      <c r="N305" s="2"/>
      <c r="O305" s="2"/>
      <c r="P305" s="2"/>
      <c r="Q305" s="2"/>
      <c r="R305" s="2"/>
      <c r="S305" s="2"/>
      <c r="T305" s="2"/>
      <c r="U305" s="2"/>
      <c r="V305" s="2"/>
      <c r="W305" s="2"/>
      <c r="X305" s="2"/>
      <c r="Y305" s="2"/>
      <c r="Z305" s="2"/>
    </row>
    <row r="306" spans="1:26" ht="12.75" customHeight="1">
      <c r="A306" s="1"/>
      <c r="B306" s="1"/>
      <c r="C306" s="1"/>
      <c r="D306" s="15"/>
      <c r="E306" s="15"/>
      <c r="F306" s="15"/>
      <c r="G306" s="2"/>
      <c r="H306" s="2"/>
      <c r="I306" s="2"/>
      <c r="J306" s="2"/>
      <c r="K306" s="2"/>
      <c r="L306" s="2"/>
      <c r="M306" s="2"/>
      <c r="N306" s="2"/>
      <c r="O306" s="2"/>
      <c r="P306" s="2"/>
      <c r="Q306" s="2"/>
      <c r="R306" s="2"/>
      <c r="S306" s="2"/>
      <c r="T306" s="2"/>
      <c r="U306" s="2"/>
      <c r="V306" s="2"/>
      <c r="W306" s="2"/>
      <c r="X306" s="2"/>
      <c r="Y306" s="2"/>
      <c r="Z306" s="2"/>
    </row>
    <row r="307" spans="1:26" ht="12.75" customHeight="1">
      <c r="A307" s="16"/>
      <c r="B307" s="19" t="s">
        <v>8</v>
      </c>
      <c r="C307" s="1"/>
      <c r="D307" s="389" t="s">
        <v>404</v>
      </c>
      <c r="E307" s="390"/>
      <c r="F307" s="390"/>
      <c r="G307" s="2"/>
      <c r="H307" s="2"/>
      <c r="I307" s="2"/>
      <c r="J307" s="2"/>
      <c r="K307" s="2"/>
      <c r="L307" s="2"/>
      <c r="M307" s="2"/>
      <c r="N307" s="2"/>
      <c r="O307" s="2"/>
      <c r="P307" s="2"/>
      <c r="Q307" s="2"/>
      <c r="R307" s="2"/>
      <c r="S307" s="2"/>
      <c r="T307" s="2"/>
      <c r="U307" s="2"/>
      <c r="V307" s="2"/>
      <c r="W307" s="2"/>
      <c r="X307" s="2"/>
      <c r="Y307" s="2"/>
      <c r="Z307" s="2"/>
    </row>
    <row r="308" spans="1:26" ht="12.75" customHeight="1">
      <c r="A308" s="1"/>
      <c r="B308" s="1"/>
      <c r="C308" s="1"/>
      <c r="D308" s="390"/>
      <c r="E308" s="390"/>
      <c r="F308" s="390"/>
      <c r="G308" s="2"/>
      <c r="H308" s="2"/>
      <c r="I308" s="2"/>
      <c r="J308" s="2"/>
      <c r="K308" s="2"/>
      <c r="L308" s="2"/>
      <c r="M308" s="2"/>
      <c r="N308" s="2"/>
      <c r="O308" s="2"/>
      <c r="P308" s="2"/>
      <c r="Q308" s="2"/>
      <c r="R308" s="2"/>
      <c r="S308" s="2"/>
      <c r="T308" s="2"/>
      <c r="U308" s="2"/>
      <c r="V308" s="2"/>
      <c r="W308" s="2"/>
      <c r="X308" s="2"/>
      <c r="Y308" s="2"/>
      <c r="Z308" s="2"/>
    </row>
    <row r="309" spans="1:26" ht="12.75" customHeight="1">
      <c r="A309" s="1"/>
      <c r="B309" s="1"/>
      <c r="C309" s="1"/>
      <c r="D309" s="390"/>
      <c r="E309" s="390"/>
      <c r="F309" s="390"/>
      <c r="G309" s="2"/>
      <c r="H309" s="2"/>
      <c r="I309" s="2"/>
      <c r="J309" s="2"/>
      <c r="K309" s="2"/>
      <c r="L309" s="2"/>
      <c r="M309" s="2"/>
      <c r="N309" s="2"/>
      <c r="O309" s="2"/>
      <c r="P309" s="2"/>
      <c r="Q309" s="2"/>
      <c r="R309" s="2"/>
      <c r="S309" s="2"/>
      <c r="T309" s="2"/>
      <c r="U309" s="2"/>
      <c r="V309" s="2"/>
      <c r="W309" s="2"/>
      <c r="X309" s="2"/>
      <c r="Y309" s="2"/>
      <c r="Z309" s="2"/>
    </row>
    <row r="310" spans="1:26" ht="12.75" customHeight="1">
      <c r="A310" s="1"/>
      <c r="B310" s="1"/>
      <c r="C310" s="1"/>
      <c r="D310" s="390"/>
      <c r="E310" s="390"/>
      <c r="F310" s="390"/>
      <c r="G310" s="2"/>
      <c r="H310" s="2"/>
      <c r="I310" s="2"/>
      <c r="J310" s="2"/>
      <c r="K310" s="2"/>
      <c r="L310" s="2"/>
      <c r="M310" s="2"/>
      <c r="N310" s="2"/>
      <c r="O310" s="2"/>
      <c r="P310" s="2"/>
      <c r="Q310" s="2"/>
      <c r="R310" s="2"/>
      <c r="S310" s="2"/>
      <c r="T310" s="2"/>
      <c r="U310" s="2"/>
      <c r="V310" s="2"/>
      <c r="W310" s="2"/>
      <c r="X310" s="2"/>
      <c r="Y310" s="2"/>
      <c r="Z310" s="2"/>
    </row>
    <row r="311" spans="1:26" ht="12.75" customHeight="1">
      <c r="A311" s="1"/>
      <c r="B311" s="1"/>
      <c r="C311" s="1"/>
      <c r="D311" s="390"/>
      <c r="E311" s="390"/>
      <c r="F311" s="390"/>
      <c r="G311" s="2"/>
      <c r="H311" s="2"/>
      <c r="I311" s="2"/>
      <c r="J311" s="2"/>
      <c r="K311" s="2"/>
      <c r="L311" s="2"/>
      <c r="M311" s="2"/>
      <c r="N311" s="2"/>
      <c r="O311" s="2"/>
      <c r="P311" s="2"/>
      <c r="Q311" s="2"/>
      <c r="R311" s="2"/>
      <c r="S311" s="2"/>
      <c r="T311" s="2"/>
      <c r="U311" s="2"/>
      <c r="V311" s="2"/>
      <c r="W311" s="2"/>
      <c r="X311" s="2"/>
      <c r="Y311" s="2"/>
      <c r="Z311" s="2"/>
    </row>
    <row r="312" spans="1:26" ht="12.75" customHeight="1">
      <c r="A312" s="1"/>
      <c r="B312" s="1"/>
      <c r="C312" s="1"/>
      <c r="D312" s="390"/>
      <c r="E312" s="390"/>
      <c r="F312" s="390"/>
      <c r="G312" s="2"/>
      <c r="H312" s="2"/>
      <c r="I312" s="2"/>
      <c r="J312" s="2"/>
      <c r="K312" s="2"/>
      <c r="L312" s="2"/>
      <c r="M312" s="2"/>
      <c r="N312" s="2"/>
      <c r="O312" s="2"/>
      <c r="P312" s="2"/>
      <c r="Q312" s="2"/>
      <c r="R312" s="2"/>
      <c r="S312" s="2"/>
      <c r="T312" s="2"/>
      <c r="U312" s="2"/>
      <c r="V312" s="2"/>
      <c r="W312" s="2"/>
      <c r="X312" s="2"/>
      <c r="Y312" s="2"/>
      <c r="Z312" s="2"/>
    </row>
    <row r="313" spans="1:26" ht="12.75" customHeight="1">
      <c r="A313" s="1"/>
      <c r="B313" s="1"/>
      <c r="C313" s="1"/>
      <c r="D313" s="11"/>
      <c r="E313" s="11"/>
      <c r="F313" s="11"/>
      <c r="G313" s="2"/>
      <c r="H313" s="2"/>
      <c r="I313" s="2"/>
      <c r="J313" s="2"/>
      <c r="K313" s="2"/>
      <c r="L313" s="2"/>
      <c r="M313" s="2"/>
      <c r="N313" s="2"/>
      <c r="O313" s="2"/>
      <c r="P313" s="2"/>
      <c r="Q313" s="2"/>
      <c r="R313" s="2"/>
      <c r="S313" s="2"/>
      <c r="T313" s="2"/>
      <c r="U313" s="2"/>
      <c r="V313" s="2"/>
      <c r="W313" s="2"/>
      <c r="X313" s="2"/>
      <c r="Y313" s="2"/>
      <c r="Z313" s="2"/>
    </row>
    <row r="314" spans="1:26" ht="12.75" customHeight="1">
      <c r="A314" s="1"/>
      <c r="B314" s="1"/>
      <c r="C314" s="1"/>
      <c r="D314" s="415" t="s">
        <v>405</v>
      </c>
      <c r="E314" s="416"/>
      <c r="F314" s="416"/>
      <c r="G314" s="2"/>
      <c r="H314" s="2"/>
      <c r="I314" s="2"/>
      <c r="J314" s="2"/>
      <c r="K314" s="2"/>
      <c r="L314" s="2"/>
      <c r="M314" s="2"/>
      <c r="N314" s="2"/>
      <c r="O314" s="2"/>
      <c r="P314" s="2"/>
      <c r="Q314" s="2"/>
      <c r="R314" s="2"/>
      <c r="S314" s="2"/>
      <c r="T314" s="2"/>
      <c r="U314" s="2"/>
      <c r="V314" s="2"/>
      <c r="W314" s="2"/>
      <c r="X314" s="2"/>
      <c r="Y314" s="2"/>
      <c r="Z314" s="2"/>
    </row>
    <row r="315" spans="1:26" ht="12.75" customHeight="1">
      <c r="A315" s="1"/>
      <c r="B315" s="1"/>
      <c r="C315" s="1"/>
      <c r="D315" s="417" t="s">
        <v>407</v>
      </c>
      <c r="E315" s="418"/>
      <c r="F315" s="418"/>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15"/>
      <c r="E316" s="15"/>
      <c r="F316" s="15"/>
      <c r="G316" s="2"/>
      <c r="H316" s="2"/>
      <c r="I316" s="2"/>
      <c r="J316" s="2"/>
      <c r="K316" s="2"/>
      <c r="L316" s="2"/>
      <c r="M316" s="2"/>
      <c r="N316" s="2"/>
      <c r="O316" s="2"/>
      <c r="P316" s="2"/>
      <c r="Q316" s="2"/>
      <c r="R316" s="2"/>
      <c r="S316" s="2"/>
      <c r="T316" s="2"/>
      <c r="U316" s="2"/>
      <c r="V316" s="2"/>
      <c r="W316" s="2"/>
      <c r="X316" s="2"/>
      <c r="Y316" s="2"/>
      <c r="Z316" s="2"/>
    </row>
    <row r="317" spans="1:26" ht="12.75" customHeight="1">
      <c r="A317" s="16"/>
      <c r="B317" s="19" t="s">
        <v>8</v>
      </c>
      <c r="C317" s="2"/>
      <c r="D317" s="397" t="s">
        <v>408</v>
      </c>
      <c r="E317" s="390"/>
      <c r="F317" s="390"/>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15"/>
      <c r="E318" s="15"/>
      <c r="F318" s="15"/>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19" t="s">
        <v>8</v>
      </c>
      <c r="C319" s="2"/>
      <c r="D319" s="389" t="s">
        <v>409</v>
      </c>
      <c r="E319" s="390"/>
      <c r="F319" s="390"/>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390"/>
      <c r="E320" s="390"/>
      <c r="F320" s="390"/>
      <c r="G320" s="2"/>
      <c r="H320" s="2"/>
      <c r="I320" s="2"/>
      <c r="J320" s="2"/>
      <c r="K320" s="2"/>
      <c r="L320" s="2"/>
      <c r="M320" s="2"/>
      <c r="N320" s="2"/>
      <c r="O320" s="2"/>
      <c r="P320" s="2"/>
      <c r="Q320" s="2"/>
      <c r="R320" s="2"/>
      <c r="S320" s="2"/>
      <c r="T320" s="2"/>
      <c r="U320" s="2"/>
      <c r="V320" s="2"/>
      <c r="W320" s="2"/>
      <c r="X320" s="2"/>
      <c r="Y320" s="2"/>
      <c r="Z320" s="2"/>
    </row>
    <row r="321" spans="1:26" ht="12.75" customHeight="1">
      <c r="A321" s="2"/>
      <c r="B321" s="2"/>
      <c r="C321" s="2"/>
      <c r="D321" s="390"/>
      <c r="E321" s="390"/>
      <c r="F321" s="390"/>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390"/>
      <c r="E322" s="390"/>
      <c r="F322" s="390"/>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390"/>
      <c r="E323" s="390"/>
      <c r="F323" s="390"/>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390"/>
      <c r="E324" s="390"/>
      <c r="F324" s="390"/>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390"/>
      <c r="E325" s="390"/>
      <c r="F325" s="390"/>
      <c r="G325" s="2"/>
      <c r="H325" s="2"/>
      <c r="I325" s="2"/>
      <c r="J325" s="2"/>
      <c r="K325" s="2"/>
      <c r="L325" s="2"/>
      <c r="M325" s="2"/>
      <c r="N325" s="2"/>
      <c r="O325" s="2"/>
      <c r="P325" s="2"/>
      <c r="Q325" s="2"/>
      <c r="R325" s="2"/>
      <c r="S325" s="2"/>
      <c r="T325" s="2"/>
      <c r="U325" s="2"/>
      <c r="V325" s="2"/>
      <c r="W325" s="2"/>
      <c r="X325" s="2"/>
      <c r="Y325" s="2"/>
      <c r="Z325" s="2"/>
    </row>
    <row r="326" spans="1:26" ht="12.75" customHeight="1">
      <c r="A326" s="2"/>
      <c r="B326" s="2"/>
      <c r="C326" s="2"/>
      <c r="D326" s="390"/>
      <c r="E326" s="390"/>
      <c r="F326" s="390"/>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390"/>
      <c r="E327" s="390"/>
      <c r="F327" s="390"/>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390"/>
      <c r="E328" s="390"/>
      <c r="F328" s="390"/>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390"/>
      <c r="E329" s="390"/>
      <c r="F329" s="390"/>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2"/>
      <c r="E330" s="15"/>
      <c r="F330" s="15"/>
      <c r="G330" s="2"/>
      <c r="H330" s="2"/>
      <c r="I330" s="2"/>
      <c r="J330" s="2"/>
      <c r="K330" s="2"/>
      <c r="L330" s="2"/>
      <c r="M330" s="2"/>
      <c r="N330" s="2"/>
      <c r="O330" s="2"/>
      <c r="P330" s="2"/>
      <c r="Q330" s="2"/>
      <c r="R330" s="2"/>
      <c r="S330" s="2"/>
      <c r="T330" s="2"/>
      <c r="U330" s="2"/>
      <c r="V330" s="2"/>
      <c r="W330" s="2"/>
      <c r="X330" s="2"/>
      <c r="Y330" s="2"/>
      <c r="Z330" s="2"/>
    </row>
    <row r="331" spans="1:26" ht="12.75" customHeight="1">
      <c r="A331" s="16"/>
      <c r="B331" s="19" t="s">
        <v>8</v>
      </c>
      <c r="C331" s="2"/>
      <c r="D331" s="389" t="s">
        <v>412</v>
      </c>
      <c r="E331" s="390"/>
      <c r="F331" s="390"/>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390"/>
      <c r="E332" s="390"/>
      <c r="F332" s="390"/>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390"/>
      <c r="E333" s="390"/>
      <c r="F333" s="390"/>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390"/>
      <c r="E334" s="390"/>
      <c r="F334" s="390"/>
      <c r="G334" s="2"/>
      <c r="H334" s="2"/>
      <c r="I334" s="2"/>
      <c r="J334" s="2"/>
      <c r="K334" s="2"/>
      <c r="L334" s="2"/>
      <c r="M334" s="2"/>
      <c r="N334" s="2"/>
      <c r="O334" s="2"/>
      <c r="P334" s="2"/>
      <c r="Q334" s="2"/>
      <c r="R334" s="2"/>
      <c r="S334" s="2"/>
      <c r="T334" s="2"/>
      <c r="U334" s="2"/>
      <c r="V334" s="2"/>
      <c r="W334" s="2"/>
      <c r="X334" s="2"/>
      <c r="Y334" s="2"/>
      <c r="Z334" s="2"/>
    </row>
    <row r="335" spans="1:26" ht="12.75" customHeight="1">
      <c r="A335" s="2"/>
      <c r="B335" s="2"/>
      <c r="C335" s="2"/>
      <c r="D335" s="15"/>
      <c r="E335" s="15"/>
      <c r="F335" s="15"/>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389" t="s">
        <v>415</v>
      </c>
      <c r="E336" s="390"/>
      <c r="F336" s="390"/>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390"/>
      <c r="E337" s="390"/>
      <c r="F337" s="390"/>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390"/>
      <c r="E338" s="390"/>
      <c r="F338" s="390"/>
      <c r="G338" s="2"/>
      <c r="H338" s="2"/>
      <c r="I338" s="2"/>
      <c r="J338" s="2"/>
      <c r="K338" s="2"/>
      <c r="L338" s="2"/>
      <c r="M338" s="2"/>
      <c r="N338" s="2"/>
      <c r="O338" s="2"/>
      <c r="P338" s="2"/>
      <c r="Q338" s="2"/>
      <c r="R338" s="2"/>
      <c r="S338" s="2"/>
      <c r="T338" s="2"/>
      <c r="U338" s="2"/>
      <c r="V338" s="2"/>
      <c r="W338" s="2"/>
      <c r="X338" s="2"/>
      <c r="Y338" s="2"/>
      <c r="Z338" s="2"/>
    </row>
    <row r="339" spans="1:26" ht="12.75" customHeight="1">
      <c r="A339" s="2"/>
      <c r="B339" s="2"/>
      <c r="C339" s="2"/>
      <c r="D339" s="390"/>
      <c r="E339" s="390"/>
      <c r="F339" s="390"/>
      <c r="G339" s="2"/>
      <c r="H339" s="2"/>
      <c r="I339" s="2"/>
      <c r="J339" s="2"/>
      <c r="K339" s="2"/>
      <c r="L339" s="2"/>
      <c r="M339" s="2"/>
      <c r="N339" s="2"/>
      <c r="O339" s="2"/>
      <c r="P339" s="2"/>
      <c r="Q339" s="2"/>
      <c r="R339" s="2"/>
      <c r="S339" s="2"/>
      <c r="T339" s="2"/>
      <c r="U339" s="2"/>
      <c r="V339" s="2"/>
      <c r="W339" s="2"/>
      <c r="X339" s="2"/>
      <c r="Y339" s="2"/>
      <c r="Z339" s="2"/>
    </row>
    <row r="340" spans="1:26" ht="18" customHeight="1">
      <c r="A340" s="2"/>
      <c r="B340" s="2"/>
      <c r="C340" s="2"/>
      <c r="D340" s="390"/>
      <c r="E340" s="390"/>
      <c r="F340" s="390"/>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390"/>
      <c r="E341" s="390"/>
      <c r="F341" s="390"/>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390"/>
      <c r="E342" s="390"/>
      <c r="F342" s="390"/>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390"/>
      <c r="E343" s="390"/>
      <c r="F343" s="390"/>
      <c r="G343" s="2"/>
      <c r="H343" s="2"/>
      <c r="I343" s="2"/>
      <c r="J343" s="2"/>
      <c r="K343" s="2"/>
      <c r="L343" s="2"/>
      <c r="M343" s="2"/>
      <c r="N343" s="2"/>
      <c r="O343" s="2"/>
      <c r="P343" s="2"/>
      <c r="Q343" s="2"/>
      <c r="R343" s="2"/>
      <c r="S343" s="2"/>
      <c r="T343" s="2"/>
      <c r="U343" s="2"/>
      <c r="V343" s="2"/>
      <c r="W343" s="2"/>
      <c r="X343" s="2"/>
      <c r="Y343" s="2"/>
      <c r="Z343" s="2"/>
    </row>
    <row r="344" spans="1:26" ht="8.25" customHeight="1">
      <c r="A344" s="2"/>
      <c r="B344" s="2"/>
      <c r="C344" s="2"/>
      <c r="D344" s="390"/>
      <c r="E344" s="390"/>
      <c r="F344" s="390"/>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389" t="s">
        <v>420</v>
      </c>
      <c r="E345" s="390"/>
      <c r="F345" s="390"/>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390"/>
      <c r="E346" s="390"/>
      <c r="F346" s="390"/>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390"/>
      <c r="E347" s="390"/>
      <c r="F347" s="390"/>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390"/>
      <c r="E348" s="390"/>
      <c r="F348" s="390"/>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390"/>
      <c r="E349" s="390"/>
      <c r="F349" s="390"/>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390"/>
      <c r="E350" s="390"/>
      <c r="F350" s="390"/>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390"/>
      <c r="E351" s="390"/>
      <c r="F351" s="390"/>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2"/>
      <c r="D352" s="390"/>
      <c r="E352" s="390"/>
      <c r="F352" s="390"/>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2"/>
      <c r="D353" s="390"/>
      <c r="E353" s="390"/>
      <c r="F353" s="390"/>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390"/>
      <c r="E354" s="390"/>
      <c r="F354" s="390"/>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2"/>
      <c r="D355" s="390"/>
      <c r="E355" s="390"/>
      <c r="F355" s="390"/>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2"/>
      <c r="D356" s="390"/>
      <c r="E356" s="390"/>
      <c r="F356" s="390"/>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34"/>
      <c r="D357" s="390"/>
      <c r="E357" s="390"/>
      <c r="F357" s="390"/>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34"/>
      <c r="D358" s="390"/>
      <c r="E358" s="390"/>
      <c r="F358" s="390"/>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2"/>
      <c r="C359" s="2"/>
      <c r="D359" s="390"/>
      <c r="E359" s="390"/>
      <c r="F359" s="390"/>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34"/>
      <c r="D360" s="390"/>
      <c r="E360" s="390"/>
      <c r="F360" s="390"/>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34"/>
      <c r="D361" s="390"/>
      <c r="E361" s="390"/>
      <c r="F361" s="390"/>
      <c r="G361" s="2"/>
      <c r="H361" s="2"/>
      <c r="I361" s="2"/>
      <c r="J361" s="2"/>
      <c r="K361" s="2"/>
      <c r="L361" s="2"/>
      <c r="M361" s="2"/>
      <c r="N361" s="2"/>
      <c r="O361" s="2"/>
      <c r="P361" s="2"/>
      <c r="Q361" s="2"/>
      <c r="R361" s="2"/>
      <c r="S361" s="2"/>
      <c r="T361" s="2"/>
      <c r="U361" s="2"/>
      <c r="V361" s="2"/>
      <c r="W361" s="2"/>
      <c r="X361" s="2"/>
      <c r="Y361" s="2"/>
      <c r="Z361" s="2"/>
    </row>
    <row r="362" spans="1:26" ht="12.75" customHeight="1">
      <c r="A362" s="2"/>
      <c r="B362" s="2"/>
      <c r="C362" s="34"/>
      <c r="D362" s="390"/>
      <c r="E362" s="390"/>
      <c r="F362" s="390"/>
      <c r="G362" s="2"/>
      <c r="H362" s="2"/>
      <c r="I362" s="2"/>
      <c r="J362" s="2"/>
      <c r="K362" s="2"/>
      <c r="L362" s="2"/>
      <c r="M362" s="2"/>
      <c r="N362" s="2"/>
      <c r="O362" s="2"/>
      <c r="P362" s="2"/>
      <c r="Q362" s="2"/>
      <c r="R362" s="2"/>
      <c r="S362" s="2"/>
      <c r="T362" s="2"/>
      <c r="U362" s="2"/>
      <c r="V362" s="2"/>
      <c r="W362" s="2"/>
      <c r="X362" s="2"/>
      <c r="Y362" s="2"/>
      <c r="Z362" s="2"/>
    </row>
    <row r="363" spans="1:26" ht="12.75" customHeight="1">
      <c r="A363" s="2"/>
      <c r="B363" s="2"/>
      <c r="C363" s="2"/>
      <c r="D363" s="15"/>
      <c r="E363" s="15"/>
      <c r="F363" s="15"/>
      <c r="G363" s="2"/>
      <c r="H363" s="2"/>
      <c r="I363" s="2"/>
      <c r="J363" s="2"/>
      <c r="K363" s="2"/>
      <c r="L363" s="2"/>
      <c r="M363" s="2"/>
      <c r="N363" s="2"/>
      <c r="O363" s="2"/>
      <c r="P363" s="2"/>
      <c r="Q363" s="2"/>
      <c r="R363" s="2"/>
      <c r="S363" s="2"/>
      <c r="T363" s="2"/>
      <c r="U363" s="2"/>
      <c r="V363" s="2"/>
      <c r="W363" s="2"/>
      <c r="X363" s="2"/>
      <c r="Y363" s="2"/>
      <c r="Z363" s="2"/>
    </row>
    <row r="364" spans="1:26" ht="12.75" customHeight="1">
      <c r="A364" s="2"/>
      <c r="B364" s="19" t="s">
        <v>8</v>
      </c>
      <c r="C364" s="2"/>
      <c r="D364" s="389" t="s">
        <v>428</v>
      </c>
      <c r="E364" s="390"/>
      <c r="F364" s="390"/>
      <c r="G364" s="2"/>
      <c r="H364" s="2"/>
      <c r="I364" s="2"/>
      <c r="J364" s="2"/>
      <c r="K364" s="2"/>
      <c r="L364" s="2"/>
      <c r="M364" s="2"/>
      <c r="N364" s="2"/>
      <c r="O364" s="2"/>
      <c r="P364" s="2"/>
      <c r="Q364" s="2"/>
      <c r="R364" s="2"/>
      <c r="S364" s="2"/>
      <c r="T364" s="2"/>
      <c r="U364" s="2"/>
      <c r="V364" s="2"/>
      <c r="W364" s="2"/>
      <c r="X364" s="2"/>
      <c r="Y364" s="2"/>
      <c r="Z364" s="2"/>
    </row>
    <row r="365" spans="1:26" ht="12.75" customHeight="1">
      <c r="A365" s="2"/>
      <c r="B365" s="2"/>
      <c r="C365" s="2"/>
      <c r="D365" s="390"/>
      <c r="E365" s="390"/>
      <c r="F365" s="390"/>
      <c r="G365" s="2"/>
      <c r="H365" s="2"/>
      <c r="I365" s="2"/>
      <c r="J365" s="2"/>
      <c r="K365" s="2"/>
      <c r="L365" s="2"/>
      <c r="M365" s="2"/>
      <c r="N365" s="2"/>
      <c r="O365" s="2"/>
      <c r="P365" s="2"/>
      <c r="Q365" s="2"/>
      <c r="R365" s="2"/>
      <c r="S365" s="2"/>
      <c r="T365" s="2"/>
      <c r="U365" s="2"/>
      <c r="V365" s="2"/>
      <c r="W365" s="2"/>
      <c r="X365" s="2"/>
      <c r="Y365" s="2"/>
      <c r="Z365" s="2"/>
    </row>
    <row r="366" spans="1:26" ht="12.75" customHeight="1">
      <c r="A366" s="2"/>
      <c r="B366" s="2"/>
      <c r="C366" s="2"/>
      <c r="D366" s="15"/>
      <c r="E366" s="15"/>
      <c r="F366" s="15"/>
      <c r="G366" s="2"/>
      <c r="H366" s="2"/>
      <c r="I366" s="2"/>
      <c r="J366" s="2"/>
      <c r="K366" s="2"/>
      <c r="L366" s="2"/>
      <c r="M366" s="2"/>
      <c r="N366" s="2"/>
      <c r="O366" s="2"/>
      <c r="P366" s="2"/>
      <c r="Q366" s="2"/>
      <c r="R366" s="2"/>
      <c r="S366" s="2"/>
      <c r="T366" s="2"/>
      <c r="U366" s="2"/>
      <c r="V366" s="2"/>
      <c r="W366" s="2"/>
      <c r="X366" s="2"/>
      <c r="Y366" s="2"/>
      <c r="Z366" s="2"/>
    </row>
    <row r="367" spans="1:26" ht="12.75" customHeight="1">
      <c r="A367" s="16"/>
      <c r="B367" s="19" t="s">
        <v>8</v>
      </c>
      <c r="C367" s="2"/>
      <c r="D367" s="389" t="s">
        <v>431</v>
      </c>
      <c r="E367" s="390"/>
      <c r="F367" s="390"/>
      <c r="G367" s="2"/>
      <c r="H367" s="2"/>
      <c r="I367" s="2"/>
      <c r="J367" s="2"/>
      <c r="K367" s="2"/>
      <c r="L367" s="2"/>
      <c r="M367" s="2"/>
      <c r="N367" s="2"/>
      <c r="O367" s="2"/>
      <c r="P367" s="2"/>
      <c r="Q367" s="2"/>
      <c r="R367" s="2"/>
      <c r="S367" s="2"/>
      <c r="T367" s="2"/>
      <c r="U367" s="2"/>
      <c r="V367" s="2"/>
      <c r="W367" s="2"/>
      <c r="X367" s="2"/>
      <c r="Y367" s="2"/>
      <c r="Z367" s="2"/>
    </row>
    <row r="368" spans="1:26" ht="12.75" customHeight="1">
      <c r="A368" s="16"/>
      <c r="B368" s="16"/>
      <c r="C368" s="2"/>
      <c r="D368" s="390"/>
      <c r="E368" s="390"/>
      <c r="F368" s="390"/>
      <c r="G368" s="2"/>
      <c r="H368" s="2"/>
      <c r="I368" s="2"/>
      <c r="J368" s="2"/>
      <c r="K368" s="2"/>
      <c r="L368" s="2"/>
      <c r="M368" s="2"/>
      <c r="N368" s="2"/>
      <c r="O368" s="2"/>
      <c r="P368" s="2"/>
      <c r="Q368" s="2"/>
      <c r="R368" s="2"/>
      <c r="S368" s="2"/>
      <c r="T368" s="2"/>
      <c r="U368" s="2"/>
      <c r="V368" s="2"/>
      <c r="W368" s="2"/>
      <c r="X368" s="2"/>
      <c r="Y368" s="2"/>
      <c r="Z368" s="2"/>
    </row>
    <row r="369" spans="1:26" ht="12.75" customHeight="1">
      <c r="A369" s="16"/>
      <c r="B369" s="16"/>
      <c r="C369" s="2"/>
      <c r="D369" s="390"/>
      <c r="E369" s="390"/>
      <c r="F369" s="390"/>
      <c r="G369" s="2"/>
      <c r="H369" s="2"/>
      <c r="I369" s="2"/>
      <c r="J369" s="2"/>
      <c r="K369" s="2"/>
      <c r="L369" s="2"/>
      <c r="M369" s="2"/>
      <c r="N369" s="2"/>
      <c r="O369" s="2"/>
      <c r="P369" s="2"/>
      <c r="Q369" s="2"/>
      <c r="R369" s="2"/>
      <c r="S369" s="2"/>
      <c r="T369" s="2"/>
      <c r="U369" s="2"/>
      <c r="V369" s="2"/>
      <c r="W369" s="2"/>
      <c r="X369" s="2"/>
      <c r="Y369" s="2"/>
      <c r="Z369" s="2"/>
    </row>
    <row r="370" spans="1:26" ht="12.75" customHeight="1">
      <c r="A370" s="16"/>
      <c r="B370" s="16"/>
      <c r="C370" s="2"/>
      <c r="D370" s="390"/>
      <c r="E370" s="390"/>
      <c r="F370" s="390"/>
      <c r="G370" s="2"/>
      <c r="H370" s="2"/>
      <c r="I370" s="2"/>
      <c r="J370" s="2"/>
      <c r="K370" s="2"/>
      <c r="L370" s="2"/>
      <c r="M370" s="2"/>
      <c r="N370" s="2"/>
      <c r="O370" s="2"/>
      <c r="P370" s="2"/>
      <c r="Q370" s="2"/>
      <c r="R370" s="2"/>
      <c r="S370" s="2"/>
      <c r="T370" s="2"/>
      <c r="U370" s="2"/>
      <c r="V370" s="2"/>
      <c r="W370" s="2"/>
      <c r="X370" s="2"/>
      <c r="Y370" s="2"/>
      <c r="Z370" s="2"/>
    </row>
    <row r="371" spans="1:26" ht="12.75" customHeight="1">
      <c r="A371" s="16"/>
      <c r="B371" s="16"/>
      <c r="C371" s="2"/>
      <c r="D371" s="390"/>
      <c r="E371" s="390"/>
      <c r="F371" s="390"/>
      <c r="G371" s="2"/>
      <c r="H371" s="2"/>
      <c r="I371" s="2"/>
      <c r="J371" s="2"/>
      <c r="K371" s="2"/>
      <c r="L371" s="2"/>
      <c r="M371" s="2"/>
      <c r="N371" s="2"/>
      <c r="O371" s="2"/>
      <c r="P371" s="2"/>
      <c r="Q371" s="2"/>
      <c r="R371" s="2"/>
      <c r="S371" s="2"/>
      <c r="T371" s="2"/>
      <c r="U371" s="2"/>
      <c r="V371" s="2"/>
      <c r="W371" s="2"/>
      <c r="X371" s="2"/>
      <c r="Y371" s="2"/>
      <c r="Z371" s="2"/>
    </row>
    <row r="372" spans="1:26" ht="12.75" customHeight="1">
      <c r="A372" s="1"/>
      <c r="B372" s="1"/>
      <c r="C372" s="1"/>
      <c r="D372" s="15"/>
      <c r="E372" s="15"/>
      <c r="F372" s="15"/>
      <c r="G372" s="2"/>
      <c r="H372" s="2"/>
      <c r="I372" s="2"/>
      <c r="J372" s="2"/>
      <c r="K372" s="2"/>
      <c r="L372" s="2"/>
      <c r="M372" s="2"/>
      <c r="N372" s="2"/>
      <c r="O372" s="2"/>
      <c r="P372" s="2"/>
      <c r="Q372" s="2"/>
      <c r="R372" s="2"/>
      <c r="S372" s="2"/>
      <c r="T372" s="2"/>
      <c r="U372" s="2"/>
      <c r="V372" s="2"/>
      <c r="W372" s="2"/>
      <c r="X372" s="2"/>
      <c r="Y372" s="2"/>
      <c r="Z372" s="2"/>
    </row>
    <row r="373" spans="1:26" ht="12.75" customHeight="1">
      <c r="A373" s="16"/>
      <c r="B373" s="19" t="s">
        <v>8</v>
      </c>
      <c r="C373" s="34"/>
      <c r="D373" s="389" t="s">
        <v>435</v>
      </c>
      <c r="E373" s="390"/>
      <c r="F373" s="390"/>
      <c r="G373" s="2"/>
      <c r="H373" s="2"/>
      <c r="I373" s="2"/>
      <c r="J373" s="2"/>
      <c r="K373" s="2"/>
      <c r="L373" s="2"/>
      <c r="M373" s="2"/>
      <c r="N373" s="2"/>
      <c r="O373" s="2"/>
      <c r="P373" s="2"/>
      <c r="Q373" s="2"/>
      <c r="R373" s="2"/>
      <c r="S373" s="2"/>
      <c r="T373" s="2"/>
      <c r="U373" s="2"/>
      <c r="V373" s="2"/>
      <c r="W373" s="2"/>
      <c r="X373" s="2"/>
      <c r="Y373" s="2"/>
      <c r="Z373" s="2"/>
    </row>
    <row r="374" spans="1:26" ht="12.75" customHeight="1">
      <c r="A374" s="16"/>
      <c r="B374" s="16"/>
      <c r="C374" s="1"/>
      <c r="D374" s="390"/>
      <c r="E374" s="390"/>
      <c r="F374" s="390"/>
      <c r="G374" s="2"/>
      <c r="H374" s="2"/>
      <c r="I374" s="2"/>
      <c r="J374" s="2"/>
      <c r="K374" s="2"/>
      <c r="L374" s="2"/>
      <c r="M374" s="2"/>
      <c r="N374" s="2"/>
      <c r="O374" s="2"/>
      <c r="P374" s="2"/>
      <c r="Q374" s="2"/>
      <c r="R374" s="2"/>
      <c r="S374" s="2"/>
      <c r="T374" s="2"/>
      <c r="U374" s="2"/>
      <c r="V374" s="2"/>
      <c r="W374" s="2"/>
      <c r="X374" s="2"/>
      <c r="Y374" s="2"/>
      <c r="Z374" s="2"/>
    </row>
    <row r="375" spans="1:26" ht="12.75" customHeight="1">
      <c r="A375" s="1"/>
      <c r="B375" s="1"/>
      <c r="C375" s="1"/>
      <c r="D375" s="390"/>
      <c r="E375" s="390"/>
      <c r="F375" s="390"/>
      <c r="G375" s="2"/>
      <c r="H375" s="2"/>
      <c r="I375" s="2"/>
      <c r="J375" s="2"/>
      <c r="K375" s="2"/>
      <c r="L375" s="2"/>
      <c r="M375" s="2"/>
      <c r="N375" s="2"/>
      <c r="O375" s="2"/>
      <c r="P375" s="2"/>
      <c r="Q375" s="2"/>
      <c r="R375" s="2"/>
      <c r="S375" s="2"/>
      <c r="T375" s="2"/>
      <c r="U375" s="2"/>
      <c r="V375" s="2"/>
      <c r="W375" s="2"/>
      <c r="X375" s="2"/>
      <c r="Y375" s="2"/>
      <c r="Z375" s="2"/>
    </row>
    <row r="376" spans="1:26" ht="12.75" customHeight="1">
      <c r="A376" s="1"/>
      <c r="B376" s="1"/>
      <c r="C376" s="1"/>
      <c r="D376" s="390"/>
      <c r="E376" s="390"/>
      <c r="F376" s="390"/>
      <c r="G376" s="2"/>
      <c r="H376" s="2"/>
      <c r="I376" s="2"/>
      <c r="J376" s="2"/>
      <c r="K376" s="2"/>
      <c r="L376" s="2"/>
      <c r="M376" s="2"/>
      <c r="N376" s="2"/>
      <c r="O376" s="2"/>
      <c r="P376" s="2"/>
      <c r="Q376" s="2"/>
      <c r="R376" s="2"/>
      <c r="S376" s="2"/>
      <c r="T376" s="2"/>
      <c r="U376" s="2"/>
      <c r="V376" s="2"/>
      <c r="W376" s="2"/>
      <c r="X376" s="2"/>
      <c r="Y376" s="2"/>
      <c r="Z376" s="2"/>
    </row>
    <row r="377" spans="1:26" ht="12.75" customHeight="1">
      <c r="A377" s="1"/>
      <c r="B377" s="1"/>
      <c r="C377" s="1"/>
      <c r="D377" s="390"/>
      <c r="E377" s="390"/>
      <c r="F377" s="390"/>
      <c r="G377" s="2"/>
      <c r="H377" s="2"/>
      <c r="I377" s="2"/>
      <c r="J377" s="2"/>
      <c r="K377" s="2"/>
      <c r="L377" s="2"/>
      <c r="M377" s="2"/>
      <c r="N377" s="2"/>
      <c r="O377" s="2"/>
      <c r="P377" s="2"/>
      <c r="Q377" s="2"/>
      <c r="R377" s="2"/>
      <c r="S377" s="2"/>
      <c r="T377" s="2"/>
      <c r="U377" s="2"/>
      <c r="V377" s="2"/>
      <c r="W377" s="2"/>
      <c r="X377" s="2"/>
      <c r="Y377" s="2"/>
      <c r="Z377" s="2"/>
    </row>
    <row r="378" spans="1:26" ht="12.75" customHeight="1">
      <c r="A378" s="1"/>
      <c r="B378" s="1"/>
      <c r="C378" s="1"/>
      <c r="D378" s="390"/>
      <c r="E378" s="390"/>
      <c r="F378" s="390"/>
      <c r="G378" s="2"/>
      <c r="H378" s="2"/>
      <c r="I378" s="2"/>
      <c r="J378" s="2"/>
      <c r="K378" s="2"/>
      <c r="L378" s="2"/>
      <c r="M378" s="2"/>
      <c r="N378" s="2"/>
      <c r="O378" s="2"/>
      <c r="P378" s="2"/>
      <c r="Q378" s="2"/>
      <c r="R378" s="2"/>
      <c r="S378" s="2"/>
      <c r="T378" s="2"/>
      <c r="U378" s="2"/>
      <c r="V378" s="2"/>
      <c r="W378" s="2"/>
      <c r="X378" s="2"/>
      <c r="Y378" s="2"/>
      <c r="Z378" s="2"/>
    </row>
    <row r="379" spans="1:26" ht="12.75" customHeight="1">
      <c r="A379" s="1"/>
      <c r="B379" s="1"/>
      <c r="C379" s="1"/>
      <c r="D379" s="390"/>
      <c r="E379" s="390"/>
      <c r="F379" s="390"/>
      <c r="G379" s="2"/>
      <c r="H379" s="2"/>
      <c r="I379" s="2"/>
      <c r="J379" s="2"/>
      <c r="K379" s="2"/>
      <c r="L379" s="2"/>
      <c r="M379" s="2"/>
      <c r="N379" s="2"/>
      <c r="O379" s="2"/>
      <c r="P379" s="2"/>
      <c r="Q379" s="2"/>
      <c r="R379" s="2"/>
      <c r="S379" s="2"/>
      <c r="T379" s="2"/>
      <c r="U379" s="2"/>
      <c r="V379" s="2"/>
      <c r="W379" s="2"/>
      <c r="X379" s="2"/>
      <c r="Y379" s="2"/>
      <c r="Z379" s="2"/>
    </row>
    <row r="380" spans="1:26" ht="12.75" customHeight="1">
      <c r="A380" s="1"/>
      <c r="B380" s="1"/>
      <c r="C380" s="1"/>
      <c r="D380" s="390"/>
      <c r="E380" s="390"/>
      <c r="F380" s="390"/>
      <c r="G380" s="2"/>
      <c r="H380" s="2"/>
      <c r="I380" s="2"/>
      <c r="J380" s="2"/>
      <c r="K380" s="2"/>
      <c r="L380" s="2"/>
      <c r="M380" s="2"/>
      <c r="N380" s="2"/>
      <c r="O380" s="2"/>
      <c r="P380" s="2"/>
      <c r="Q380" s="2"/>
      <c r="R380" s="2"/>
      <c r="S380" s="2"/>
      <c r="T380" s="2"/>
      <c r="U380" s="2"/>
      <c r="V380" s="2"/>
      <c r="W380" s="2"/>
      <c r="X380" s="2"/>
      <c r="Y380" s="2"/>
      <c r="Z380" s="2"/>
    </row>
    <row r="381" spans="1:26" ht="12.75" customHeight="1">
      <c r="A381" s="1"/>
      <c r="B381" s="1"/>
      <c r="C381" s="1"/>
      <c r="D381" s="390"/>
      <c r="E381" s="390"/>
      <c r="F381" s="390"/>
      <c r="G381" s="2"/>
      <c r="H381" s="2"/>
      <c r="I381" s="2"/>
      <c r="J381" s="2"/>
      <c r="K381" s="2"/>
      <c r="L381" s="2"/>
      <c r="M381" s="2"/>
      <c r="N381" s="2"/>
      <c r="O381" s="2"/>
      <c r="P381" s="2"/>
      <c r="Q381" s="2"/>
      <c r="R381" s="2"/>
      <c r="S381" s="2"/>
      <c r="T381" s="2"/>
      <c r="U381" s="2"/>
      <c r="V381" s="2"/>
      <c r="W381" s="2"/>
      <c r="X381" s="2"/>
      <c r="Y381" s="2"/>
      <c r="Z381" s="2"/>
    </row>
    <row r="382" spans="1:26" ht="12.75" customHeight="1">
      <c r="A382" s="1"/>
      <c r="B382" s="1"/>
      <c r="C382" s="1"/>
      <c r="D382" s="390"/>
      <c r="E382" s="390"/>
      <c r="F382" s="390"/>
      <c r="G382" s="2"/>
      <c r="H382" s="2"/>
      <c r="I382" s="2"/>
      <c r="J382" s="2"/>
      <c r="K382" s="2"/>
      <c r="L382" s="2"/>
      <c r="M382" s="2"/>
      <c r="N382" s="2"/>
      <c r="O382" s="2"/>
      <c r="P382" s="2"/>
      <c r="Q382" s="2"/>
      <c r="R382" s="2"/>
      <c r="S382" s="2"/>
      <c r="T382" s="2"/>
      <c r="U382" s="2"/>
      <c r="V382" s="2"/>
      <c r="W382" s="2"/>
      <c r="X382" s="2"/>
      <c r="Y382" s="2"/>
      <c r="Z382" s="2"/>
    </row>
    <row r="383" spans="1:26" ht="12.75" customHeight="1">
      <c r="A383" s="1"/>
      <c r="B383" s="1"/>
      <c r="C383" s="1"/>
      <c r="D383" s="390"/>
      <c r="E383" s="390"/>
      <c r="F383" s="390"/>
      <c r="G383" s="2"/>
      <c r="H383" s="2"/>
      <c r="I383" s="2"/>
      <c r="J383" s="2"/>
      <c r="K383" s="2"/>
      <c r="L383" s="2"/>
      <c r="M383" s="2"/>
      <c r="N383" s="2"/>
      <c r="O383" s="2"/>
      <c r="P383" s="2"/>
      <c r="Q383" s="2"/>
      <c r="R383" s="2"/>
      <c r="S383" s="2"/>
      <c r="T383" s="2"/>
      <c r="U383" s="2"/>
      <c r="V383" s="2"/>
      <c r="W383" s="2"/>
      <c r="X383" s="2"/>
      <c r="Y383" s="2"/>
      <c r="Z383" s="2"/>
    </row>
    <row r="384" spans="1:26" ht="12.75" customHeight="1">
      <c r="A384" s="1"/>
      <c r="B384" s="1"/>
      <c r="C384" s="1"/>
      <c r="D384" s="390"/>
      <c r="E384" s="390"/>
      <c r="F384" s="390"/>
      <c r="G384" s="2"/>
      <c r="H384" s="2"/>
      <c r="I384" s="2"/>
      <c r="J384" s="2"/>
      <c r="K384" s="2"/>
      <c r="L384" s="2"/>
      <c r="M384" s="2"/>
      <c r="N384" s="2"/>
      <c r="O384" s="2"/>
      <c r="P384" s="2"/>
      <c r="Q384" s="2"/>
      <c r="R384" s="2"/>
      <c r="S384" s="2"/>
      <c r="T384" s="2"/>
      <c r="U384" s="2"/>
      <c r="V384" s="2"/>
      <c r="W384" s="2"/>
      <c r="X384" s="2"/>
      <c r="Y384" s="2"/>
      <c r="Z384" s="2"/>
    </row>
    <row r="385" spans="1:26" ht="12.75" customHeight="1">
      <c r="A385" s="1"/>
      <c r="B385" s="1"/>
      <c r="C385" s="1"/>
      <c r="D385" s="390"/>
      <c r="E385" s="390"/>
      <c r="F385" s="390"/>
      <c r="G385" s="2"/>
      <c r="H385" s="2"/>
      <c r="I385" s="2"/>
      <c r="J385" s="2"/>
      <c r="K385" s="2"/>
      <c r="L385" s="2"/>
      <c r="M385" s="2"/>
      <c r="N385" s="2"/>
      <c r="O385" s="2"/>
      <c r="P385" s="2"/>
      <c r="Q385" s="2"/>
      <c r="R385" s="2"/>
      <c r="S385" s="2"/>
      <c r="T385" s="2"/>
      <c r="U385" s="2"/>
      <c r="V385" s="2"/>
      <c r="W385" s="2"/>
      <c r="X385" s="2"/>
      <c r="Y385" s="2"/>
      <c r="Z385" s="2"/>
    </row>
    <row r="386" spans="1:26" ht="12.75" customHeight="1">
      <c r="A386" s="2"/>
      <c r="B386" s="2"/>
      <c r="C386" s="2"/>
      <c r="D386" s="390"/>
      <c r="E386" s="390"/>
      <c r="F386" s="390"/>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390"/>
      <c r="E387" s="390"/>
      <c r="F387" s="390"/>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390"/>
      <c r="E388" s="390"/>
      <c r="F388" s="390"/>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390"/>
      <c r="E389" s="390"/>
      <c r="F389" s="390"/>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390"/>
      <c r="E390" s="390"/>
      <c r="F390" s="390"/>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390"/>
      <c r="E391" s="390"/>
      <c r="F391" s="390"/>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390"/>
      <c r="E392" s="390"/>
      <c r="F392" s="390"/>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390"/>
      <c r="E393" s="390"/>
      <c r="F393" s="390"/>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390"/>
      <c r="E394" s="390"/>
      <c r="F394" s="390"/>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390"/>
      <c r="E395" s="390"/>
      <c r="F395" s="390"/>
      <c r="G395" s="2"/>
      <c r="H395" s="2"/>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390"/>
      <c r="E396" s="390"/>
      <c r="F396" s="390"/>
      <c r="G396" s="2"/>
      <c r="H396" s="2"/>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390"/>
      <c r="E397" s="390"/>
      <c r="F397" s="390"/>
      <c r="G397" s="2"/>
      <c r="H397" s="2"/>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390"/>
      <c r="E398" s="390"/>
      <c r="F398" s="390"/>
      <c r="G398" s="2"/>
      <c r="H398" s="2"/>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390"/>
      <c r="E399" s="390"/>
      <c r="F399" s="390"/>
      <c r="G399" s="2"/>
      <c r="H399" s="2"/>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390"/>
      <c r="E400" s="390"/>
      <c r="F400" s="390"/>
      <c r="G400" s="2"/>
      <c r="H400" s="2"/>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390"/>
      <c r="E401" s="390"/>
      <c r="F401" s="390"/>
      <c r="G401" s="2"/>
      <c r="H401" s="2"/>
      <c r="I401" s="2"/>
      <c r="J401" s="2"/>
      <c r="K401" s="2"/>
      <c r="L401" s="2"/>
      <c r="M401" s="2"/>
      <c r="N401" s="2"/>
      <c r="O401" s="2"/>
      <c r="P401" s="2"/>
      <c r="Q401" s="2"/>
      <c r="R401" s="2"/>
      <c r="S401" s="2"/>
      <c r="T401" s="2"/>
      <c r="U401" s="2"/>
      <c r="V401" s="2"/>
      <c r="W401" s="2"/>
      <c r="X401" s="2"/>
      <c r="Y401" s="2"/>
      <c r="Z401" s="2"/>
    </row>
    <row r="402" spans="1:26" ht="12.75" customHeight="1">
      <c r="A402" s="1"/>
      <c r="B402" s="1"/>
      <c r="C402" s="1"/>
      <c r="D402" s="390"/>
      <c r="E402" s="390"/>
      <c r="F402" s="390"/>
      <c r="G402" s="2"/>
      <c r="H402" s="2"/>
      <c r="I402" s="2"/>
      <c r="J402" s="2"/>
      <c r="K402" s="2"/>
      <c r="L402" s="2"/>
      <c r="M402" s="2"/>
      <c r="N402" s="2"/>
      <c r="O402" s="2"/>
      <c r="P402" s="2"/>
      <c r="Q402" s="2"/>
      <c r="R402" s="2"/>
      <c r="S402" s="2"/>
      <c r="T402" s="2"/>
      <c r="U402" s="2"/>
      <c r="V402" s="2"/>
      <c r="W402" s="2"/>
      <c r="X402" s="2"/>
      <c r="Y402" s="2"/>
      <c r="Z402" s="2"/>
    </row>
    <row r="403" spans="1:26" ht="40.5" customHeight="1">
      <c r="A403" s="1"/>
      <c r="B403" s="1"/>
      <c r="C403" s="1"/>
      <c r="D403" s="390"/>
      <c r="E403" s="390"/>
      <c r="F403" s="390"/>
      <c r="G403" s="2"/>
      <c r="H403" s="2"/>
      <c r="I403" s="2"/>
      <c r="J403" s="2"/>
      <c r="K403" s="2"/>
      <c r="L403" s="2"/>
      <c r="M403" s="2"/>
      <c r="N403" s="2"/>
      <c r="O403" s="2"/>
      <c r="P403" s="2"/>
      <c r="Q403" s="2"/>
      <c r="R403" s="2"/>
      <c r="S403" s="2"/>
      <c r="T403" s="2"/>
      <c r="U403" s="2"/>
      <c r="V403" s="2"/>
      <c r="W403" s="2"/>
      <c r="X403" s="2"/>
      <c r="Y403" s="2"/>
      <c r="Z403" s="2"/>
    </row>
    <row r="404" spans="1:26" ht="12.75" customHeight="1">
      <c r="A404" s="1"/>
      <c r="B404" s="1"/>
      <c r="C404" s="1"/>
      <c r="D404" s="15"/>
      <c r="E404" s="15"/>
      <c r="F404" s="15"/>
      <c r="G404" s="2"/>
      <c r="H404" s="2"/>
      <c r="I404" s="2"/>
      <c r="J404" s="2"/>
      <c r="K404" s="2"/>
      <c r="L404" s="2"/>
      <c r="M404" s="2"/>
      <c r="N404" s="2"/>
      <c r="O404" s="2"/>
      <c r="P404" s="2"/>
      <c r="Q404" s="2"/>
      <c r="R404" s="2"/>
      <c r="S404" s="2"/>
      <c r="T404" s="2"/>
      <c r="U404" s="2"/>
      <c r="V404" s="2"/>
      <c r="W404" s="2"/>
      <c r="X404" s="2"/>
      <c r="Y404" s="2"/>
      <c r="Z404" s="2"/>
    </row>
    <row r="405" spans="1:26" ht="12.75" customHeight="1">
      <c r="A405" s="16"/>
      <c r="B405" s="19" t="s">
        <v>8</v>
      </c>
      <c r="C405" s="34"/>
      <c r="D405" s="397" t="s">
        <v>445</v>
      </c>
      <c r="E405" s="390"/>
      <c r="F405" s="390"/>
      <c r="G405" s="2"/>
      <c r="H405" s="2"/>
      <c r="I405" s="2"/>
      <c r="J405" s="2"/>
      <c r="K405" s="2"/>
      <c r="L405" s="2"/>
      <c r="M405" s="2"/>
      <c r="N405" s="2"/>
      <c r="O405" s="2"/>
      <c r="P405" s="2"/>
      <c r="Q405" s="2"/>
      <c r="R405" s="2"/>
      <c r="S405" s="2"/>
      <c r="T405" s="2"/>
      <c r="U405" s="2"/>
      <c r="V405" s="2"/>
      <c r="W405" s="2"/>
      <c r="X405" s="2"/>
      <c r="Y405" s="2"/>
      <c r="Z405" s="2"/>
    </row>
    <row r="406" spans="1:26" ht="12.75" customHeight="1">
      <c r="A406" s="1"/>
      <c r="B406" s="1"/>
      <c r="C406" s="1"/>
      <c r="D406" s="395" t="s">
        <v>447</v>
      </c>
      <c r="E406" s="390"/>
      <c r="F406" s="390"/>
      <c r="G406" s="2"/>
      <c r="H406" s="2"/>
      <c r="I406" s="2"/>
      <c r="J406" s="2"/>
      <c r="K406" s="2"/>
      <c r="L406" s="2"/>
      <c r="M406" s="2"/>
      <c r="N406" s="2"/>
      <c r="O406" s="2"/>
      <c r="P406" s="2"/>
      <c r="Q406" s="2"/>
      <c r="R406" s="2"/>
      <c r="S406" s="2"/>
      <c r="T406" s="2"/>
      <c r="U406" s="2"/>
      <c r="V406" s="2"/>
      <c r="W406" s="2"/>
      <c r="X406" s="2"/>
      <c r="Y406" s="2"/>
      <c r="Z406" s="2"/>
    </row>
    <row r="407" spans="1:26" ht="12.75" customHeight="1">
      <c r="A407" s="1"/>
      <c r="B407" s="1"/>
      <c r="C407" s="1"/>
      <c r="D407" s="389" t="s">
        <v>449</v>
      </c>
      <c r="E407" s="390"/>
      <c r="F407" s="390"/>
      <c r="G407" s="2"/>
      <c r="H407" s="2"/>
      <c r="I407" s="2"/>
      <c r="J407" s="2"/>
      <c r="K407" s="2"/>
      <c r="L407" s="2"/>
      <c r="M407" s="2"/>
      <c r="N407" s="2"/>
      <c r="O407" s="2"/>
      <c r="P407" s="2"/>
      <c r="Q407" s="2"/>
      <c r="R407" s="2"/>
      <c r="S407" s="2"/>
      <c r="T407" s="2"/>
      <c r="U407" s="2"/>
      <c r="V407" s="2"/>
      <c r="W407" s="2"/>
      <c r="X407" s="2"/>
      <c r="Y407" s="2"/>
      <c r="Z407" s="2"/>
    </row>
    <row r="408" spans="1:26" ht="12.75" customHeight="1">
      <c r="A408" s="1"/>
      <c r="B408" s="1"/>
      <c r="C408" s="1"/>
      <c r="D408" s="390"/>
      <c r="E408" s="390"/>
      <c r="F408" s="390"/>
      <c r="G408" s="2"/>
      <c r="H408" s="2"/>
      <c r="I408" s="2"/>
      <c r="J408" s="2"/>
      <c r="K408" s="2"/>
      <c r="L408" s="2"/>
      <c r="M408" s="2"/>
      <c r="N408" s="2"/>
      <c r="O408" s="2"/>
      <c r="P408" s="2"/>
      <c r="Q408" s="2"/>
      <c r="R408" s="2"/>
      <c r="S408" s="2"/>
      <c r="T408" s="2"/>
      <c r="U408" s="2"/>
      <c r="V408" s="2"/>
      <c r="W408" s="2"/>
      <c r="X408" s="2"/>
      <c r="Y408" s="2"/>
      <c r="Z408" s="2"/>
    </row>
    <row r="409" spans="1:26" ht="12.75" customHeight="1">
      <c r="A409" s="1"/>
      <c r="B409" s="1"/>
      <c r="C409" s="1"/>
      <c r="D409" s="390"/>
      <c r="E409" s="390"/>
      <c r="F409" s="390"/>
      <c r="G409" s="2"/>
      <c r="H409" s="2"/>
      <c r="I409" s="2"/>
      <c r="J409" s="2"/>
      <c r="K409" s="2"/>
      <c r="L409" s="2"/>
      <c r="M409" s="2"/>
      <c r="N409" s="2"/>
      <c r="O409" s="2"/>
      <c r="P409" s="2"/>
      <c r="Q409" s="2"/>
      <c r="R409" s="2"/>
      <c r="S409" s="2"/>
      <c r="T409" s="2"/>
      <c r="U409" s="2"/>
      <c r="V409" s="2"/>
      <c r="W409" s="2"/>
      <c r="X409" s="2"/>
      <c r="Y409" s="2"/>
      <c r="Z409" s="2"/>
    </row>
    <row r="410" spans="1:26" ht="12.75" customHeight="1">
      <c r="A410" s="1"/>
      <c r="B410" s="1"/>
      <c r="C410" s="1"/>
      <c r="D410" s="390"/>
      <c r="E410" s="390"/>
      <c r="F410" s="390"/>
      <c r="G410" s="2"/>
      <c r="H410" s="2"/>
      <c r="I410" s="2"/>
      <c r="J410" s="2"/>
      <c r="K410" s="2"/>
      <c r="L410" s="2"/>
      <c r="M410" s="2"/>
      <c r="N410" s="2"/>
      <c r="O410" s="2"/>
      <c r="P410" s="2"/>
      <c r="Q410" s="2"/>
      <c r="R410" s="2"/>
      <c r="S410" s="2"/>
      <c r="T410" s="2"/>
      <c r="U410" s="2"/>
      <c r="V410" s="2"/>
      <c r="W410" s="2"/>
      <c r="X410" s="2"/>
      <c r="Y410" s="2"/>
      <c r="Z410" s="2"/>
    </row>
    <row r="411" spans="1:26" ht="12.75" customHeight="1">
      <c r="A411" s="1"/>
      <c r="B411" s="1"/>
      <c r="C411" s="1"/>
      <c r="D411" s="15"/>
      <c r="E411" s="15"/>
      <c r="F411" s="15"/>
      <c r="G411" s="2"/>
      <c r="H411" s="2"/>
      <c r="I411" s="2"/>
      <c r="J411" s="2"/>
      <c r="K411" s="2"/>
      <c r="L411" s="2"/>
      <c r="M411" s="2"/>
      <c r="N411" s="2"/>
      <c r="O411" s="2"/>
      <c r="P411" s="2"/>
      <c r="Q411" s="2"/>
      <c r="R411" s="2"/>
      <c r="S411" s="2"/>
      <c r="T411" s="2"/>
      <c r="U411" s="2"/>
      <c r="V411" s="2"/>
      <c r="W411" s="2"/>
      <c r="X411" s="2"/>
      <c r="Y411" s="2"/>
      <c r="Z411" s="2"/>
    </row>
    <row r="412" spans="1:26" ht="12.75" customHeight="1">
      <c r="A412" s="16"/>
      <c r="B412" s="19" t="s">
        <v>8</v>
      </c>
      <c r="C412" s="34"/>
      <c r="D412" s="389" t="s">
        <v>452</v>
      </c>
      <c r="E412" s="390"/>
      <c r="F412" s="390"/>
      <c r="G412" s="2"/>
      <c r="H412" s="2"/>
      <c r="I412" s="2"/>
      <c r="J412" s="2"/>
      <c r="K412" s="2"/>
      <c r="L412" s="2"/>
      <c r="M412" s="2"/>
      <c r="N412" s="2"/>
      <c r="O412" s="2"/>
      <c r="P412" s="2"/>
      <c r="Q412" s="2"/>
      <c r="R412" s="2"/>
      <c r="S412" s="2"/>
      <c r="T412" s="2"/>
      <c r="U412" s="2"/>
      <c r="V412" s="2"/>
      <c r="W412" s="2"/>
      <c r="X412" s="2"/>
      <c r="Y412" s="2"/>
      <c r="Z412" s="2"/>
    </row>
    <row r="413" spans="1:26" ht="12.75" customHeight="1">
      <c r="A413" s="1"/>
      <c r="B413" s="1"/>
      <c r="C413" s="1"/>
      <c r="D413" s="390"/>
      <c r="E413" s="390"/>
      <c r="F413" s="390"/>
      <c r="G413" s="2"/>
      <c r="H413" s="2"/>
      <c r="I413" s="2"/>
      <c r="J413" s="2"/>
      <c r="K413" s="2"/>
      <c r="L413" s="2"/>
      <c r="M413" s="2"/>
      <c r="N413" s="2"/>
      <c r="O413" s="2"/>
      <c r="P413" s="2"/>
      <c r="Q413" s="2"/>
      <c r="R413" s="2"/>
      <c r="S413" s="2"/>
      <c r="T413" s="2"/>
      <c r="U413" s="2"/>
      <c r="V413" s="2"/>
      <c r="W413" s="2"/>
      <c r="X413" s="2"/>
      <c r="Y413" s="2"/>
      <c r="Z413" s="2"/>
    </row>
    <row r="414" spans="1:26" ht="12.75" customHeight="1">
      <c r="A414" s="1"/>
      <c r="B414" s="1"/>
      <c r="C414" s="1"/>
      <c r="D414" s="390"/>
      <c r="E414" s="390"/>
      <c r="F414" s="390"/>
      <c r="G414" s="2"/>
      <c r="H414" s="2"/>
      <c r="I414" s="2"/>
      <c r="J414" s="2"/>
      <c r="K414" s="2"/>
      <c r="L414" s="2"/>
      <c r="M414" s="2"/>
      <c r="N414" s="2"/>
      <c r="O414" s="2"/>
      <c r="P414" s="2"/>
      <c r="Q414" s="2"/>
      <c r="R414" s="2"/>
      <c r="S414" s="2"/>
      <c r="T414" s="2"/>
      <c r="U414" s="2"/>
      <c r="V414" s="2"/>
      <c r="W414" s="2"/>
      <c r="X414" s="2"/>
      <c r="Y414" s="2"/>
      <c r="Z414" s="2"/>
    </row>
    <row r="415" spans="1:26" ht="12.75" customHeight="1">
      <c r="A415" s="1"/>
      <c r="B415" s="1"/>
      <c r="C415" s="1"/>
      <c r="D415" s="11"/>
      <c r="E415" s="11"/>
      <c r="F415" s="11"/>
      <c r="G415" s="2"/>
      <c r="H415" s="2"/>
      <c r="I415" s="2"/>
      <c r="J415" s="2"/>
      <c r="K415" s="2"/>
      <c r="L415" s="2"/>
      <c r="M415" s="2"/>
      <c r="N415" s="2"/>
      <c r="O415" s="2"/>
      <c r="P415" s="2"/>
      <c r="Q415" s="2"/>
      <c r="R415" s="2"/>
      <c r="S415" s="2"/>
      <c r="T415" s="2"/>
      <c r="U415" s="2"/>
      <c r="V415" s="2"/>
      <c r="W415" s="2"/>
      <c r="X415" s="2"/>
      <c r="Y415" s="2"/>
      <c r="Z415" s="2"/>
    </row>
    <row r="416" spans="1:26" ht="12.75" customHeight="1">
      <c r="A416" s="1"/>
      <c r="B416" s="19" t="s">
        <v>8</v>
      </c>
      <c r="C416" s="16"/>
      <c r="D416" s="389" t="s">
        <v>455</v>
      </c>
      <c r="E416" s="390"/>
      <c r="F416" s="390"/>
      <c r="G416" s="2"/>
      <c r="H416" s="2"/>
      <c r="I416" s="2"/>
      <c r="J416" s="2"/>
      <c r="K416" s="2"/>
      <c r="L416" s="2"/>
      <c r="M416" s="2"/>
      <c r="N416" s="2"/>
      <c r="O416" s="2"/>
      <c r="P416" s="2"/>
      <c r="Q416" s="2"/>
      <c r="R416" s="2"/>
      <c r="S416" s="2"/>
      <c r="T416" s="2"/>
      <c r="U416" s="2"/>
      <c r="V416" s="2"/>
      <c r="W416" s="2"/>
      <c r="X416" s="2"/>
      <c r="Y416" s="2"/>
      <c r="Z416" s="2"/>
    </row>
    <row r="417" spans="1:26" ht="12.75" customHeight="1">
      <c r="A417" s="1"/>
      <c r="B417" s="1"/>
      <c r="C417" s="1"/>
      <c r="D417" s="390"/>
      <c r="E417" s="390"/>
      <c r="F417" s="390"/>
      <c r="G417" s="2"/>
      <c r="H417" s="2"/>
      <c r="I417" s="2"/>
      <c r="J417" s="2"/>
      <c r="K417" s="2"/>
      <c r="L417" s="2"/>
      <c r="M417" s="2"/>
      <c r="N417" s="2"/>
      <c r="O417" s="2"/>
      <c r="P417" s="2"/>
      <c r="Q417" s="2"/>
      <c r="R417" s="2"/>
      <c r="S417" s="2"/>
      <c r="T417" s="2"/>
      <c r="U417" s="2"/>
      <c r="V417" s="2"/>
      <c r="W417" s="2"/>
      <c r="X417" s="2"/>
      <c r="Y417" s="2"/>
      <c r="Z417" s="2"/>
    </row>
    <row r="418" spans="1:26" ht="12.75" customHeight="1">
      <c r="A418" s="1"/>
      <c r="B418" s="1"/>
      <c r="C418" s="1"/>
      <c r="D418" s="15"/>
      <c r="E418" s="15"/>
      <c r="F418" s="15"/>
      <c r="G418" s="2"/>
      <c r="H418" s="2"/>
      <c r="I418" s="2"/>
      <c r="J418" s="2"/>
      <c r="K418" s="2"/>
      <c r="L418" s="2"/>
      <c r="M418" s="2"/>
      <c r="N418" s="2"/>
      <c r="O418" s="2"/>
      <c r="P418" s="2"/>
      <c r="Q418" s="2"/>
      <c r="R418" s="2"/>
      <c r="S418" s="2"/>
      <c r="T418" s="2"/>
      <c r="U418" s="2"/>
      <c r="V418" s="2"/>
      <c r="W418" s="2"/>
      <c r="X418" s="2"/>
      <c r="Y418" s="2"/>
      <c r="Z418" s="2"/>
    </row>
    <row r="419" spans="1:26" ht="12.75" customHeight="1">
      <c r="A419" s="1"/>
      <c r="B419" s="19" t="s">
        <v>8</v>
      </c>
      <c r="C419" s="16"/>
      <c r="D419" s="389" t="s">
        <v>457</v>
      </c>
      <c r="E419" s="390"/>
      <c r="F419" s="390"/>
      <c r="G419" s="2"/>
      <c r="H419" s="2"/>
      <c r="I419" s="2"/>
      <c r="J419" s="2"/>
      <c r="K419" s="2"/>
      <c r="L419" s="2"/>
      <c r="M419" s="2"/>
      <c r="N419" s="2"/>
      <c r="O419" s="2"/>
      <c r="P419" s="2"/>
      <c r="Q419" s="2"/>
      <c r="R419" s="2"/>
      <c r="S419" s="2"/>
      <c r="T419" s="2"/>
      <c r="U419" s="2"/>
      <c r="V419" s="2"/>
      <c r="W419" s="2"/>
      <c r="X419" s="2"/>
      <c r="Y419" s="2"/>
      <c r="Z419" s="2"/>
    </row>
    <row r="420" spans="1:26" ht="12.75" customHeight="1">
      <c r="A420" s="1"/>
      <c r="B420" s="1"/>
      <c r="C420" s="1"/>
      <c r="D420" s="390"/>
      <c r="E420" s="390"/>
      <c r="F420" s="390"/>
      <c r="G420" s="2"/>
      <c r="H420" s="2"/>
      <c r="I420" s="2"/>
      <c r="J420" s="2"/>
      <c r="K420" s="2"/>
      <c r="L420" s="2"/>
      <c r="M420" s="2"/>
      <c r="N420" s="2"/>
      <c r="O420" s="2"/>
      <c r="P420" s="2"/>
      <c r="Q420" s="2"/>
      <c r="R420" s="2"/>
      <c r="S420" s="2"/>
      <c r="T420" s="2"/>
      <c r="U420" s="2"/>
      <c r="V420" s="2"/>
      <c r="W420" s="2"/>
      <c r="X420" s="2"/>
      <c r="Y420" s="2"/>
      <c r="Z420" s="2"/>
    </row>
    <row r="421" spans="1:26" ht="12.75" customHeight="1">
      <c r="A421" s="1"/>
      <c r="B421" s="1"/>
      <c r="C421" s="1"/>
      <c r="D421" s="390"/>
      <c r="E421" s="390"/>
      <c r="F421" s="390"/>
      <c r="G421" s="2"/>
      <c r="H421" s="2"/>
      <c r="I421" s="2"/>
      <c r="J421" s="2"/>
      <c r="K421" s="2"/>
      <c r="L421" s="2"/>
      <c r="M421" s="2"/>
      <c r="N421" s="2"/>
      <c r="O421" s="2"/>
      <c r="P421" s="2"/>
      <c r="Q421" s="2"/>
      <c r="R421" s="2"/>
      <c r="S421" s="2"/>
      <c r="T421" s="2"/>
      <c r="U421" s="2"/>
      <c r="V421" s="2"/>
      <c r="W421" s="2"/>
      <c r="X421" s="2"/>
      <c r="Y421" s="2"/>
      <c r="Z421" s="2"/>
    </row>
    <row r="422" spans="1:26" ht="12.75" customHeight="1">
      <c r="A422" s="1"/>
      <c r="B422" s="1"/>
      <c r="C422" s="1"/>
      <c r="D422" s="390"/>
      <c r="E422" s="390"/>
      <c r="F422" s="390"/>
      <c r="G422" s="2"/>
      <c r="H422" s="2"/>
      <c r="I422" s="2"/>
      <c r="J422" s="2"/>
      <c r="K422" s="2"/>
      <c r="L422" s="2"/>
      <c r="M422" s="2"/>
      <c r="N422" s="2"/>
      <c r="O422" s="2"/>
      <c r="P422" s="2"/>
      <c r="Q422" s="2"/>
      <c r="R422" s="2"/>
      <c r="S422" s="2"/>
      <c r="T422" s="2"/>
      <c r="U422" s="2"/>
      <c r="V422" s="2"/>
      <c r="W422" s="2"/>
      <c r="X422" s="2"/>
      <c r="Y422" s="2"/>
      <c r="Z422" s="2"/>
    </row>
    <row r="423" spans="1:26" ht="12.75" customHeight="1">
      <c r="A423" s="1"/>
      <c r="B423" s="19" t="s">
        <v>8</v>
      </c>
      <c r="C423" s="1"/>
      <c r="D423" s="390"/>
      <c r="E423" s="390"/>
      <c r="F423" s="390"/>
      <c r="G423" s="2"/>
      <c r="H423" s="2"/>
      <c r="I423" s="2"/>
      <c r="J423" s="2"/>
      <c r="K423" s="2"/>
      <c r="L423" s="2"/>
      <c r="M423" s="2"/>
      <c r="N423" s="2"/>
      <c r="O423" s="2"/>
      <c r="P423" s="2"/>
      <c r="Q423" s="2"/>
      <c r="R423" s="2"/>
      <c r="S423" s="2"/>
      <c r="T423" s="2"/>
      <c r="U423" s="2"/>
      <c r="V423" s="2"/>
      <c r="W423" s="2"/>
      <c r="X423" s="2"/>
      <c r="Y423" s="2"/>
      <c r="Z423" s="2"/>
    </row>
    <row r="424" spans="1:26" ht="12.75" customHeight="1">
      <c r="A424" s="2"/>
      <c r="B424" s="2"/>
      <c r="C424" s="2"/>
      <c r="D424" s="390"/>
      <c r="E424" s="390"/>
      <c r="F424" s="390"/>
      <c r="G424" s="2"/>
      <c r="H424" s="2"/>
      <c r="I424" s="2"/>
      <c r="J424" s="2"/>
      <c r="K424" s="2"/>
      <c r="L424" s="2"/>
      <c r="M424" s="2"/>
      <c r="N424" s="2"/>
      <c r="O424" s="2"/>
      <c r="P424" s="2"/>
      <c r="Q424" s="2"/>
      <c r="R424" s="2"/>
      <c r="S424" s="2"/>
      <c r="T424" s="2"/>
      <c r="U424" s="2"/>
      <c r="V424" s="2"/>
      <c r="W424" s="2"/>
      <c r="X424" s="2"/>
      <c r="Y424" s="2"/>
      <c r="Z424" s="2"/>
    </row>
    <row r="425" spans="1:26" ht="12.75" customHeight="1">
      <c r="A425" s="2"/>
      <c r="B425" s="1"/>
      <c r="C425" s="2"/>
      <c r="D425" s="390"/>
      <c r="E425" s="390"/>
      <c r="F425" s="390"/>
      <c r="G425" s="2"/>
      <c r="H425" s="2"/>
      <c r="I425" s="2"/>
      <c r="J425" s="2"/>
      <c r="K425" s="2"/>
      <c r="L425" s="2"/>
      <c r="M425" s="2"/>
      <c r="N425" s="2"/>
      <c r="O425" s="2"/>
      <c r="P425" s="2"/>
      <c r="Q425" s="2"/>
      <c r="R425" s="2"/>
      <c r="S425" s="2"/>
      <c r="T425" s="2"/>
      <c r="U425" s="2"/>
      <c r="V425" s="2"/>
      <c r="W425" s="2"/>
      <c r="X425" s="2"/>
      <c r="Y425" s="2"/>
      <c r="Z425" s="2"/>
    </row>
    <row r="426" spans="1:26" ht="12.75" customHeight="1">
      <c r="A426" s="2"/>
      <c r="B426" s="19" t="s">
        <v>8</v>
      </c>
      <c r="C426" s="2"/>
      <c r="D426" s="390"/>
      <c r="E426" s="390"/>
      <c r="F426" s="390"/>
      <c r="G426" s="2"/>
      <c r="H426" s="2"/>
      <c r="I426" s="2"/>
      <c r="J426" s="2"/>
      <c r="K426" s="2"/>
      <c r="L426" s="2"/>
      <c r="M426" s="2"/>
      <c r="N426" s="2"/>
      <c r="O426" s="2"/>
      <c r="P426" s="2"/>
      <c r="Q426" s="2"/>
      <c r="R426" s="2"/>
      <c r="S426" s="2"/>
      <c r="T426" s="2"/>
      <c r="U426" s="2"/>
      <c r="V426" s="2"/>
      <c r="W426" s="2"/>
      <c r="X426" s="2"/>
      <c r="Y426" s="2"/>
      <c r="Z426" s="2"/>
    </row>
    <row r="427" spans="1:26" ht="12.75" customHeight="1">
      <c r="A427" s="2"/>
      <c r="B427" s="2"/>
      <c r="C427" s="2"/>
      <c r="D427" s="390"/>
      <c r="E427" s="390"/>
      <c r="F427" s="390"/>
      <c r="G427" s="2"/>
      <c r="H427" s="2"/>
      <c r="I427" s="2"/>
      <c r="J427" s="2"/>
      <c r="K427" s="2"/>
      <c r="L427" s="2"/>
      <c r="M427" s="2"/>
      <c r="N427" s="2"/>
      <c r="O427" s="2"/>
      <c r="P427" s="2"/>
      <c r="Q427" s="2"/>
      <c r="R427" s="2"/>
      <c r="S427" s="2"/>
      <c r="T427" s="2"/>
      <c r="U427" s="2"/>
      <c r="V427" s="2"/>
      <c r="W427" s="2"/>
      <c r="X427" s="2"/>
      <c r="Y427" s="2"/>
      <c r="Z427" s="2"/>
    </row>
    <row r="428" spans="1:26" ht="12.75" customHeight="1">
      <c r="A428" s="2"/>
      <c r="B428" s="1"/>
      <c r="C428" s="2"/>
      <c r="D428" s="390"/>
      <c r="E428" s="390"/>
      <c r="F428" s="390"/>
      <c r="G428" s="2"/>
      <c r="H428" s="2"/>
      <c r="I428" s="2"/>
      <c r="J428" s="2"/>
      <c r="K428" s="2"/>
      <c r="L428" s="2"/>
      <c r="M428" s="2"/>
      <c r="N428" s="2"/>
      <c r="O428" s="2"/>
      <c r="P428" s="2"/>
      <c r="Q428" s="2"/>
      <c r="R428" s="2"/>
      <c r="S428" s="2"/>
      <c r="T428" s="2"/>
      <c r="U428" s="2"/>
      <c r="V428" s="2"/>
      <c r="W428" s="2"/>
      <c r="X428" s="2"/>
      <c r="Y428" s="2"/>
      <c r="Z428" s="2"/>
    </row>
    <row r="429" spans="1:26" ht="12.75" customHeight="1">
      <c r="A429" s="2"/>
      <c r="B429" s="1"/>
      <c r="C429" s="2"/>
      <c r="D429" s="390"/>
      <c r="E429" s="390"/>
      <c r="F429" s="390"/>
      <c r="G429" s="2"/>
      <c r="H429" s="2"/>
      <c r="I429" s="2"/>
      <c r="J429" s="2"/>
      <c r="K429" s="2"/>
      <c r="L429" s="2"/>
      <c r="M429" s="2"/>
      <c r="N429" s="2"/>
      <c r="O429" s="2"/>
      <c r="P429" s="2"/>
      <c r="Q429" s="2"/>
      <c r="R429" s="2"/>
      <c r="S429" s="2"/>
      <c r="T429" s="2"/>
      <c r="U429" s="2"/>
      <c r="V429" s="2"/>
      <c r="W429" s="2"/>
      <c r="X429" s="2"/>
      <c r="Y429" s="2"/>
      <c r="Z429" s="2"/>
    </row>
    <row r="430" spans="1:26" ht="12.75" customHeight="1">
      <c r="A430" s="2"/>
      <c r="B430" s="19" t="s">
        <v>8</v>
      </c>
      <c r="C430" s="2"/>
      <c r="D430" s="390"/>
      <c r="E430" s="390"/>
      <c r="F430" s="390"/>
      <c r="G430" s="2"/>
      <c r="H430" s="2"/>
      <c r="I430" s="2"/>
      <c r="J430" s="2"/>
      <c r="K430" s="2"/>
      <c r="L430" s="2"/>
      <c r="M430" s="2"/>
      <c r="N430" s="2"/>
      <c r="O430" s="2"/>
      <c r="P430" s="2"/>
      <c r="Q430" s="2"/>
      <c r="R430" s="2"/>
      <c r="S430" s="2"/>
      <c r="T430" s="2"/>
      <c r="U430" s="2"/>
      <c r="V430" s="2"/>
      <c r="W430" s="2"/>
      <c r="X430" s="2"/>
      <c r="Y430" s="2"/>
      <c r="Z430" s="2"/>
    </row>
    <row r="431" spans="1:26" ht="12.75" customHeight="1">
      <c r="A431" s="2"/>
      <c r="B431" s="2"/>
      <c r="C431" s="2"/>
      <c r="D431" s="390"/>
      <c r="E431" s="390"/>
      <c r="F431" s="390"/>
      <c r="G431" s="2"/>
      <c r="H431" s="2"/>
      <c r="I431" s="2"/>
      <c r="J431" s="2"/>
      <c r="K431" s="2"/>
      <c r="L431" s="2"/>
      <c r="M431" s="2"/>
      <c r="N431" s="2"/>
      <c r="O431" s="2"/>
      <c r="P431" s="2"/>
      <c r="Q431" s="2"/>
      <c r="R431" s="2"/>
      <c r="S431" s="2"/>
      <c r="T431" s="2"/>
      <c r="U431" s="2"/>
      <c r="V431" s="2"/>
      <c r="W431" s="2"/>
      <c r="X431" s="2"/>
      <c r="Y431" s="2"/>
      <c r="Z431" s="2"/>
    </row>
    <row r="432" spans="1:26" ht="12.75" customHeight="1">
      <c r="A432" s="2"/>
      <c r="B432" s="19" t="s">
        <v>8</v>
      </c>
      <c r="C432" s="2"/>
      <c r="D432" s="390"/>
      <c r="E432" s="390"/>
      <c r="F432" s="390"/>
      <c r="G432" s="2"/>
      <c r="H432" s="2"/>
      <c r="I432" s="2"/>
      <c r="J432" s="2"/>
      <c r="K432" s="2"/>
      <c r="L432" s="2"/>
      <c r="M432" s="2"/>
      <c r="N432" s="2"/>
      <c r="O432" s="2"/>
      <c r="P432" s="2"/>
      <c r="Q432" s="2"/>
      <c r="R432" s="2"/>
      <c r="S432" s="2"/>
      <c r="T432" s="2"/>
      <c r="U432" s="2"/>
      <c r="V432" s="2"/>
      <c r="W432" s="2"/>
      <c r="X432" s="2"/>
      <c r="Y432" s="2"/>
      <c r="Z432" s="2"/>
    </row>
    <row r="433" spans="1:26" ht="12.75" customHeight="1">
      <c r="A433" s="2"/>
      <c r="B433" s="2"/>
      <c r="C433" s="2"/>
      <c r="D433" s="11"/>
      <c r="E433" s="11"/>
      <c r="F433" s="11"/>
      <c r="G433" s="2"/>
      <c r="H433" s="2"/>
      <c r="I433" s="2"/>
      <c r="J433" s="2"/>
      <c r="K433" s="2"/>
      <c r="L433" s="2"/>
      <c r="M433" s="2"/>
      <c r="N433" s="2"/>
      <c r="O433" s="2"/>
      <c r="P433" s="2"/>
      <c r="Q433" s="2"/>
      <c r="R433" s="2"/>
      <c r="S433" s="2"/>
      <c r="T433" s="2"/>
      <c r="U433" s="2"/>
      <c r="V433" s="2"/>
      <c r="W433" s="2"/>
      <c r="X433" s="2"/>
      <c r="Y433" s="2"/>
      <c r="Z433" s="2"/>
    </row>
    <row r="434" spans="1:26" ht="12.75" customHeight="1">
      <c r="A434" s="2"/>
      <c r="B434" s="19" t="s">
        <v>8</v>
      </c>
      <c r="C434" s="2"/>
      <c r="D434" s="389" t="s">
        <v>466</v>
      </c>
      <c r="E434" s="390"/>
      <c r="F434" s="390"/>
      <c r="G434" s="2"/>
      <c r="H434" s="2"/>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390"/>
      <c r="E435" s="390"/>
      <c r="F435" s="390"/>
      <c r="G435" s="2"/>
      <c r="H435" s="2"/>
      <c r="I435" s="2"/>
      <c r="J435" s="2"/>
      <c r="K435" s="2"/>
      <c r="L435" s="2"/>
      <c r="M435" s="2"/>
      <c r="N435" s="2"/>
      <c r="O435" s="2"/>
      <c r="P435" s="2"/>
      <c r="Q435" s="2"/>
      <c r="R435" s="2"/>
      <c r="S435" s="2"/>
      <c r="T435" s="2"/>
      <c r="U435" s="2"/>
      <c r="V435" s="2"/>
      <c r="W435" s="2"/>
      <c r="X435" s="2"/>
      <c r="Y435" s="2"/>
      <c r="Z435" s="2"/>
    </row>
    <row r="436" spans="1:26" ht="12.75" customHeight="1">
      <c r="A436" s="2"/>
      <c r="B436" s="2"/>
      <c r="C436" s="2"/>
      <c r="D436" s="390"/>
      <c r="E436" s="390"/>
      <c r="F436" s="390"/>
      <c r="G436" s="2"/>
      <c r="H436" s="2"/>
      <c r="I436" s="2"/>
      <c r="J436" s="2"/>
      <c r="K436" s="2"/>
      <c r="L436" s="2"/>
      <c r="M436" s="2"/>
      <c r="N436" s="2"/>
      <c r="O436" s="2"/>
      <c r="P436" s="2"/>
      <c r="Q436" s="2"/>
      <c r="R436" s="2"/>
      <c r="S436" s="2"/>
      <c r="T436" s="2"/>
      <c r="U436" s="2"/>
      <c r="V436" s="2"/>
      <c r="W436" s="2"/>
      <c r="X436" s="2"/>
      <c r="Y436" s="2"/>
      <c r="Z436" s="2"/>
    </row>
    <row r="437" spans="1:26" ht="12.75" customHeight="1">
      <c r="A437" s="2"/>
      <c r="B437" s="2"/>
      <c r="C437" s="2"/>
      <c r="D437" s="390"/>
      <c r="E437" s="390"/>
      <c r="F437" s="390"/>
      <c r="G437" s="2"/>
      <c r="H437" s="2"/>
      <c r="I437" s="2"/>
      <c r="J437" s="2"/>
      <c r="K437" s="2"/>
      <c r="L437" s="2"/>
      <c r="M437" s="2"/>
      <c r="N437" s="2"/>
      <c r="O437" s="2"/>
      <c r="P437" s="2"/>
      <c r="Q437" s="2"/>
      <c r="R437" s="2"/>
      <c r="S437" s="2"/>
      <c r="T437" s="2"/>
      <c r="U437" s="2"/>
      <c r="V437" s="2"/>
      <c r="W437" s="2"/>
      <c r="X437" s="2"/>
      <c r="Y437" s="2"/>
      <c r="Z437" s="2"/>
    </row>
    <row r="438" spans="1:26" ht="12.75" customHeight="1">
      <c r="A438" s="1"/>
      <c r="B438" s="1"/>
      <c r="C438" s="1"/>
      <c r="D438" s="390"/>
      <c r="E438" s="390"/>
      <c r="F438" s="390"/>
      <c r="G438" s="2"/>
      <c r="H438" s="2"/>
      <c r="I438" s="2"/>
      <c r="J438" s="2"/>
      <c r="K438" s="2"/>
      <c r="L438" s="2"/>
      <c r="M438" s="2"/>
      <c r="N438" s="2"/>
      <c r="O438" s="2"/>
      <c r="P438" s="2"/>
      <c r="Q438" s="2"/>
      <c r="R438" s="2"/>
      <c r="S438" s="2"/>
      <c r="T438" s="2"/>
      <c r="U438" s="2"/>
      <c r="V438" s="2"/>
      <c r="W438" s="2"/>
      <c r="X438" s="2"/>
      <c r="Y438" s="2"/>
      <c r="Z438" s="2"/>
    </row>
    <row r="439" spans="1:26" ht="12.75" customHeight="1">
      <c r="A439" s="1"/>
      <c r="B439" s="1"/>
      <c r="C439" s="1"/>
      <c r="D439" s="15"/>
      <c r="E439" s="15"/>
      <c r="F439" s="15"/>
      <c r="G439" s="2"/>
      <c r="H439" s="2"/>
      <c r="I439" s="2"/>
      <c r="J439" s="2"/>
      <c r="K439" s="2"/>
      <c r="L439" s="2"/>
      <c r="M439" s="2"/>
      <c r="N439" s="2"/>
      <c r="O439" s="2"/>
      <c r="P439" s="2"/>
      <c r="Q439" s="2"/>
      <c r="R439" s="2"/>
      <c r="S439" s="2"/>
      <c r="T439" s="2"/>
      <c r="U439" s="2"/>
      <c r="V439" s="2"/>
      <c r="W439" s="2"/>
      <c r="X439" s="2"/>
      <c r="Y439" s="2"/>
      <c r="Z439" s="2"/>
    </row>
    <row r="440" spans="1:26" ht="12.75" customHeight="1">
      <c r="A440" s="1"/>
      <c r="B440" s="19" t="s">
        <v>8</v>
      </c>
      <c r="C440" s="1"/>
      <c r="D440" s="397" t="s">
        <v>470</v>
      </c>
      <c r="E440" s="390"/>
      <c r="F440" s="390"/>
      <c r="G440" s="2"/>
      <c r="H440" s="2"/>
      <c r="I440" s="2"/>
      <c r="J440" s="2"/>
      <c r="K440" s="2"/>
      <c r="L440" s="2"/>
      <c r="M440" s="2"/>
      <c r="N440" s="2"/>
      <c r="O440" s="2"/>
      <c r="P440" s="2"/>
      <c r="Q440" s="2"/>
      <c r="R440" s="2"/>
      <c r="S440" s="2"/>
      <c r="T440" s="2"/>
      <c r="U440" s="2"/>
      <c r="V440" s="2"/>
      <c r="W440" s="2"/>
      <c r="X440" s="2"/>
      <c r="Y440" s="2"/>
      <c r="Z440" s="2"/>
    </row>
    <row r="441" spans="1:26" ht="12.75" customHeight="1">
      <c r="A441" s="15"/>
      <c r="B441" s="15"/>
      <c r="C441" s="1"/>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400" t="s">
        <v>472</v>
      </c>
      <c r="B442" s="401"/>
      <c r="C442" s="401"/>
      <c r="D442" s="401"/>
      <c r="E442" s="401"/>
      <c r="F442" s="401"/>
      <c r="G442" s="401"/>
      <c r="H442" s="2"/>
      <c r="I442" s="2"/>
      <c r="J442" s="2"/>
      <c r="K442" s="2"/>
      <c r="L442" s="2"/>
      <c r="M442" s="2"/>
      <c r="N442" s="2"/>
      <c r="O442" s="2"/>
      <c r="P442" s="2"/>
      <c r="Q442" s="2"/>
      <c r="R442" s="2"/>
      <c r="S442" s="2"/>
      <c r="T442" s="2"/>
      <c r="U442" s="2"/>
      <c r="V442" s="2"/>
      <c r="W442" s="2"/>
      <c r="X442" s="2"/>
      <c r="Y442" s="2"/>
      <c r="Z442" s="2"/>
    </row>
    <row r="443" spans="1:26" ht="12.75" customHeight="1">
      <c r="A443" s="15"/>
      <c r="B443" s="15"/>
      <c r="C443" s="1"/>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1"/>
      <c r="B444" s="1"/>
      <c r="C444" s="1"/>
      <c r="D444" s="398" t="s">
        <v>474</v>
      </c>
      <c r="E444" s="390"/>
      <c r="F444" s="390"/>
      <c r="G444" s="2"/>
      <c r="H444" s="2"/>
      <c r="I444" s="2"/>
      <c r="J444" s="2"/>
      <c r="K444" s="2"/>
      <c r="L444" s="2"/>
      <c r="M444" s="2"/>
      <c r="N444" s="2"/>
      <c r="O444" s="2"/>
      <c r="P444" s="2"/>
      <c r="Q444" s="2"/>
      <c r="R444" s="2"/>
      <c r="S444" s="2"/>
      <c r="T444" s="2"/>
      <c r="U444" s="2"/>
      <c r="V444" s="2"/>
      <c r="W444" s="2"/>
      <c r="X444" s="2"/>
      <c r="Y444" s="2"/>
      <c r="Z444" s="2"/>
    </row>
    <row r="445" spans="1:26" ht="12.75" customHeight="1">
      <c r="A445" s="16"/>
      <c r="B445" s="16"/>
      <c r="C445" s="1"/>
      <c r="D445" s="397" t="s">
        <v>475</v>
      </c>
      <c r="E445" s="390"/>
      <c r="F445" s="390"/>
      <c r="G445" s="2"/>
      <c r="H445" s="2"/>
      <c r="I445" s="2"/>
      <c r="J445" s="2"/>
      <c r="K445" s="2"/>
      <c r="L445" s="2"/>
      <c r="M445" s="2"/>
      <c r="N445" s="2"/>
      <c r="O445" s="2"/>
      <c r="P445" s="2"/>
      <c r="Q445" s="2"/>
      <c r="R445" s="2"/>
      <c r="S445" s="2"/>
      <c r="T445" s="2"/>
      <c r="U445" s="2"/>
      <c r="V445" s="2"/>
      <c r="W445" s="2"/>
      <c r="X445" s="2"/>
      <c r="Y445" s="2"/>
      <c r="Z445" s="2"/>
    </row>
    <row r="446" spans="1:26" ht="12.75" customHeight="1">
      <c r="A446" s="16"/>
      <c r="B446" s="16"/>
      <c r="C446" s="1"/>
      <c r="D446" s="15"/>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16"/>
      <c r="B447" s="19" t="s">
        <v>8</v>
      </c>
      <c r="C447" s="1"/>
      <c r="D447" s="389" t="s">
        <v>478</v>
      </c>
      <c r="E447" s="390"/>
      <c r="F447" s="390"/>
      <c r="G447" s="2"/>
      <c r="H447" s="2"/>
      <c r="I447" s="2"/>
      <c r="J447" s="2"/>
      <c r="K447" s="2"/>
      <c r="L447" s="2"/>
      <c r="M447" s="2"/>
      <c r="N447" s="2"/>
      <c r="O447" s="2"/>
      <c r="P447" s="2"/>
      <c r="Q447" s="2"/>
      <c r="R447" s="2"/>
      <c r="S447" s="2"/>
      <c r="T447" s="2"/>
      <c r="U447" s="2"/>
      <c r="V447" s="2"/>
      <c r="W447" s="2"/>
      <c r="X447" s="2"/>
      <c r="Y447" s="2"/>
      <c r="Z447" s="2"/>
    </row>
    <row r="448" spans="1:26" ht="12.75" customHeight="1">
      <c r="A448" s="16"/>
      <c r="B448" s="16"/>
      <c r="C448" s="1"/>
      <c r="D448" s="390"/>
      <c r="E448" s="390"/>
      <c r="F448" s="390"/>
      <c r="G448" s="2"/>
      <c r="H448" s="2"/>
      <c r="I448" s="2"/>
      <c r="J448" s="2"/>
      <c r="K448" s="2"/>
      <c r="L448" s="2"/>
      <c r="M448" s="2"/>
      <c r="N448" s="2"/>
      <c r="O448" s="2"/>
      <c r="P448" s="2"/>
      <c r="Q448" s="2"/>
      <c r="R448" s="2"/>
      <c r="S448" s="2"/>
      <c r="T448" s="2"/>
      <c r="U448" s="2"/>
      <c r="V448" s="2"/>
      <c r="W448" s="2"/>
      <c r="X448" s="2"/>
      <c r="Y448" s="2"/>
      <c r="Z448" s="2"/>
    </row>
    <row r="449" spans="1:26" ht="12.75" customHeight="1">
      <c r="A449" s="16"/>
      <c r="B449" s="16"/>
      <c r="C449" s="1"/>
      <c r="D449" s="15"/>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1"/>
      <c r="B450" s="19" t="s">
        <v>8</v>
      </c>
      <c r="C450" s="1"/>
      <c r="D450" s="403" t="s">
        <v>480</v>
      </c>
      <c r="E450" s="390"/>
      <c r="F450" s="390"/>
      <c r="G450" s="2"/>
      <c r="H450" s="2"/>
      <c r="I450" s="2"/>
      <c r="J450" s="2"/>
      <c r="K450" s="2"/>
      <c r="L450" s="2"/>
      <c r="M450" s="2"/>
      <c r="N450" s="2"/>
      <c r="O450" s="2"/>
      <c r="P450" s="2"/>
      <c r="Q450" s="2"/>
      <c r="R450" s="2"/>
      <c r="S450" s="2"/>
      <c r="T450" s="2"/>
      <c r="U450" s="2"/>
      <c r="V450" s="2"/>
      <c r="W450" s="2"/>
      <c r="X450" s="2"/>
      <c r="Y450" s="2"/>
      <c r="Z450" s="2"/>
    </row>
    <row r="451" spans="1:26" ht="12.75" customHeight="1">
      <c r="A451" s="16"/>
      <c r="B451" s="1"/>
      <c r="C451" s="1"/>
      <c r="D451" s="390"/>
      <c r="E451" s="390"/>
      <c r="F451" s="390"/>
      <c r="G451" s="2"/>
      <c r="H451" s="2"/>
      <c r="I451" s="2"/>
      <c r="J451" s="2"/>
      <c r="K451" s="2"/>
      <c r="L451" s="2"/>
      <c r="M451" s="2"/>
      <c r="N451" s="2"/>
      <c r="O451" s="2"/>
      <c r="P451" s="2"/>
      <c r="Q451" s="2"/>
      <c r="R451" s="2"/>
      <c r="S451" s="2"/>
      <c r="T451" s="2"/>
      <c r="U451" s="2"/>
      <c r="V451" s="2"/>
      <c r="W451" s="2"/>
      <c r="X451" s="2"/>
      <c r="Y451" s="2"/>
      <c r="Z451" s="2"/>
    </row>
    <row r="452" spans="1:26" ht="12.75" customHeight="1">
      <c r="A452" s="16"/>
      <c r="B452" s="16"/>
      <c r="C452" s="1"/>
      <c r="D452" s="390"/>
      <c r="E452" s="390"/>
      <c r="F452" s="390"/>
      <c r="G452" s="2"/>
      <c r="H452" s="2"/>
      <c r="I452" s="2"/>
      <c r="J452" s="2"/>
      <c r="K452" s="2"/>
      <c r="L452" s="2"/>
      <c r="M452" s="2"/>
      <c r="N452" s="2"/>
      <c r="O452" s="2"/>
      <c r="P452" s="2"/>
      <c r="Q452" s="2"/>
      <c r="R452" s="2"/>
      <c r="S452" s="2"/>
      <c r="T452" s="2"/>
      <c r="U452" s="2"/>
      <c r="V452" s="2"/>
      <c r="W452" s="2"/>
      <c r="X452" s="2"/>
      <c r="Y452" s="2"/>
      <c r="Z452" s="2"/>
    </row>
    <row r="453" spans="1:26" ht="12.75" customHeight="1">
      <c r="A453" s="16"/>
      <c r="B453" s="16"/>
      <c r="C453" s="1"/>
      <c r="D453" s="390"/>
      <c r="E453" s="390"/>
      <c r="F453" s="390"/>
      <c r="G453" s="2"/>
      <c r="H453" s="2"/>
      <c r="I453" s="2"/>
      <c r="J453" s="2"/>
      <c r="K453" s="2"/>
      <c r="L453" s="2"/>
      <c r="M453" s="2"/>
      <c r="N453" s="2"/>
      <c r="O453" s="2"/>
      <c r="P453" s="2"/>
      <c r="Q453" s="2"/>
      <c r="R453" s="2"/>
      <c r="S453" s="2"/>
      <c r="T453" s="2"/>
      <c r="U453" s="2"/>
      <c r="V453" s="2"/>
      <c r="W453" s="2"/>
      <c r="X453" s="2"/>
      <c r="Y453" s="2"/>
      <c r="Z453" s="2"/>
    </row>
    <row r="454" spans="1:26" ht="12.75" customHeight="1">
      <c r="A454" s="1"/>
      <c r="B454" s="1"/>
      <c r="C454" s="1"/>
      <c r="D454" s="2"/>
      <c r="E454" s="2"/>
      <c r="F454" s="2"/>
      <c r="G454" s="2"/>
      <c r="H454" s="2"/>
      <c r="I454" s="2"/>
      <c r="J454" s="2"/>
      <c r="K454" s="2"/>
      <c r="L454" s="2"/>
      <c r="M454" s="2"/>
      <c r="N454" s="2"/>
      <c r="O454" s="2"/>
      <c r="P454" s="2"/>
      <c r="Q454" s="2"/>
      <c r="R454" s="2"/>
      <c r="S454" s="2"/>
      <c r="T454" s="2"/>
      <c r="U454" s="2"/>
      <c r="V454" s="2"/>
      <c r="W454" s="2"/>
      <c r="X454" s="2"/>
      <c r="Y454" s="2"/>
      <c r="Z454" s="2"/>
    </row>
    <row r="455" spans="1:26" ht="12.75" customHeight="1">
      <c r="A455" s="16"/>
      <c r="B455" s="19" t="s">
        <v>8</v>
      </c>
      <c r="C455" s="1"/>
      <c r="D455" s="389" t="s">
        <v>484</v>
      </c>
      <c r="E455" s="390"/>
      <c r="F455" s="390"/>
      <c r="G455" s="2"/>
      <c r="H455" s="2"/>
      <c r="I455" s="2"/>
      <c r="J455" s="2"/>
      <c r="K455" s="2"/>
      <c r="L455" s="2"/>
      <c r="M455" s="2"/>
      <c r="N455" s="2"/>
      <c r="O455" s="2"/>
      <c r="P455" s="2"/>
      <c r="Q455" s="2"/>
      <c r="R455" s="2"/>
      <c r="S455" s="2"/>
      <c r="T455" s="2"/>
      <c r="U455" s="2"/>
      <c r="V455" s="2"/>
      <c r="W455" s="2"/>
      <c r="X455" s="2"/>
      <c r="Y455" s="2"/>
      <c r="Z455" s="2"/>
    </row>
    <row r="456" spans="1:26" ht="12.75" customHeight="1">
      <c r="A456" s="16"/>
      <c r="B456" s="16"/>
      <c r="C456" s="1"/>
      <c r="D456" s="390"/>
      <c r="E456" s="390"/>
      <c r="F456" s="390"/>
      <c r="G456" s="2"/>
      <c r="H456" s="2"/>
      <c r="I456" s="2"/>
      <c r="J456" s="2"/>
      <c r="K456" s="2"/>
      <c r="L456" s="2"/>
      <c r="M456" s="2"/>
      <c r="N456" s="2"/>
      <c r="O456" s="2"/>
      <c r="P456" s="2"/>
      <c r="Q456" s="2"/>
      <c r="R456" s="2"/>
      <c r="S456" s="2"/>
      <c r="T456" s="2"/>
      <c r="U456" s="2"/>
      <c r="V456" s="2"/>
      <c r="W456" s="2"/>
      <c r="X456" s="2"/>
      <c r="Y456" s="2"/>
      <c r="Z456" s="2"/>
    </row>
    <row r="457" spans="1:26" ht="12.75" customHeight="1">
      <c r="A457" s="16"/>
      <c r="B457" s="1"/>
      <c r="C457" s="1"/>
      <c r="D457" s="390"/>
      <c r="E457" s="390"/>
      <c r="F457" s="390"/>
      <c r="G457" s="2"/>
      <c r="H457" s="2"/>
      <c r="I457" s="2"/>
      <c r="J457" s="2"/>
      <c r="K457" s="2"/>
      <c r="L457" s="2"/>
      <c r="M457" s="2"/>
      <c r="N457" s="2"/>
      <c r="O457" s="2"/>
      <c r="P457" s="2"/>
      <c r="Q457" s="2"/>
      <c r="R457" s="2"/>
      <c r="S457" s="2"/>
      <c r="T457" s="2"/>
      <c r="U457" s="2"/>
      <c r="V457" s="2"/>
      <c r="W457" s="2"/>
      <c r="X457" s="2"/>
      <c r="Y457" s="2"/>
      <c r="Z457" s="2"/>
    </row>
    <row r="458" spans="1:26" ht="12.75" customHeight="1">
      <c r="A458" s="16"/>
      <c r="B458" s="16"/>
      <c r="C458" s="1"/>
      <c r="D458" s="2"/>
      <c r="E458" s="2"/>
      <c r="F458" s="2"/>
      <c r="G458" s="2"/>
      <c r="H458" s="2"/>
      <c r="I458" s="2"/>
      <c r="J458" s="2"/>
      <c r="K458" s="2"/>
      <c r="L458" s="2"/>
      <c r="M458" s="2"/>
      <c r="N458" s="2"/>
      <c r="O458" s="2"/>
      <c r="P458" s="2"/>
      <c r="Q458" s="2"/>
      <c r="R458" s="2"/>
      <c r="S458" s="2"/>
      <c r="T458" s="2"/>
      <c r="U458" s="2"/>
      <c r="V458" s="2"/>
      <c r="W458" s="2"/>
      <c r="X458" s="2"/>
      <c r="Y458" s="2"/>
      <c r="Z458" s="2"/>
    </row>
    <row r="459" spans="1:26" ht="12.75" customHeight="1">
      <c r="A459" s="16"/>
      <c r="B459" s="19" t="s">
        <v>8</v>
      </c>
      <c r="C459" s="1"/>
      <c r="D459" s="397" t="s">
        <v>485</v>
      </c>
      <c r="E459" s="390"/>
      <c r="F459" s="390"/>
      <c r="G459" s="2"/>
      <c r="H459" s="2"/>
      <c r="I459" s="2"/>
      <c r="J459" s="2"/>
      <c r="K459" s="2"/>
      <c r="L459" s="2"/>
      <c r="M459" s="2"/>
      <c r="N459" s="2"/>
      <c r="O459" s="2"/>
      <c r="P459" s="2"/>
      <c r="Q459" s="2"/>
      <c r="R459" s="2"/>
      <c r="S459" s="2"/>
      <c r="T459" s="2"/>
      <c r="U459" s="2"/>
      <c r="V459" s="2"/>
      <c r="W459" s="2"/>
      <c r="X459" s="2"/>
      <c r="Y459" s="2"/>
      <c r="Z459" s="2"/>
    </row>
    <row r="460" spans="1:26" ht="12.75" customHeight="1">
      <c r="A460" s="16"/>
      <c r="B460" s="16"/>
      <c r="C460" s="1"/>
      <c r="D460" s="15"/>
      <c r="E460" s="2"/>
      <c r="F460" s="2"/>
      <c r="G460" s="2"/>
      <c r="H460" s="2"/>
      <c r="I460" s="2"/>
      <c r="J460" s="2"/>
      <c r="K460" s="2"/>
      <c r="L460" s="2"/>
      <c r="M460" s="2"/>
      <c r="N460" s="2"/>
      <c r="O460" s="2"/>
      <c r="P460" s="2"/>
      <c r="Q460" s="2"/>
      <c r="R460" s="2"/>
      <c r="S460" s="2"/>
      <c r="T460" s="2"/>
      <c r="U460" s="2"/>
      <c r="V460" s="2"/>
      <c r="W460" s="2"/>
      <c r="X460" s="2"/>
      <c r="Y460" s="2"/>
      <c r="Z460" s="2"/>
    </row>
    <row r="461" spans="1:26" ht="12.75" customHeight="1">
      <c r="A461" s="16"/>
      <c r="B461" s="19" t="s">
        <v>8</v>
      </c>
      <c r="C461" s="1"/>
      <c r="D461" s="389" t="s">
        <v>488</v>
      </c>
      <c r="E461" s="390"/>
      <c r="F461" s="390"/>
      <c r="G461" s="2"/>
      <c r="H461" s="2"/>
      <c r="I461" s="2"/>
      <c r="J461" s="2"/>
      <c r="K461" s="2"/>
      <c r="L461" s="2"/>
      <c r="M461" s="2"/>
      <c r="N461" s="2"/>
      <c r="O461" s="2"/>
      <c r="P461" s="2"/>
      <c r="Q461" s="2"/>
      <c r="R461" s="2"/>
      <c r="S461" s="2"/>
      <c r="T461" s="2"/>
      <c r="U461" s="2"/>
      <c r="V461" s="2"/>
      <c r="W461" s="2"/>
      <c r="X461" s="2"/>
      <c r="Y461" s="2"/>
      <c r="Z461" s="2"/>
    </row>
    <row r="462" spans="1:26" ht="12.75" customHeight="1">
      <c r="A462" s="16"/>
      <c r="B462" s="1"/>
      <c r="C462" s="1"/>
      <c r="D462" s="390"/>
      <c r="E462" s="390"/>
      <c r="F462" s="390"/>
      <c r="G462" s="2"/>
      <c r="H462" s="2"/>
      <c r="I462" s="2"/>
      <c r="J462" s="2"/>
      <c r="K462" s="2"/>
      <c r="L462" s="2"/>
      <c r="M462" s="2"/>
      <c r="N462" s="2"/>
      <c r="O462" s="2"/>
      <c r="P462" s="2"/>
      <c r="Q462" s="2"/>
      <c r="R462" s="2"/>
      <c r="S462" s="2"/>
      <c r="T462" s="2"/>
      <c r="U462" s="2"/>
      <c r="V462" s="2"/>
      <c r="W462" s="2"/>
      <c r="X462" s="2"/>
      <c r="Y462" s="2"/>
      <c r="Z462" s="2"/>
    </row>
    <row r="463" spans="1:26" ht="12.75" customHeight="1">
      <c r="A463" s="10"/>
      <c r="B463" s="10"/>
      <c r="C463" s="1"/>
      <c r="D463" s="15"/>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10"/>
      <c r="B464" s="19" t="s">
        <v>8</v>
      </c>
      <c r="C464" s="1"/>
      <c r="D464" s="397" t="s">
        <v>491</v>
      </c>
      <c r="E464" s="390"/>
      <c r="F464" s="390"/>
      <c r="G464" s="2"/>
      <c r="H464" s="2"/>
      <c r="I464" s="2"/>
      <c r="J464" s="2"/>
      <c r="K464" s="2"/>
      <c r="L464" s="2"/>
      <c r="M464" s="2"/>
      <c r="N464" s="2"/>
      <c r="O464" s="2"/>
      <c r="P464" s="2"/>
      <c r="Q464" s="2"/>
      <c r="R464" s="2"/>
      <c r="S464" s="2"/>
      <c r="T464" s="2"/>
      <c r="U464" s="2"/>
      <c r="V464" s="2"/>
      <c r="W464" s="2"/>
      <c r="X464" s="2"/>
      <c r="Y464" s="2"/>
      <c r="Z464" s="2"/>
    </row>
    <row r="465" spans="1:26" ht="12.75" customHeight="1">
      <c r="A465" s="16"/>
      <c r="B465" s="16"/>
      <c r="C465" s="1"/>
      <c r="D465" s="15"/>
      <c r="E465" s="2"/>
      <c r="F465" s="2"/>
      <c r="G465" s="2"/>
      <c r="H465" s="2"/>
      <c r="I465" s="2"/>
      <c r="J465" s="2"/>
      <c r="K465" s="2"/>
      <c r="L465" s="2"/>
      <c r="M465" s="2"/>
      <c r="N465" s="2"/>
      <c r="O465" s="2"/>
      <c r="P465" s="2"/>
      <c r="Q465" s="2"/>
      <c r="R465" s="2"/>
      <c r="S465" s="2"/>
      <c r="T465" s="2"/>
      <c r="U465" s="2"/>
      <c r="V465" s="2"/>
      <c r="W465" s="2"/>
      <c r="X465" s="2"/>
      <c r="Y465" s="2"/>
      <c r="Z465" s="2"/>
    </row>
    <row r="466" spans="1:26" ht="12.75" customHeight="1">
      <c r="A466" s="400" t="s">
        <v>494</v>
      </c>
      <c r="B466" s="401"/>
      <c r="C466" s="401"/>
      <c r="D466" s="401"/>
      <c r="E466" s="401"/>
      <c r="F466" s="401"/>
      <c r="G466" s="401"/>
      <c r="H466" s="2"/>
      <c r="I466" s="2"/>
      <c r="J466" s="2"/>
      <c r="K466" s="2"/>
      <c r="L466" s="2"/>
      <c r="M466" s="2"/>
      <c r="N466" s="2"/>
      <c r="O466" s="2"/>
      <c r="P466" s="2"/>
      <c r="Q466" s="2"/>
      <c r="R466" s="2"/>
      <c r="S466" s="2"/>
      <c r="T466" s="2"/>
      <c r="U466" s="2"/>
      <c r="V466" s="2"/>
      <c r="W466" s="2"/>
      <c r="X466" s="2"/>
      <c r="Y466" s="2"/>
      <c r="Z466" s="2"/>
    </row>
    <row r="467" spans="1:26" ht="12" customHeight="1">
      <c r="A467" s="16"/>
      <c r="B467" s="16"/>
      <c r="C467" s="1"/>
      <c r="D467" s="15"/>
      <c r="E467" s="2"/>
      <c r="F467" s="2"/>
      <c r="G467" s="2"/>
      <c r="H467" s="2"/>
      <c r="I467" s="2"/>
      <c r="J467" s="2"/>
      <c r="K467" s="2"/>
      <c r="L467" s="2"/>
      <c r="M467" s="2"/>
      <c r="N467" s="2"/>
      <c r="O467" s="2"/>
      <c r="P467" s="2"/>
      <c r="Q467" s="2"/>
      <c r="R467" s="2"/>
      <c r="S467" s="2"/>
      <c r="T467" s="2"/>
      <c r="U467" s="2"/>
      <c r="V467" s="2"/>
      <c r="W467" s="2"/>
      <c r="X467" s="2"/>
      <c r="Y467" s="2"/>
      <c r="Z467" s="2"/>
    </row>
    <row r="468" spans="1:26" ht="12.75" customHeight="1">
      <c r="A468" s="1"/>
      <c r="B468" s="1"/>
      <c r="C468" s="3"/>
      <c r="D468" s="398" t="s">
        <v>496</v>
      </c>
      <c r="E468" s="390"/>
      <c r="F468" s="390"/>
      <c r="G468" s="2"/>
      <c r="H468" s="2"/>
      <c r="I468" s="2"/>
      <c r="J468" s="2"/>
      <c r="K468" s="2"/>
      <c r="L468" s="2"/>
      <c r="M468" s="2"/>
      <c r="N468" s="2"/>
      <c r="O468" s="2"/>
      <c r="P468" s="2"/>
      <c r="Q468" s="2"/>
      <c r="R468" s="2"/>
      <c r="S468" s="2"/>
      <c r="T468" s="2"/>
      <c r="U468" s="2"/>
      <c r="V468" s="2"/>
      <c r="W468" s="2"/>
      <c r="X468" s="2"/>
      <c r="Y468" s="2"/>
      <c r="Z468" s="2"/>
    </row>
    <row r="469" spans="1:26" ht="12.75" customHeight="1">
      <c r="A469" s="14"/>
      <c r="B469" s="14"/>
      <c r="C469" s="14"/>
      <c r="D469" s="394" t="s">
        <v>497</v>
      </c>
      <c r="E469" s="390"/>
      <c r="F469" s="390"/>
      <c r="G469" s="2"/>
      <c r="H469" s="2"/>
      <c r="I469" s="2"/>
      <c r="J469" s="2"/>
      <c r="K469" s="2"/>
      <c r="L469" s="2"/>
      <c r="M469" s="2"/>
      <c r="N469" s="2"/>
      <c r="O469" s="2"/>
      <c r="P469" s="2"/>
      <c r="Q469" s="2"/>
      <c r="R469" s="2"/>
      <c r="S469" s="2"/>
      <c r="T469" s="2"/>
      <c r="U469" s="2"/>
      <c r="V469" s="2"/>
      <c r="W469" s="2"/>
      <c r="X469" s="2"/>
      <c r="Y469" s="2"/>
      <c r="Z469" s="2"/>
    </row>
    <row r="470" spans="1:26" ht="12.75" customHeight="1">
      <c r="A470" s="14"/>
      <c r="B470" s="14"/>
      <c r="C470" s="14"/>
      <c r="D470" s="390"/>
      <c r="E470" s="390"/>
      <c r="F470" s="390"/>
      <c r="G470" s="2"/>
      <c r="H470" s="2"/>
      <c r="I470" s="2"/>
      <c r="J470" s="2"/>
      <c r="K470" s="2"/>
      <c r="L470" s="2"/>
      <c r="M470" s="2"/>
      <c r="N470" s="2"/>
      <c r="O470" s="2"/>
      <c r="P470" s="2"/>
      <c r="Q470" s="2"/>
      <c r="R470" s="2"/>
      <c r="S470" s="2"/>
      <c r="T470" s="2"/>
      <c r="U470" s="2"/>
      <c r="V470" s="2"/>
      <c r="W470" s="2"/>
      <c r="X470" s="2"/>
      <c r="Y470" s="2"/>
      <c r="Z470" s="2"/>
    </row>
    <row r="471" spans="1:26" ht="12.75" customHeight="1">
      <c r="A471" s="14"/>
      <c r="B471" s="14"/>
      <c r="C471" s="14"/>
      <c r="D471" s="390"/>
      <c r="E471" s="390"/>
      <c r="F471" s="390"/>
      <c r="G471" s="2"/>
      <c r="H471" s="2"/>
      <c r="I471" s="2"/>
      <c r="J471" s="2"/>
      <c r="K471" s="2"/>
      <c r="L471" s="2"/>
      <c r="M471" s="2"/>
      <c r="N471" s="2"/>
      <c r="O471" s="2"/>
      <c r="P471" s="2"/>
      <c r="Q471" s="2"/>
      <c r="R471" s="2"/>
      <c r="S471" s="2"/>
      <c r="T471" s="2"/>
      <c r="U471" s="2"/>
      <c r="V471" s="2"/>
      <c r="W471" s="2"/>
      <c r="X471" s="2"/>
      <c r="Y471" s="2"/>
      <c r="Z471" s="2"/>
    </row>
    <row r="472" spans="1:26" ht="12.75" customHeight="1">
      <c r="A472" s="14"/>
      <c r="B472" s="14"/>
      <c r="C472" s="14"/>
      <c r="D472" s="390"/>
      <c r="E472" s="390"/>
      <c r="F472" s="390"/>
      <c r="G472" s="2"/>
      <c r="H472" s="2"/>
      <c r="I472" s="2"/>
      <c r="J472" s="2"/>
      <c r="K472" s="2"/>
      <c r="L472" s="2"/>
      <c r="M472" s="2"/>
      <c r="N472" s="2"/>
      <c r="O472" s="2"/>
      <c r="P472" s="2"/>
      <c r="Q472" s="2"/>
      <c r="R472" s="2"/>
      <c r="S472" s="2"/>
      <c r="T472" s="2"/>
      <c r="U472" s="2"/>
      <c r="V472" s="2"/>
      <c r="W472" s="2"/>
      <c r="X472" s="2"/>
      <c r="Y472" s="2"/>
      <c r="Z472" s="2"/>
    </row>
    <row r="473" spans="1:26" ht="12.75" customHeight="1">
      <c r="A473" s="14"/>
      <c r="B473" s="14"/>
      <c r="C473" s="14"/>
      <c r="D473" s="390"/>
      <c r="E473" s="390"/>
      <c r="F473" s="390"/>
      <c r="G473" s="2"/>
      <c r="H473" s="2"/>
      <c r="I473" s="2"/>
      <c r="J473" s="2"/>
      <c r="K473" s="2"/>
      <c r="L473" s="2"/>
      <c r="M473" s="2"/>
      <c r="N473" s="2"/>
      <c r="O473" s="2"/>
      <c r="P473" s="2"/>
      <c r="Q473" s="2"/>
      <c r="R473" s="2"/>
      <c r="S473" s="2"/>
      <c r="T473" s="2"/>
      <c r="U473" s="2"/>
      <c r="V473" s="2"/>
      <c r="W473" s="2"/>
      <c r="X473" s="2"/>
      <c r="Y473" s="2"/>
      <c r="Z473" s="2"/>
    </row>
    <row r="474" spans="1:26" ht="12.75" customHeight="1">
      <c r="A474" s="14"/>
      <c r="B474" s="14"/>
      <c r="C474" s="14"/>
      <c r="D474" s="40"/>
      <c r="E474" s="2"/>
      <c r="F474" s="15"/>
      <c r="G474" s="2"/>
      <c r="H474" s="2"/>
      <c r="I474" s="2"/>
      <c r="J474" s="2"/>
      <c r="K474" s="2"/>
      <c r="L474" s="2"/>
      <c r="M474" s="2"/>
      <c r="N474" s="2"/>
      <c r="O474" s="2"/>
      <c r="P474" s="2"/>
      <c r="Q474" s="2"/>
      <c r="R474" s="2"/>
      <c r="S474" s="2"/>
      <c r="T474" s="2"/>
      <c r="U474" s="2"/>
      <c r="V474" s="2"/>
      <c r="W474" s="2"/>
      <c r="X474" s="2"/>
      <c r="Y474" s="2"/>
      <c r="Z474" s="2"/>
    </row>
    <row r="475" spans="1:26" ht="14.25" customHeight="1">
      <c r="A475" s="16"/>
      <c r="B475" s="19" t="s">
        <v>8</v>
      </c>
      <c r="C475" s="14"/>
      <c r="D475" s="389" t="s">
        <v>500</v>
      </c>
      <c r="E475" s="390"/>
      <c r="F475" s="390"/>
      <c r="G475" s="2"/>
      <c r="H475" s="2"/>
      <c r="I475" s="2"/>
      <c r="J475" s="2"/>
      <c r="K475" s="2"/>
      <c r="L475" s="2"/>
      <c r="M475" s="2"/>
      <c r="N475" s="2"/>
      <c r="O475" s="2"/>
      <c r="P475" s="2"/>
      <c r="Q475" s="2"/>
      <c r="R475" s="2"/>
      <c r="S475" s="2"/>
      <c r="T475" s="2"/>
      <c r="U475" s="2"/>
      <c r="V475" s="2"/>
      <c r="W475" s="2"/>
      <c r="X475" s="2"/>
      <c r="Y475" s="2"/>
      <c r="Z475" s="2"/>
    </row>
    <row r="476" spans="1:26" ht="12.75" customHeight="1">
      <c r="A476" s="14"/>
      <c r="B476" s="14"/>
      <c r="C476" s="14"/>
      <c r="D476" s="390"/>
      <c r="E476" s="390"/>
      <c r="F476" s="390"/>
      <c r="G476" s="2"/>
      <c r="H476" s="2"/>
      <c r="I476" s="2"/>
      <c r="J476" s="2"/>
      <c r="K476" s="2"/>
      <c r="L476" s="2"/>
      <c r="M476" s="2"/>
      <c r="N476" s="2"/>
      <c r="O476" s="2"/>
      <c r="P476" s="2"/>
      <c r="Q476" s="2"/>
      <c r="R476" s="2"/>
      <c r="S476" s="2"/>
      <c r="T476" s="2"/>
      <c r="U476" s="2"/>
      <c r="V476" s="2"/>
      <c r="W476" s="2"/>
      <c r="X476" s="2"/>
      <c r="Y476" s="2"/>
      <c r="Z476" s="2"/>
    </row>
    <row r="477" spans="1:26" ht="12.75" customHeight="1">
      <c r="A477" s="14"/>
      <c r="B477" s="14"/>
      <c r="C477" s="14"/>
      <c r="D477" s="390"/>
      <c r="E477" s="390"/>
      <c r="F477" s="390"/>
      <c r="G477" s="2"/>
      <c r="H477" s="2"/>
      <c r="I477" s="2"/>
      <c r="J477" s="2"/>
      <c r="K477" s="2"/>
      <c r="L477" s="2"/>
      <c r="M477" s="2"/>
      <c r="N477" s="2"/>
      <c r="O477" s="2"/>
      <c r="P477" s="2"/>
      <c r="Q477" s="2"/>
      <c r="R477" s="2"/>
      <c r="S477" s="2"/>
      <c r="T477" s="2"/>
      <c r="U477" s="2"/>
      <c r="V477" s="2"/>
      <c r="W477" s="2"/>
      <c r="X477" s="2"/>
      <c r="Y477" s="2"/>
      <c r="Z477" s="2"/>
    </row>
    <row r="478" spans="1:26" ht="12.75" customHeight="1">
      <c r="A478" s="14"/>
      <c r="B478" s="14"/>
      <c r="C478" s="14"/>
      <c r="D478" s="390"/>
      <c r="E478" s="390"/>
      <c r="F478" s="390"/>
      <c r="G478" s="2"/>
      <c r="H478" s="2"/>
      <c r="I478" s="2"/>
      <c r="J478" s="2"/>
      <c r="K478" s="2"/>
      <c r="L478" s="2"/>
      <c r="M478" s="2"/>
      <c r="N478" s="2"/>
      <c r="O478" s="2"/>
      <c r="P478" s="2"/>
      <c r="Q478" s="2"/>
      <c r="R478" s="2"/>
      <c r="S478" s="2"/>
      <c r="T478" s="2"/>
      <c r="U478" s="2"/>
      <c r="V478" s="2"/>
      <c r="W478" s="2"/>
      <c r="X478" s="2"/>
      <c r="Y478" s="2"/>
      <c r="Z478" s="2"/>
    </row>
    <row r="479" spans="1:26" ht="12.75" customHeight="1">
      <c r="A479" s="14"/>
      <c r="B479" s="14"/>
      <c r="C479" s="14"/>
      <c r="D479" s="390"/>
      <c r="E479" s="390"/>
      <c r="F479" s="390"/>
      <c r="G479" s="2"/>
      <c r="H479" s="2"/>
      <c r="I479" s="2"/>
      <c r="J479" s="2"/>
      <c r="K479" s="2"/>
      <c r="L479" s="2"/>
      <c r="M479" s="2"/>
      <c r="N479" s="2"/>
      <c r="O479" s="2"/>
      <c r="P479" s="2"/>
      <c r="Q479" s="2"/>
      <c r="R479" s="2"/>
      <c r="S479" s="2"/>
      <c r="T479" s="2"/>
      <c r="U479" s="2"/>
      <c r="V479" s="2"/>
      <c r="W479" s="2"/>
      <c r="X479" s="2"/>
      <c r="Y479" s="2"/>
      <c r="Z479" s="2"/>
    </row>
    <row r="480" spans="1:26" ht="12.75" customHeight="1">
      <c r="A480" s="14"/>
      <c r="B480" s="14"/>
      <c r="C480" s="14"/>
      <c r="D480" s="15"/>
      <c r="E480" s="2"/>
      <c r="F480" s="15"/>
      <c r="G480" s="2"/>
      <c r="H480" s="2"/>
      <c r="I480" s="2"/>
      <c r="J480" s="2"/>
      <c r="K480" s="2"/>
      <c r="L480" s="2"/>
      <c r="M480" s="2"/>
      <c r="N480" s="2"/>
      <c r="O480" s="2"/>
      <c r="P480" s="2"/>
      <c r="Q480" s="2"/>
      <c r="R480" s="2"/>
      <c r="S480" s="2"/>
      <c r="T480" s="2"/>
      <c r="U480" s="2"/>
      <c r="V480" s="2"/>
      <c r="W480" s="2"/>
      <c r="X480" s="2"/>
      <c r="Y480" s="2"/>
      <c r="Z480" s="2"/>
    </row>
    <row r="481" spans="1:26" ht="14.25" customHeight="1">
      <c r="A481" s="16"/>
      <c r="B481" s="19" t="s">
        <v>8</v>
      </c>
      <c r="C481" s="14"/>
      <c r="D481" s="389" t="s">
        <v>506</v>
      </c>
      <c r="E481" s="390"/>
      <c r="F481" s="390"/>
      <c r="G481" s="2"/>
      <c r="H481" s="2"/>
      <c r="I481" s="2"/>
      <c r="J481" s="2"/>
      <c r="K481" s="2"/>
      <c r="L481" s="2"/>
      <c r="M481" s="2"/>
      <c r="N481" s="2"/>
      <c r="O481" s="2"/>
      <c r="P481" s="2"/>
      <c r="Q481" s="2"/>
      <c r="R481" s="2"/>
      <c r="S481" s="2"/>
      <c r="T481" s="2"/>
      <c r="U481" s="2"/>
      <c r="V481" s="2"/>
      <c r="W481" s="2"/>
      <c r="X481" s="2"/>
      <c r="Y481" s="2"/>
      <c r="Z481" s="2"/>
    </row>
    <row r="482" spans="1:26" ht="12.75" customHeight="1">
      <c r="A482" s="14"/>
      <c r="B482" s="14"/>
      <c r="C482" s="14"/>
      <c r="D482" s="390"/>
      <c r="E482" s="390"/>
      <c r="F482" s="390"/>
      <c r="G482" s="2"/>
      <c r="H482" s="2"/>
      <c r="I482" s="2"/>
      <c r="J482" s="2"/>
      <c r="K482" s="2"/>
      <c r="L482" s="2"/>
      <c r="M482" s="2"/>
      <c r="N482" s="2"/>
      <c r="O482" s="2"/>
      <c r="P482" s="2"/>
      <c r="Q482" s="2"/>
      <c r="R482" s="2"/>
      <c r="S482" s="2"/>
      <c r="T482" s="2"/>
      <c r="U482" s="2"/>
      <c r="V482" s="2"/>
      <c r="W482" s="2"/>
      <c r="X482" s="2"/>
      <c r="Y482" s="2"/>
      <c r="Z482" s="2"/>
    </row>
    <row r="483" spans="1:26" ht="12.75" customHeight="1">
      <c r="A483" s="14"/>
      <c r="B483" s="14"/>
      <c r="C483" s="14"/>
      <c r="D483" s="390"/>
      <c r="E483" s="390"/>
      <c r="F483" s="390"/>
      <c r="G483" s="2"/>
      <c r="H483" s="2"/>
      <c r="I483" s="2"/>
      <c r="J483" s="2"/>
      <c r="K483" s="2"/>
      <c r="L483" s="2"/>
      <c r="M483" s="2"/>
      <c r="N483" s="2"/>
      <c r="O483" s="2"/>
      <c r="P483" s="2"/>
      <c r="Q483" s="2"/>
      <c r="R483" s="2"/>
      <c r="S483" s="2"/>
      <c r="T483" s="2"/>
      <c r="U483" s="2"/>
      <c r="V483" s="2"/>
      <c r="W483" s="2"/>
      <c r="X483" s="2"/>
      <c r="Y483" s="2"/>
      <c r="Z483" s="2"/>
    </row>
    <row r="484" spans="1:26" ht="12.75" customHeight="1">
      <c r="A484" s="14"/>
      <c r="B484" s="14"/>
      <c r="C484" s="14"/>
      <c r="D484" s="390"/>
      <c r="E484" s="390"/>
      <c r="F484" s="390"/>
      <c r="G484" s="2"/>
      <c r="H484" s="2"/>
      <c r="I484" s="2"/>
      <c r="J484" s="2"/>
      <c r="K484" s="2"/>
      <c r="L484" s="2"/>
      <c r="M484" s="2"/>
      <c r="N484" s="2"/>
      <c r="O484" s="2"/>
      <c r="P484" s="2"/>
      <c r="Q484" s="2"/>
      <c r="R484" s="2"/>
      <c r="S484" s="2"/>
      <c r="T484" s="2"/>
      <c r="U484" s="2"/>
      <c r="V484" s="2"/>
      <c r="W484" s="2"/>
      <c r="X484" s="2"/>
      <c r="Y484" s="2"/>
      <c r="Z484" s="2"/>
    </row>
    <row r="485" spans="1:26" ht="9.75" customHeight="1">
      <c r="A485" s="14"/>
      <c r="B485" s="14"/>
      <c r="C485" s="14"/>
      <c r="D485" s="15"/>
      <c r="E485" s="2"/>
      <c r="F485" s="15"/>
      <c r="G485" s="2"/>
      <c r="H485" s="2"/>
      <c r="I485" s="2"/>
      <c r="J485" s="2"/>
      <c r="K485" s="2"/>
      <c r="L485" s="2"/>
      <c r="M485" s="2"/>
      <c r="N485" s="2"/>
      <c r="O485" s="2"/>
      <c r="P485" s="2"/>
      <c r="Q485" s="2"/>
      <c r="R485" s="2"/>
      <c r="S485" s="2"/>
      <c r="T485" s="2"/>
      <c r="U485" s="2"/>
      <c r="V485" s="2"/>
      <c r="W485" s="2"/>
      <c r="X485" s="2"/>
      <c r="Y485" s="2"/>
      <c r="Z485" s="2"/>
    </row>
    <row r="486" spans="1:26" ht="14.25" customHeight="1">
      <c r="A486" s="16"/>
      <c r="B486" s="19" t="s">
        <v>8</v>
      </c>
      <c r="C486" s="14"/>
      <c r="D486" s="389" t="s">
        <v>509</v>
      </c>
      <c r="E486" s="390"/>
      <c r="F486" s="390"/>
      <c r="G486" s="2"/>
      <c r="H486" s="2"/>
      <c r="I486" s="2"/>
      <c r="J486" s="2"/>
      <c r="K486" s="2"/>
      <c r="L486" s="2"/>
      <c r="M486" s="2"/>
      <c r="N486" s="2"/>
      <c r="O486" s="2"/>
      <c r="P486" s="2"/>
      <c r="Q486" s="2"/>
      <c r="R486" s="2"/>
      <c r="S486" s="2"/>
      <c r="T486" s="2"/>
      <c r="U486" s="2"/>
      <c r="V486" s="2"/>
      <c r="W486" s="2"/>
      <c r="X486" s="2"/>
      <c r="Y486" s="2"/>
      <c r="Z486" s="2"/>
    </row>
    <row r="487" spans="1:26" ht="12.75" customHeight="1">
      <c r="A487" s="14"/>
      <c r="B487" s="14"/>
      <c r="C487" s="14"/>
      <c r="D487" s="390"/>
      <c r="E487" s="390"/>
      <c r="F487" s="390"/>
      <c r="G487" s="2"/>
      <c r="H487" s="2"/>
      <c r="I487" s="2"/>
      <c r="J487" s="2"/>
      <c r="K487" s="2"/>
      <c r="L487" s="2"/>
      <c r="M487" s="2"/>
      <c r="N487" s="2"/>
      <c r="O487" s="2"/>
      <c r="P487" s="2"/>
      <c r="Q487" s="2"/>
      <c r="R487" s="2"/>
      <c r="S487" s="2"/>
      <c r="T487" s="2"/>
      <c r="U487" s="2"/>
      <c r="V487" s="2"/>
      <c r="W487" s="2"/>
      <c r="X487" s="2"/>
      <c r="Y487" s="2"/>
      <c r="Z487" s="2"/>
    </row>
    <row r="488" spans="1:26" ht="12.75" customHeight="1">
      <c r="A488" s="14"/>
      <c r="B488" s="14"/>
      <c r="C488" s="14"/>
      <c r="D488" s="390"/>
      <c r="E488" s="390"/>
      <c r="F488" s="390"/>
      <c r="G488" s="2"/>
      <c r="H488" s="2"/>
      <c r="I488" s="2"/>
      <c r="J488" s="2"/>
      <c r="K488" s="2"/>
      <c r="L488" s="2"/>
      <c r="M488" s="2"/>
      <c r="N488" s="2"/>
      <c r="O488" s="2"/>
      <c r="P488" s="2"/>
      <c r="Q488" s="2"/>
      <c r="R488" s="2"/>
      <c r="S488" s="2"/>
      <c r="T488" s="2"/>
      <c r="U488" s="2"/>
      <c r="V488" s="2"/>
      <c r="W488" s="2"/>
      <c r="X488" s="2"/>
      <c r="Y488" s="2"/>
      <c r="Z488" s="2"/>
    </row>
    <row r="489" spans="1:26" ht="12.75" customHeight="1">
      <c r="A489" s="14"/>
      <c r="B489" s="14"/>
      <c r="C489" s="14"/>
      <c r="D489" s="11"/>
      <c r="E489" s="11"/>
      <c r="F489" s="11"/>
      <c r="G489" s="2"/>
      <c r="H489" s="2"/>
      <c r="I489" s="2"/>
      <c r="J489" s="2"/>
      <c r="K489" s="2"/>
      <c r="L489" s="2"/>
      <c r="M489" s="2"/>
      <c r="N489" s="2"/>
      <c r="O489" s="2"/>
      <c r="P489" s="2"/>
      <c r="Q489" s="2"/>
      <c r="R489" s="2"/>
      <c r="S489" s="2"/>
      <c r="T489" s="2"/>
      <c r="U489" s="2"/>
      <c r="V489" s="2"/>
      <c r="W489" s="2"/>
      <c r="X489" s="2"/>
      <c r="Y489" s="2"/>
      <c r="Z489" s="2"/>
    </row>
    <row r="490" spans="1:26" ht="14.25" customHeight="1">
      <c r="A490" s="16"/>
      <c r="B490" s="19" t="s">
        <v>8</v>
      </c>
      <c r="C490" s="14"/>
      <c r="D490" s="389" t="s">
        <v>512</v>
      </c>
      <c r="E490" s="390"/>
      <c r="F490" s="390"/>
      <c r="G490" s="2"/>
      <c r="H490" s="2"/>
      <c r="I490" s="2"/>
      <c r="J490" s="2"/>
      <c r="K490" s="2"/>
      <c r="L490" s="2"/>
      <c r="M490" s="2"/>
      <c r="N490" s="2"/>
      <c r="O490" s="2"/>
      <c r="P490" s="2"/>
      <c r="Q490" s="2"/>
      <c r="R490" s="2"/>
      <c r="S490" s="2"/>
      <c r="T490" s="2"/>
      <c r="U490" s="2"/>
      <c r="V490" s="2"/>
      <c r="W490" s="2"/>
      <c r="X490" s="2"/>
      <c r="Y490" s="2"/>
      <c r="Z490" s="2"/>
    </row>
    <row r="491" spans="1:26" ht="12.75" customHeight="1">
      <c r="A491" s="14"/>
      <c r="B491" s="14"/>
      <c r="C491" s="14"/>
      <c r="D491" s="390"/>
      <c r="E491" s="390"/>
      <c r="F491" s="390"/>
      <c r="G491" s="2"/>
      <c r="H491" s="2"/>
      <c r="I491" s="2"/>
      <c r="J491" s="2"/>
      <c r="K491" s="2"/>
      <c r="L491" s="2"/>
      <c r="M491" s="2"/>
      <c r="N491" s="2"/>
      <c r="O491" s="2"/>
      <c r="P491" s="2"/>
      <c r="Q491" s="2"/>
      <c r="R491" s="2"/>
      <c r="S491" s="2"/>
      <c r="T491" s="2"/>
      <c r="U491" s="2"/>
      <c r="V491" s="2"/>
      <c r="W491" s="2"/>
      <c r="X491" s="2"/>
      <c r="Y491" s="2"/>
      <c r="Z491" s="2"/>
    </row>
    <row r="492" spans="1:26" ht="12.75" customHeight="1">
      <c r="A492" s="14"/>
      <c r="B492" s="14"/>
      <c r="C492" s="14"/>
      <c r="D492" s="390"/>
      <c r="E492" s="390"/>
      <c r="F492" s="390"/>
      <c r="G492" s="2"/>
      <c r="H492" s="2"/>
      <c r="I492" s="2"/>
      <c r="J492" s="2"/>
      <c r="K492" s="2"/>
      <c r="L492" s="2"/>
      <c r="M492" s="2"/>
      <c r="N492" s="2"/>
      <c r="O492" s="2"/>
      <c r="P492" s="2"/>
      <c r="Q492" s="2"/>
      <c r="R492" s="2"/>
      <c r="S492" s="2"/>
      <c r="T492" s="2"/>
      <c r="U492" s="2"/>
      <c r="V492" s="2"/>
      <c r="W492" s="2"/>
      <c r="X492" s="2"/>
      <c r="Y492" s="2"/>
      <c r="Z492" s="2"/>
    </row>
    <row r="493" spans="1:26" ht="12.75" customHeight="1">
      <c r="A493" s="14"/>
      <c r="B493" s="14"/>
      <c r="C493" s="14"/>
      <c r="D493" s="390"/>
      <c r="E493" s="390"/>
      <c r="F493" s="390"/>
      <c r="G493" s="2"/>
      <c r="H493" s="2"/>
      <c r="I493" s="2"/>
      <c r="J493" s="2"/>
      <c r="K493" s="2"/>
      <c r="L493" s="2"/>
      <c r="M493" s="2"/>
      <c r="N493" s="2"/>
      <c r="O493" s="2"/>
      <c r="P493" s="2"/>
      <c r="Q493" s="2"/>
      <c r="R493" s="2"/>
      <c r="S493" s="2"/>
      <c r="T493" s="2"/>
      <c r="U493" s="2"/>
      <c r="V493" s="2"/>
      <c r="W493" s="2"/>
      <c r="X493" s="2"/>
      <c r="Y493" s="2"/>
      <c r="Z493" s="2"/>
    </row>
    <row r="494" spans="1:26" ht="12.75" customHeight="1">
      <c r="A494" s="14"/>
      <c r="B494" s="14"/>
      <c r="C494" s="14"/>
      <c r="D494" s="390"/>
      <c r="E494" s="390"/>
      <c r="F494" s="390"/>
      <c r="G494" s="2"/>
      <c r="H494" s="2"/>
      <c r="I494" s="2"/>
      <c r="J494" s="2"/>
      <c r="K494" s="2"/>
      <c r="L494" s="2"/>
      <c r="M494" s="2"/>
      <c r="N494" s="2"/>
      <c r="O494" s="2"/>
      <c r="P494" s="2"/>
      <c r="Q494" s="2"/>
      <c r="R494" s="2"/>
      <c r="S494" s="2"/>
      <c r="T494" s="2"/>
      <c r="U494" s="2"/>
      <c r="V494" s="2"/>
      <c r="W494" s="2"/>
      <c r="X494" s="2"/>
      <c r="Y494" s="2"/>
      <c r="Z494" s="2"/>
    </row>
    <row r="495" spans="1:26" ht="12.75" customHeight="1">
      <c r="A495" s="14"/>
      <c r="B495" s="14"/>
      <c r="C495" s="14"/>
      <c r="D495" s="390"/>
      <c r="E495" s="390"/>
      <c r="F495" s="390"/>
      <c r="G495" s="2"/>
      <c r="H495" s="2"/>
      <c r="I495" s="2"/>
      <c r="J495" s="2"/>
      <c r="K495" s="2"/>
      <c r="L495" s="2"/>
      <c r="M495" s="2"/>
      <c r="N495" s="2"/>
      <c r="O495" s="2"/>
      <c r="P495" s="2"/>
      <c r="Q495" s="2"/>
      <c r="R495" s="2"/>
      <c r="S495" s="2"/>
      <c r="T495" s="2"/>
      <c r="U495" s="2"/>
      <c r="V495" s="2"/>
      <c r="W495" s="2"/>
      <c r="X495" s="2"/>
      <c r="Y495" s="2"/>
      <c r="Z495" s="2"/>
    </row>
    <row r="496" spans="1:26" ht="12.75" customHeight="1">
      <c r="A496" s="14"/>
      <c r="B496" s="14"/>
      <c r="C496" s="14"/>
      <c r="D496" s="390"/>
      <c r="E496" s="390"/>
      <c r="F496" s="390"/>
      <c r="G496" s="2"/>
      <c r="H496" s="2"/>
      <c r="I496" s="2"/>
      <c r="J496" s="2"/>
      <c r="K496" s="2"/>
      <c r="L496" s="2"/>
      <c r="M496" s="2"/>
      <c r="N496" s="2"/>
      <c r="O496" s="2"/>
      <c r="P496" s="2"/>
      <c r="Q496" s="2"/>
      <c r="R496" s="2"/>
      <c r="S496" s="2"/>
      <c r="T496" s="2"/>
      <c r="U496" s="2"/>
      <c r="V496" s="2"/>
      <c r="W496" s="2"/>
      <c r="X496" s="2"/>
      <c r="Y496" s="2"/>
      <c r="Z496" s="2"/>
    </row>
    <row r="497" spans="1:26" ht="12.75" customHeight="1">
      <c r="A497" s="14"/>
      <c r="B497" s="14"/>
      <c r="C497" s="14"/>
      <c r="D497" s="390"/>
      <c r="E497" s="390"/>
      <c r="F497" s="390"/>
      <c r="G497" s="2"/>
      <c r="H497" s="2"/>
      <c r="I497" s="2"/>
      <c r="J497" s="2"/>
      <c r="K497" s="2"/>
      <c r="L497" s="2"/>
      <c r="M497" s="2"/>
      <c r="N497" s="2"/>
      <c r="O497" s="2"/>
      <c r="P497" s="2"/>
      <c r="Q497" s="2"/>
      <c r="R497" s="2"/>
      <c r="S497" s="2"/>
      <c r="T497" s="2"/>
      <c r="U497" s="2"/>
      <c r="V497" s="2"/>
      <c r="W497" s="2"/>
      <c r="X497" s="2"/>
      <c r="Y497" s="2"/>
      <c r="Z497" s="2"/>
    </row>
    <row r="498" spans="1:26" ht="12.75" customHeight="1">
      <c r="A498" s="14"/>
      <c r="B498" s="14"/>
      <c r="C498" s="14"/>
      <c r="D498" s="390"/>
      <c r="E498" s="390"/>
      <c r="F498" s="390"/>
      <c r="G498" s="2"/>
      <c r="H498" s="2"/>
      <c r="I498" s="2"/>
      <c r="J498" s="2"/>
      <c r="K498" s="2"/>
      <c r="L498" s="2"/>
      <c r="M498" s="2"/>
      <c r="N498" s="2"/>
      <c r="O498" s="2"/>
      <c r="P498" s="2"/>
      <c r="Q498" s="2"/>
      <c r="R498" s="2"/>
      <c r="S498" s="2"/>
      <c r="T498" s="2"/>
      <c r="U498" s="2"/>
      <c r="V498" s="2"/>
      <c r="W498" s="2"/>
      <c r="X498" s="2"/>
      <c r="Y498" s="2"/>
      <c r="Z498" s="2"/>
    </row>
    <row r="499" spans="1:26" ht="12.75" customHeight="1">
      <c r="A499" s="14"/>
      <c r="B499" s="14"/>
      <c r="C499" s="14"/>
      <c r="D499" s="15"/>
      <c r="E499" s="2"/>
      <c r="F499" s="15"/>
      <c r="G499" s="2"/>
      <c r="H499" s="2"/>
      <c r="I499" s="2"/>
      <c r="J499" s="2"/>
      <c r="K499" s="2"/>
      <c r="L499" s="2"/>
      <c r="M499" s="2"/>
      <c r="N499" s="2"/>
      <c r="O499" s="2"/>
      <c r="P499" s="2"/>
      <c r="Q499" s="2"/>
      <c r="R499" s="2"/>
      <c r="S499" s="2"/>
      <c r="T499" s="2"/>
      <c r="U499" s="2"/>
      <c r="V499" s="2"/>
      <c r="W499" s="2"/>
      <c r="X499" s="2"/>
      <c r="Y499" s="2"/>
      <c r="Z499" s="2"/>
    </row>
    <row r="500" spans="1:26" ht="12.75" customHeight="1">
      <c r="A500" s="14"/>
      <c r="B500" s="19" t="s">
        <v>8</v>
      </c>
      <c r="C500" s="14"/>
      <c r="D500" s="389" t="s">
        <v>517</v>
      </c>
      <c r="E500" s="390"/>
      <c r="F500" s="390"/>
      <c r="G500" s="2"/>
      <c r="H500" s="2"/>
      <c r="I500" s="2"/>
      <c r="J500" s="2"/>
      <c r="K500" s="2"/>
      <c r="L500" s="2"/>
      <c r="M500" s="2"/>
      <c r="N500" s="2"/>
      <c r="O500" s="2"/>
      <c r="P500" s="2"/>
      <c r="Q500" s="2"/>
      <c r="R500" s="2"/>
      <c r="S500" s="2"/>
      <c r="T500" s="2"/>
      <c r="U500" s="2"/>
      <c r="V500" s="2"/>
      <c r="W500" s="2"/>
      <c r="X500" s="2"/>
      <c r="Y500" s="2"/>
      <c r="Z500" s="2"/>
    </row>
    <row r="501" spans="1:26" ht="12.75" customHeight="1">
      <c r="A501" s="14"/>
      <c r="B501" s="14"/>
      <c r="C501" s="14"/>
      <c r="D501" s="390"/>
      <c r="E501" s="390"/>
      <c r="F501" s="390"/>
      <c r="G501" s="2"/>
      <c r="H501" s="2"/>
      <c r="I501" s="2"/>
      <c r="J501" s="2"/>
      <c r="K501" s="2"/>
      <c r="L501" s="2"/>
      <c r="M501" s="2"/>
      <c r="N501" s="2"/>
      <c r="O501" s="2"/>
      <c r="P501" s="2"/>
      <c r="Q501" s="2"/>
      <c r="R501" s="2"/>
      <c r="S501" s="2"/>
      <c r="T501" s="2"/>
      <c r="U501" s="2"/>
      <c r="V501" s="2"/>
      <c r="W501" s="2"/>
      <c r="X501" s="2"/>
      <c r="Y501" s="2"/>
      <c r="Z501" s="2"/>
    </row>
    <row r="502" spans="1:26" ht="12.75" customHeight="1">
      <c r="A502" s="14"/>
      <c r="B502" s="14"/>
      <c r="C502" s="14"/>
      <c r="D502" s="390"/>
      <c r="E502" s="390"/>
      <c r="F502" s="390"/>
      <c r="G502" s="2"/>
      <c r="H502" s="2"/>
      <c r="I502" s="2"/>
      <c r="J502" s="2"/>
      <c r="K502" s="2"/>
      <c r="L502" s="2"/>
      <c r="M502" s="2"/>
      <c r="N502" s="2"/>
      <c r="O502" s="2"/>
      <c r="P502" s="2"/>
      <c r="Q502" s="2"/>
      <c r="R502" s="2"/>
      <c r="S502" s="2"/>
      <c r="T502" s="2"/>
      <c r="U502" s="2"/>
      <c r="V502" s="2"/>
      <c r="W502" s="2"/>
      <c r="X502" s="2"/>
      <c r="Y502" s="2"/>
      <c r="Z502" s="2"/>
    </row>
    <row r="503" spans="1:26" ht="12.75" customHeight="1">
      <c r="A503" s="14"/>
      <c r="B503" s="14"/>
      <c r="C503" s="14"/>
      <c r="D503" s="390"/>
      <c r="E503" s="390"/>
      <c r="F503" s="390"/>
      <c r="G503" s="2"/>
      <c r="H503" s="2"/>
      <c r="I503" s="2"/>
      <c r="J503" s="2"/>
      <c r="K503" s="2"/>
      <c r="L503" s="2"/>
      <c r="M503" s="2"/>
      <c r="N503" s="2"/>
      <c r="O503" s="2"/>
      <c r="P503" s="2"/>
      <c r="Q503" s="2"/>
      <c r="R503" s="2"/>
      <c r="S503" s="2"/>
      <c r="T503" s="2"/>
      <c r="U503" s="2"/>
      <c r="V503" s="2"/>
      <c r="W503" s="2"/>
      <c r="X503" s="2"/>
      <c r="Y503" s="2"/>
      <c r="Z503" s="2"/>
    </row>
    <row r="504" spans="1:26" ht="12.75" customHeight="1">
      <c r="A504" s="14"/>
      <c r="B504" s="14"/>
      <c r="C504" s="14"/>
      <c r="D504" s="390"/>
      <c r="E504" s="390"/>
      <c r="F504" s="390"/>
      <c r="G504" s="2"/>
      <c r="H504" s="2"/>
      <c r="I504" s="2"/>
      <c r="J504" s="2"/>
      <c r="K504" s="2"/>
      <c r="L504" s="2"/>
      <c r="M504" s="2"/>
      <c r="N504" s="2"/>
      <c r="O504" s="2"/>
      <c r="P504" s="2"/>
      <c r="Q504" s="2"/>
      <c r="R504" s="2"/>
      <c r="S504" s="2"/>
      <c r="T504" s="2"/>
      <c r="U504" s="2"/>
      <c r="V504" s="2"/>
      <c r="W504" s="2"/>
      <c r="X504" s="2"/>
      <c r="Y504" s="2"/>
      <c r="Z504" s="2"/>
    </row>
    <row r="505" spans="1:26" ht="12.75" customHeight="1">
      <c r="A505" s="14"/>
      <c r="B505" s="14"/>
      <c r="C505" s="14"/>
      <c r="D505" s="11"/>
      <c r="E505" s="11"/>
      <c r="F505" s="11"/>
      <c r="G505" s="2"/>
      <c r="H505" s="2"/>
      <c r="I505" s="2"/>
      <c r="J505" s="2"/>
      <c r="K505" s="2"/>
      <c r="L505" s="2"/>
      <c r="M505" s="2"/>
      <c r="N505" s="2"/>
      <c r="O505" s="2"/>
      <c r="P505" s="2"/>
      <c r="Q505" s="2"/>
      <c r="R505" s="2"/>
      <c r="S505" s="2"/>
      <c r="T505" s="2"/>
      <c r="U505" s="2"/>
      <c r="V505" s="2"/>
      <c r="W505" s="2"/>
      <c r="X505" s="2"/>
      <c r="Y505" s="2"/>
      <c r="Z505" s="2"/>
    </row>
    <row r="506" spans="1:26" ht="14.25" customHeight="1">
      <c r="A506" s="16"/>
      <c r="B506" s="19" t="s">
        <v>8</v>
      </c>
      <c r="C506" s="1"/>
      <c r="D506" s="389" t="s">
        <v>520</v>
      </c>
      <c r="E506" s="390"/>
      <c r="F506" s="390"/>
      <c r="G506" s="2"/>
      <c r="H506" s="2"/>
      <c r="I506" s="2"/>
      <c r="J506" s="2"/>
      <c r="K506" s="2"/>
      <c r="L506" s="2"/>
      <c r="M506" s="2"/>
      <c r="N506" s="2"/>
      <c r="O506" s="2"/>
      <c r="P506" s="2"/>
      <c r="Q506" s="2"/>
      <c r="R506" s="2"/>
      <c r="S506" s="2"/>
      <c r="T506" s="2"/>
      <c r="U506" s="2"/>
      <c r="V506" s="2"/>
      <c r="W506" s="2"/>
      <c r="X506" s="2"/>
      <c r="Y506" s="2"/>
      <c r="Z506" s="2"/>
    </row>
    <row r="507" spans="1:26" ht="12.75" customHeight="1">
      <c r="A507" s="1"/>
      <c r="B507" s="1"/>
      <c r="C507" s="1"/>
      <c r="D507" s="390"/>
      <c r="E507" s="390"/>
      <c r="F507" s="390"/>
      <c r="G507" s="2"/>
      <c r="H507" s="2"/>
      <c r="I507" s="2"/>
      <c r="J507" s="2"/>
      <c r="K507" s="2"/>
      <c r="L507" s="2"/>
      <c r="M507" s="2"/>
      <c r="N507" s="2"/>
      <c r="O507" s="2"/>
      <c r="P507" s="2"/>
      <c r="Q507" s="2"/>
      <c r="R507" s="2"/>
      <c r="S507" s="2"/>
      <c r="T507" s="2"/>
      <c r="U507" s="2"/>
      <c r="V507" s="2"/>
      <c r="W507" s="2"/>
      <c r="X507" s="2"/>
      <c r="Y507" s="2"/>
      <c r="Z507" s="2"/>
    </row>
    <row r="508" spans="1:26" ht="12.75" customHeight="1">
      <c r="A508" s="1"/>
      <c r="B508" s="1"/>
      <c r="C508" s="1"/>
      <c r="D508" s="390"/>
      <c r="E508" s="390"/>
      <c r="F508" s="390"/>
      <c r="G508" s="2"/>
      <c r="H508" s="2"/>
      <c r="I508" s="2"/>
      <c r="J508" s="2"/>
      <c r="K508" s="2"/>
      <c r="L508" s="2"/>
      <c r="M508" s="2"/>
      <c r="N508" s="2"/>
      <c r="O508" s="2"/>
      <c r="P508" s="2"/>
      <c r="Q508" s="2"/>
      <c r="R508" s="2"/>
      <c r="S508" s="2"/>
      <c r="T508" s="2"/>
      <c r="U508" s="2"/>
      <c r="V508" s="2"/>
      <c r="W508" s="2"/>
      <c r="X508" s="2"/>
      <c r="Y508" s="2"/>
      <c r="Z508" s="2"/>
    </row>
    <row r="509" spans="1:26" ht="12" customHeight="1">
      <c r="A509" s="15"/>
      <c r="B509" s="15"/>
      <c r="C509" s="34"/>
      <c r="D509" s="15"/>
      <c r="E509" s="2"/>
      <c r="F509" s="40"/>
      <c r="G509" s="2"/>
      <c r="H509" s="2"/>
      <c r="I509" s="2"/>
      <c r="J509" s="2"/>
      <c r="K509" s="2"/>
      <c r="L509" s="2"/>
      <c r="M509" s="2"/>
      <c r="N509" s="2"/>
      <c r="O509" s="2"/>
      <c r="P509" s="2"/>
      <c r="Q509" s="2"/>
      <c r="R509" s="2"/>
      <c r="S509" s="2"/>
      <c r="T509" s="2"/>
      <c r="U509" s="2"/>
      <c r="V509" s="2"/>
      <c r="W509" s="2"/>
      <c r="X509" s="2"/>
      <c r="Y509" s="2"/>
      <c r="Z509" s="2"/>
    </row>
    <row r="510" spans="1:26" ht="12.75" customHeight="1">
      <c r="A510" s="400" t="s">
        <v>524</v>
      </c>
      <c r="B510" s="401"/>
      <c r="C510" s="401"/>
      <c r="D510" s="401"/>
      <c r="E510" s="401"/>
      <c r="F510" s="401"/>
      <c r="G510" s="401"/>
      <c r="H510" s="2"/>
      <c r="I510" s="2"/>
      <c r="J510" s="2"/>
      <c r="K510" s="2"/>
      <c r="L510" s="2"/>
      <c r="M510" s="2"/>
      <c r="N510" s="2"/>
      <c r="O510" s="2"/>
      <c r="P510" s="2"/>
      <c r="Q510" s="2"/>
      <c r="R510" s="2"/>
      <c r="S510" s="2"/>
      <c r="T510" s="2"/>
      <c r="U510" s="2"/>
      <c r="V510" s="2"/>
      <c r="W510" s="2"/>
      <c r="X510" s="2"/>
      <c r="Y510" s="2"/>
      <c r="Z510" s="2"/>
    </row>
    <row r="511" spans="1:26" ht="12.75" customHeight="1">
      <c r="A511" s="15"/>
      <c r="B511" s="15"/>
      <c r="C511" s="34"/>
      <c r="D511" s="2"/>
      <c r="E511" s="2"/>
      <c r="F511" s="40"/>
      <c r="G511" s="2"/>
      <c r="H511" s="2"/>
      <c r="I511" s="2"/>
      <c r="J511" s="2"/>
      <c r="K511" s="2"/>
      <c r="L511" s="2"/>
      <c r="M511" s="2"/>
      <c r="N511" s="2"/>
      <c r="O511" s="2"/>
      <c r="P511" s="2"/>
      <c r="Q511" s="2"/>
      <c r="R511" s="2"/>
      <c r="S511" s="2"/>
      <c r="T511" s="2"/>
      <c r="U511" s="2"/>
      <c r="V511" s="2"/>
      <c r="W511" s="2"/>
      <c r="X511" s="2"/>
      <c r="Y511" s="2"/>
      <c r="Z511" s="2"/>
    </row>
    <row r="512" spans="1:26" ht="12.75" customHeight="1">
      <c r="A512" s="1"/>
      <c r="B512" s="405" t="s">
        <v>305</v>
      </c>
      <c r="C512" s="390"/>
      <c r="D512" s="390"/>
      <c r="E512" s="390"/>
      <c r="F512" s="390"/>
      <c r="G512" s="2"/>
      <c r="H512" s="2"/>
      <c r="I512" s="2"/>
      <c r="J512" s="2"/>
      <c r="K512" s="2"/>
      <c r="L512" s="2"/>
      <c r="M512" s="2"/>
      <c r="N512" s="2"/>
      <c r="O512" s="2"/>
      <c r="P512" s="2"/>
      <c r="Q512" s="2"/>
      <c r="R512" s="2"/>
      <c r="S512" s="2"/>
      <c r="T512" s="2"/>
      <c r="U512" s="2"/>
      <c r="V512" s="2"/>
      <c r="W512" s="2"/>
      <c r="X512" s="2"/>
      <c r="Y512" s="2"/>
      <c r="Z512" s="2"/>
    </row>
    <row r="513" spans="1:26" ht="12.75" customHeight="1">
      <c r="A513" s="15"/>
      <c r="B513" s="15"/>
      <c r="C513" s="34"/>
      <c r="D513" s="15"/>
      <c r="E513" s="2"/>
      <c r="F513" s="15"/>
      <c r="G513" s="2"/>
      <c r="H513" s="2"/>
      <c r="I513" s="2"/>
      <c r="J513" s="2"/>
      <c r="K513" s="2"/>
      <c r="L513" s="2"/>
      <c r="M513" s="2"/>
      <c r="N513" s="2"/>
      <c r="O513" s="2"/>
      <c r="P513" s="2"/>
      <c r="Q513" s="2"/>
      <c r="R513" s="2"/>
      <c r="S513" s="2"/>
      <c r="T513" s="2"/>
      <c r="U513" s="2"/>
      <c r="V513" s="2"/>
      <c r="W513" s="2"/>
      <c r="X513" s="2"/>
      <c r="Y513" s="2"/>
      <c r="Z513" s="2"/>
    </row>
    <row r="514" spans="1:26" ht="12.75" customHeight="1">
      <c r="A514" s="410" t="s">
        <v>525</v>
      </c>
      <c r="B514" s="401"/>
      <c r="C514" s="401"/>
      <c r="D514" s="401"/>
      <c r="E514" s="401"/>
      <c r="F514" s="401"/>
      <c r="G514" s="401"/>
      <c r="H514" s="2"/>
      <c r="I514" s="2"/>
      <c r="J514" s="2"/>
      <c r="K514" s="2"/>
      <c r="L514" s="2"/>
      <c r="M514" s="2"/>
      <c r="N514" s="2"/>
      <c r="O514" s="2"/>
      <c r="P514" s="2"/>
      <c r="Q514" s="2"/>
      <c r="R514" s="2"/>
      <c r="S514" s="2"/>
      <c r="T514" s="2"/>
      <c r="U514" s="2"/>
      <c r="V514" s="2"/>
      <c r="W514" s="2"/>
      <c r="X514" s="2"/>
      <c r="Y514" s="2"/>
      <c r="Z514" s="2"/>
    </row>
    <row r="515" spans="1:26" ht="12.75" customHeight="1">
      <c r="A515" s="15"/>
      <c r="B515" s="15"/>
      <c r="C515" s="34"/>
      <c r="D515" s="15"/>
      <c r="E515" s="2"/>
      <c r="F515" s="15"/>
      <c r="G515" s="2"/>
      <c r="H515" s="2"/>
      <c r="I515" s="2"/>
      <c r="J515" s="2"/>
      <c r="K515" s="2"/>
      <c r="L515" s="2"/>
      <c r="M515" s="2"/>
      <c r="N515" s="2"/>
      <c r="O515" s="2"/>
      <c r="P515" s="2"/>
      <c r="Q515" s="2"/>
      <c r="R515" s="2"/>
      <c r="S515" s="2"/>
      <c r="T515" s="2"/>
      <c r="U515" s="2"/>
      <c r="V515" s="2"/>
      <c r="W515" s="2"/>
      <c r="X515" s="2"/>
      <c r="Y515" s="2"/>
      <c r="Z515" s="2"/>
    </row>
    <row r="516" spans="1:26" ht="12.75" customHeight="1">
      <c r="A516" s="1"/>
      <c r="B516" s="1"/>
      <c r="C516" s="34"/>
      <c r="D516" s="398" t="s">
        <v>528</v>
      </c>
      <c r="E516" s="390"/>
      <c r="F516" s="390"/>
      <c r="G516" s="2"/>
      <c r="H516" s="2"/>
      <c r="I516" s="2"/>
      <c r="J516" s="2"/>
      <c r="K516" s="2"/>
      <c r="L516" s="2"/>
      <c r="M516" s="2"/>
      <c r="N516" s="2"/>
      <c r="O516" s="2"/>
      <c r="P516" s="2"/>
      <c r="Q516" s="2"/>
      <c r="R516" s="2"/>
      <c r="S516" s="2"/>
      <c r="T516" s="2"/>
      <c r="U516" s="2"/>
      <c r="V516" s="2"/>
      <c r="W516" s="2"/>
      <c r="X516" s="2"/>
      <c r="Y516" s="2"/>
      <c r="Z516" s="2"/>
    </row>
    <row r="517" spans="1:26" ht="12.75" customHeight="1">
      <c r="A517" s="1"/>
      <c r="B517" s="1"/>
      <c r="C517" s="34"/>
      <c r="D517" s="397" t="s">
        <v>529</v>
      </c>
      <c r="E517" s="390"/>
      <c r="F517" s="390"/>
      <c r="G517" s="2"/>
      <c r="H517" s="2"/>
      <c r="I517" s="2"/>
      <c r="J517" s="2"/>
      <c r="K517" s="2"/>
      <c r="L517" s="2"/>
      <c r="M517" s="2"/>
      <c r="N517" s="2"/>
      <c r="O517" s="2"/>
      <c r="P517" s="2"/>
      <c r="Q517" s="2"/>
      <c r="R517" s="2"/>
      <c r="S517" s="2"/>
      <c r="T517" s="2"/>
      <c r="U517" s="2"/>
      <c r="V517" s="2"/>
      <c r="W517" s="2"/>
      <c r="X517" s="2"/>
      <c r="Y517" s="2"/>
      <c r="Z517" s="2"/>
    </row>
    <row r="518" spans="1:26" ht="12.75" customHeight="1">
      <c r="A518" s="1"/>
      <c r="B518" s="1"/>
      <c r="C518" s="34"/>
      <c r="D518" s="15"/>
      <c r="E518" s="15"/>
      <c r="F518" s="15"/>
      <c r="G518" s="2"/>
      <c r="H518" s="2"/>
      <c r="I518" s="2"/>
      <c r="J518" s="2"/>
      <c r="K518" s="2"/>
      <c r="L518" s="2"/>
      <c r="M518" s="2"/>
      <c r="N518" s="2"/>
      <c r="O518" s="2"/>
      <c r="P518" s="2"/>
      <c r="Q518" s="2"/>
      <c r="R518" s="2"/>
      <c r="S518" s="2"/>
      <c r="T518" s="2"/>
      <c r="U518" s="2"/>
      <c r="V518" s="2"/>
      <c r="W518" s="2"/>
      <c r="X518" s="2"/>
      <c r="Y518" s="2"/>
      <c r="Z518" s="2"/>
    </row>
    <row r="519" spans="1:26" ht="12.75" customHeight="1">
      <c r="A519" s="16"/>
      <c r="B519" s="19" t="s">
        <v>8</v>
      </c>
      <c r="C519" s="34"/>
      <c r="D519" s="397" t="s">
        <v>531</v>
      </c>
      <c r="E519" s="390"/>
      <c r="F519" s="390"/>
      <c r="G519" s="2"/>
      <c r="H519" s="2"/>
      <c r="I519" s="2"/>
      <c r="J519" s="2"/>
      <c r="K519" s="2"/>
      <c r="L519" s="2"/>
      <c r="M519" s="2"/>
      <c r="N519" s="2"/>
      <c r="O519" s="2"/>
      <c r="P519" s="2"/>
      <c r="Q519" s="2"/>
      <c r="R519" s="2"/>
      <c r="S519" s="2"/>
      <c r="T519" s="2"/>
      <c r="U519" s="2"/>
      <c r="V519" s="2"/>
      <c r="W519" s="2"/>
      <c r="X519" s="2"/>
      <c r="Y519" s="2"/>
      <c r="Z519" s="2"/>
    </row>
    <row r="520" spans="1:26" ht="12.75" customHeight="1">
      <c r="A520" s="34"/>
      <c r="B520" s="34"/>
      <c r="C520" s="34"/>
      <c r="D520" s="15"/>
      <c r="E520" s="2"/>
      <c r="F520" s="2"/>
      <c r="G520" s="2"/>
      <c r="H520" s="2"/>
      <c r="I520" s="2"/>
      <c r="J520" s="2"/>
      <c r="K520" s="2"/>
      <c r="L520" s="2"/>
      <c r="M520" s="2"/>
      <c r="N520" s="2"/>
      <c r="O520" s="2"/>
      <c r="P520" s="2"/>
      <c r="Q520" s="2"/>
      <c r="R520" s="2"/>
      <c r="S520" s="2"/>
      <c r="T520" s="2"/>
      <c r="U520" s="2"/>
      <c r="V520" s="2"/>
      <c r="W520" s="2"/>
      <c r="X520" s="2"/>
      <c r="Y520" s="2"/>
      <c r="Z520" s="2"/>
    </row>
    <row r="521" spans="1:26" ht="12.75" customHeight="1">
      <c r="A521" s="16"/>
      <c r="B521" s="19" t="s">
        <v>8</v>
      </c>
      <c r="C521" s="34"/>
      <c r="D521" s="389" t="s">
        <v>534</v>
      </c>
      <c r="E521" s="390"/>
      <c r="F521" s="390"/>
      <c r="G521" s="2"/>
      <c r="H521" s="2"/>
      <c r="I521" s="2"/>
      <c r="J521" s="2"/>
      <c r="K521" s="2"/>
      <c r="L521" s="2"/>
      <c r="M521" s="2"/>
      <c r="N521" s="2"/>
      <c r="O521" s="2"/>
      <c r="P521" s="2"/>
      <c r="Q521" s="2"/>
      <c r="R521" s="2"/>
      <c r="S521" s="2"/>
      <c r="T521" s="2"/>
      <c r="U521" s="2"/>
      <c r="V521" s="2"/>
      <c r="W521" s="2"/>
      <c r="X521" s="2"/>
      <c r="Y521" s="2"/>
      <c r="Z521" s="2"/>
    </row>
    <row r="522" spans="1:26" ht="12.75" customHeight="1">
      <c r="A522" s="34"/>
      <c r="B522" s="34"/>
      <c r="C522" s="34"/>
      <c r="D522" s="390"/>
      <c r="E522" s="390"/>
      <c r="F522" s="390"/>
      <c r="G522" s="2"/>
      <c r="H522" s="2"/>
      <c r="I522" s="2"/>
      <c r="J522" s="2"/>
      <c r="K522" s="2"/>
      <c r="L522" s="2"/>
      <c r="M522" s="2"/>
      <c r="N522" s="2"/>
      <c r="O522" s="2"/>
      <c r="P522" s="2"/>
      <c r="Q522" s="2"/>
      <c r="R522" s="2"/>
      <c r="S522" s="2"/>
      <c r="T522" s="2"/>
      <c r="U522" s="2"/>
      <c r="V522" s="2"/>
      <c r="W522" s="2"/>
      <c r="X522" s="2"/>
      <c r="Y522" s="2"/>
      <c r="Z522" s="2"/>
    </row>
    <row r="523" spans="1:26" ht="12.75" customHeight="1">
      <c r="A523" s="34"/>
      <c r="B523" s="34"/>
      <c r="C523" s="34"/>
      <c r="D523" s="15"/>
      <c r="E523" s="15"/>
      <c r="F523" s="15"/>
      <c r="G523" s="2"/>
      <c r="H523" s="2"/>
      <c r="I523" s="2"/>
      <c r="J523" s="2"/>
      <c r="K523" s="2"/>
      <c r="L523" s="2"/>
      <c r="M523" s="2"/>
      <c r="N523" s="2"/>
      <c r="O523" s="2"/>
      <c r="P523" s="2"/>
      <c r="Q523" s="2"/>
      <c r="R523" s="2"/>
      <c r="S523" s="2"/>
      <c r="T523" s="2"/>
      <c r="U523" s="2"/>
      <c r="V523" s="2"/>
      <c r="W523" s="2"/>
      <c r="X523" s="2"/>
      <c r="Y523" s="2"/>
      <c r="Z523" s="2"/>
    </row>
    <row r="524" spans="1:26" ht="12.75" customHeight="1">
      <c r="A524" s="16"/>
      <c r="B524" s="19" t="s">
        <v>8</v>
      </c>
      <c r="C524" s="34"/>
      <c r="D524" s="389" t="s">
        <v>535</v>
      </c>
      <c r="E524" s="390"/>
      <c r="F524" s="390"/>
      <c r="G524" s="2"/>
      <c r="H524" s="2"/>
      <c r="I524" s="2"/>
      <c r="J524" s="2"/>
      <c r="K524" s="2"/>
      <c r="L524" s="2"/>
      <c r="M524" s="2"/>
      <c r="N524" s="2"/>
      <c r="O524" s="2"/>
      <c r="P524" s="2"/>
      <c r="Q524" s="2"/>
      <c r="R524" s="2"/>
      <c r="S524" s="2"/>
      <c r="T524" s="2"/>
      <c r="U524" s="2"/>
      <c r="V524" s="2"/>
      <c r="W524" s="2"/>
      <c r="X524" s="2"/>
      <c r="Y524" s="2"/>
      <c r="Z524" s="2"/>
    </row>
    <row r="525" spans="1:26" ht="12.75" customHeight="1">
      <c r="A525" s="34"/>
      <c r="B525" s="34"/>
      <c r="C525" s="34"/>
      <c r="D525" s="390"/>
      <c r="E525" s="390"/>
      <c r="F525" s="390"/>
      <c r="G525" s="2"/>
      <c r="H525" s="2"/>
      <c r="I525" s="2"/>
      <c r="J525" s="2"/>
      <c r="K525" s="2"/>
      <c r="L525" s="2"/>
      <c r="M525" s="2"/>
      <c r="N525" s="2"/>
      <c r="O525" s="2"/>
      <c r="P525" s="2"/>
      <c r="Q525" s="2"/>
      <c r="R525" s="2"/>
      <c r="S525" s="2"/>
      <c r="T525" s="2"/>
      <c r="U525" s="2"/>
      <c r="V525" s="2"/>
      <c r="W525" s="2"/>
      <c r="X525" s="2"/>
      <c r="Y525" s="2"/>
      <c r="Z525" s="2"/>
    </row>
    <row r="526" spans="1:26" ht="12.75" customHeight="1">
      <c r="A526" s="34"/>
      <c r="B526" s="34"/>
      <c r="C526" s="34"/>
      <c r="D526" s="15"/>
      <c r="E526" s="15"/>
      <c r="F526" s="15"/>
      <c r="G526" s="2"/>
      <c r="H526" s="2"/>
      <c r="I526" s="2"/>
      <c r="J526" s="2"/>
      <c r="K526" s="2"/>
      <c r="L526" s="2"/>
      <c r="M526" s="2"/>
      <c r="N526" s="2"/>
      <c r="O526" s="2"/>
      <c r="P526" s="2"/>
      <c r="Q526" s="2"/>
      <c r="R526" s="2"/>
      <c r="S526" s="2"/>
      <c r="T526" s="2"/>
      <c r="U526" s="2"/>
      <c r="V526" s="2"/>
      <c r="W526" s="2"/>
      <c r="X526" s="2"/>
      <c r="Y526" s="2"/>
      <c r="Z526" s="2"/>
    </row>
    <row r="527" spans="1:26" ht="12.75" customHeight="1">
      <c r="A527" s="16"/>
      <c r="B527" s="19" t="s">
        <v>8</v>
      </c>
      <c r="C527" s="34"/>
      <c r="D527" s="389" t="s">
        <v>537</v>
      </c>
      <c r="E527" s="390"/>
      <c r="F527" s="390"/>
      <c r="G527" s="2"/>
      <c r="H527" s="2"/>
      <c r="I527" s="2"/>
      <c r="J527" s="2"/>
      <c r="K527" s="2"/>
      <c r="L527" s="2"/>
      <c r="M527" s="2"/>
      <c r="N527" s="2"/>
      <c r="O527" s="2"/>
      <c r="P527" s="2"/>
      <c r="Q527" s="2"/>
      <c r="R527" s="2"/>
      <c r="S527" s="2"/>
      <c r="T527" s="2"/>
      <c r="U527" s="2"/>
      <c r="V527" s="2"/>
      <c r="W527" s="2"/>
      <c r="X527" s="2"/>
      <c r="Y527" s="2"/>
      <c r="Z527" s="2"/>
    </row>
    <row r="528" spans="1:26" ht="12.75" customHeight="1">
      <c r="A528" s="34"/>
      <c r="B528" s="34"/>
      <c r="C528" s="34"/>
      <c r="D528" s="390"/>
      <c r="E528" s="390"/>
      <c r="F528" s="390"/>
      <c r="G528" s="2"/>
      <c r="H528" s="2"/>
      <c r="I528" s="2"/>
      <c r="J528" s="2"/>
      <c r="K528" s="2"/>
      <c r="L528" s="2"/>
      <c r="M528" s="2"/>
      <c r="N528" s="2"/>
      <c r="O528" s="2"/>
      <c r="P528" s="2"/>
      <c r="Q528" s="2"/>
      <c r="R528" s="2"/>
      <c r="S528" s="2"/>
      <c r="T528" s="2"/>
      <c r="U528" s="2"/>
      <c r="V528" s="2"/>
      <c r="W528" s="2"/>
      <c r="X528" s="2"/>
      <c r="Y528" s="2"/>
      <c r="Z528" s="2"/>
    </row>
    <row r="529" spans="1:26" ht="12.75" customHeight="1">
      <c r="A529" s="34"/>
      <c r="B529" s="34"/>
      <c r="C529" s="34"/>
      <c r="D529" s="15"/>
      <c r="E529" s="15"/>
      <c r="F529" s="15"/>
      <c r="G529" s="2"/>
      <c r="H529" s="2"/>
      <c r="I529" s="2"/>
      <c r="J529" s="2"/>
      <c r="K529" s="2"/>
      <c r="L529" s="2"/>
      <c r="M529" s="2"/>
      <c r="N529" s="2"/>
      <c r="O529" s="2"/>
      <c r="P529" s="2"/>
      <c r="Q529" s="2"/>
      <c r="R529" s="2"/>
      <c r="S529" s="2"/>
      <c r="T529" s="2"/>
      <c r="U529" s="2"/>
      <c r="V529" s="2"/>
      <c r="W529" s="2"/>
      <c r="X529" s="2"/>
      <c r="Y529" s="2"/>
      <c r="Z529" s="2"/>
    </row>
    <row r="530" spans="1:26" ht="12.75" customHeight="1">
      <c r="A530" s="16"/>
      <c r="B530" s="19" t="s">
        <v>8</v>
      </c>
      <c r="C530" s="34"/>
      <c r="D530" s="389" t="s">
        <v>540</v>
      </c>
      <c r="E530" s="390"/>
      <c r="F530" s="390"/>
      <c r="G530" s="2"/>
      <c r="H530" s="2"/>
      <c r="I530" s="2"/>
      <c r="J530" s="2"/>
      <c r="K530" s="2"/>
      <c r="L530" s="2"/>
      <c r="M530" s="2"/>
      <c r="N530" s="2"/>
      <c r="O530" s="2"/>
      <c r="P530" s="2"/>
      <c r="Q530" s="2"/>
      <c r="R530" s="2"/>
      <c r="S530" s="2"/>
      <c r="T530" s="2"/>
      <c r="U530" s="2"/>
      <c r="V530" s="2"/>
      <c r="W530" s="2"/>
      <c r="X530" s="2"/>
      <c r="Y530" s="2"/>
      <c r="Z530" s="2"/>
    </row>
    <row r="531" spans="1:26" ht="12.75" customHeight="1">
      <c r="A531" s="34"/>
      <c r="B531" s="34"/>
      <c r="C531" s="34"/>
      <c r="D531" s="390"/>
      <c r="E531" s="390"/>
      <c r="F531" s="390"/>
      <c r="G531" s="2"/>
      <c r="H531" s="2"/>
      <c r="I531" s="2"/>
      <c r="J531" s="2"/>
      <c r="K531" s="2"/>
      <c r="L531" s="2"/>
      <c r="M531" s="2"/>
      <c r="N531" s="2"/>
      <c r="O531" s="2"/>
      <c r="P531" s="2"/>
      <c r="Q531" s="2"/>
      <c r="R531" s="2"/>
      <c r="S531" s="2"/>
      <c r="T531" s="2"/>
      <c r="U531" s="2"/>
      <c r="V531" s="2"/>
      <c r="W531" s="2"/>
      <c r="X531" s="2"/>
      <c r="Y531" s="2"/>
      <c r="Z531" s="2"/>
    </row>
    <row r="532" spans="1:26" ht="12.75" customHeight="1">
      <c r="A532" s="34"/>
      <c r="B532" s="34"/>
      <c r="C532" s="34"/>
      <c r="D532" s="390"/>
      <c r="E532" s="390"/>
      <c r="F532" s="390"/>
      <c r="G532" s="2"/>
      <c r="H532" s="2"/>
      <c r="I532" s="2"/>
      <c r="J532" s="2"/>
      <c r="K532" s="2"/>
      <c r="L532" s="2"/>
      <c r="M532" s="2"/>
      <c r="N532" s="2"/>
      <c r="O532" s="2"/>
      <c r="P532" s="2"/>
      <c r="Q532" s="2"/>
      <c r="R532" s="2"/>
      <c r="S532" s="2"/>
      <c r="T532" s="2"/>
      <c r="U532" s="2"/>
      <c r="V532" s="2"/>
      <c r="W532" s="2"/>
      <c r="X532" s="2"/>
      <c r="Y532" s="2"/>
      <c r="Z532" s="2"/>
    </row>
    <row r="533" spans="1:26" ht="12.75" customHeight="1">
      <c r="A533" s="34"/>
      <c r="B533" s="34"/>
      <c r="C533" s="34"/>
      <c r="D533" s="15"/>
      <c r="E533" s="15"/>
      <c r="F533" s="15"/>
      <c r="G533" s="2"/>
      <c r="H533" s="2"/>
      <c r="I533" s="2"/>
      <c r="J533" s="2"/>
      <c r="K533" s="2"/>
      <c r="L533" s="2"/>
      <c r="M533" s="2"/>
      <c r="N533" s="2"/>
      <c r="O533" s="2"/>
      <c r="P533" s="2"/>
      <c r="Q533" s="2"/>
      <c r="R533" s="2"/>
      <c r="S533" s="2"/>
      <c r="T533" s="2"/>
      <c r="U533" s="2"/>
      <c r="V533" s="2"/>
      <c r="W533" s="2"/>
      <c r="X533" s="2"/>
      <c r="Y533" s="2"/>
      <c r="Z533" s="2"/>
    </row>
    <row r="534" spans="1:26" ht="12.75" customHeight="1">
      <c r="A534" s="16"/>
      <c r="B534" s="19" t="s">
        <v>8</v>
      </c>
      <c r="C534" s="34"/>
      <c r="D534" s="389" t="s">
        <v>544</v>
      </c>
      <c r="E534" s="390"/>
      <c r="F534" s="390"/>
      <c r="G534" s="2"/>
      <c r="H534" s="2"/>
      <c r="I534" s="2"/>
      <c r="J534" s="2"/>
      <c r="K534" s="2"/>
      <c r="L534" s="2"/>
      <c r="M534" s="2"/>
      <c r="N534" s="2"/>
      <c r="O534" s="2"/>
      <c r="P534" s="2"/>
      <c r="Q534" s="2"/>
      <c r="R534" s="2"/>
      <c r="S534" s="2"/>
      <c r="T534" s="2"/>
      <c r="U534" s="2"/>
      <c r="V534" s="2"/>
      <c r="W534" s="2"/>
      <c r="X534" s="2"/>
      <c r="Y534" s="2"/>
      <c r="Z534" s="2"/>
    </row>
    <row r="535" spans="1:26" ht="12.75" customHeight="1">
      <c r="A535" s="34"/>
      <c r="B535" s="34"/>
      <c r="C535" s="34"/>
      <c r="D535" s="390"/>
      <c r="E535" s="390"/>
      <c r="F535" s="390"/>
      <c r="G535" s="2"/>
      <c r="H535" s="2"/>
      <c r="I535" s="2"/>
      <c r="J535" s="2"/>
      <c r="K535" s="2"/>
      <c r="L535" s="2"/>
      <c r="M535" s="2"/>
      <c r="N535" s="2"/>
      <c r="O535" s="2"/>
      <c r="P535" s="2"/>
      <c r="Q535" s="2"/>
      <c r="R535" s="2"/>
      <c r="S535" s="2"/>
      <c r="T535" s="2"/>
      <c r="U535" s="2"/>
      <c r="V535" s="2"/>
      <c r="W535" s="2"/>
      <c r="X535" s="2"/>
      <c r="Y535" s="2"/>
      <c r="Z535" s="2"/>
    </row>
    <row r="536" spans="1:26" ht="12.75" customHeight="1">
      <c r="A536" s="34"/>
      <c r="B536" s="34"/>
      <c r="C536" s="34"/>
      <c r="D536" s="15"/>
      <c r="E536" s="15"/>
      <c r="F536" s="15"/>
      <c r="G536" s="2"/>
      <c r="H536" s="2"/>
      <c r="I536" s="2"/>
      <c r="J536" s="2"/>
      <c r="K536" s="2"/>
      <c r="L536" s="2"/>
      <c r="M536" s="2"/>
      <c r="N536" s="2"/>
      <c r="O536" s="2"/>
      <c r="P536" s="2"/>
      <c r="Q536" s="2"/>
      <c r="R536" s="2"/>
      <c r="S536" s="2"/>
      <c r="T536" s="2"/>
      <c r="U536" s="2"/>
      <c r="V536" s="2"/>
      <c r="W536" s="2"/>
      <c r="X536" s="2"/>
      <c r="Y536" s="2"/>
      <c r="Z536" s="2"/>
    </row>
    <row r="537" spans="1:26" ht="12.75" customHeight="1">
      <c r="A537" s="16"/>
      <c r="B537" s="19" t="s">
        <v>8</v>
      </c>
      <c r="C537" s="34"/>
      <c r="D537" s="389" t="s">
        <v>546</v>
      </c>
      <c r="E537" s="390"/>
      <c r="F537" s="390"/>
      <c r="G537" s="2"/>
      <c r="H537" s="2"/>
      <c r="I537" s="2"/>
      <c r="J537" s="2"/>
      <c r="K537" s="2"/>
      <c r="L537" s="2"/>
      <c r="M537" s="2"/>
      <c r="N537" s="2"/>
      <c r="O537" s="2"/>
      <c r="P537" s="2"/>
      <c r="Q537" s="2"/>
      <c r="R537" s="2"/>
      <c r="S537" s="2"/>
      <c r="T537" s="2"/>
      <c r="U537" s="2"/>
      <c r="V537" s="2"/>
      <c r="W537" s="2"/>
      <c r="X537" s="2"/>
      <c r="Y537" s="2"/>
      <c r="Z537" s="2"/>
    </row>
    <row r="538" spans="1:26" ht="12.75" customHeight="1">
      <c r="A538" s="34"/>
      <c r="B538" s="34"/>
      <c r="C538" s="34"/>
      <c r="D538" s="390"/>
      <c r="E538" s="390"/>
      <c r="F538" s="390"/>
      <c r="G538" s="2"/>
      <c r="H538" s="2"/>
      <c r="I538" s="2"/>
      <c r="J538" s="2"/>
      <c r="K538" s="2"/>
      <c r="L538" s="2"/>
      <c r="M538" s="2"/>
      <c r="N538" s="2"/>
      <c r="O538" s="2"/>
      <c r="P538" s="2"/>
      <c r="Q538" s="2"/>
      <c r="R538" s="2"/>
      <c r="S538" s="2"/>
      <c r="T538" s="2"/>
      <c r="U538" s="2"/>
      <c r="V538" s="2"/>
      <c r="W538" s="2"/>
      <c r="X538" s="2"/>
      <c r="Y538" s="2"/>
      <c r="Z538" s="2"/>
    </row>
    <row r="539" spans="1:26" ht="12.75" customHeight="1">
      <c r="A539" s="34"/>
      <c r="B539" s="34"/>
      <c r="C539" s="34"/>
      <c r="D539" s="15"/>
      <c r="E539" s="15"/>
      <c r="F539" s="15"/>
      <c r="G539" s="2"/>
      <c r="H539" s="2"/>
      <c r="I539" s="2"/>
      <c r="J539" s="2"/>
      <c r="K539" s="2"/>
      <c r="L539" s="2"/>
      <c r="M539" s="2"/>
      <c r="N539" s="2"/>
      <c r="O539" s="2"/>
      <c r="P539" s="2"/>
      <c r="Q539" s="2"/>
      <c r="R539" s="2"/>
      <c r="S539" s="2"/>
      <c r="T539" s="2"/>
      <c r="U539" s="2"/>
      <c r="V539" s="2"/>
      <c r="W539" s="2"/>
      <c r="X539" s="2"/>
      <c r="Y539" s="2"/>
      <c r="Z539" s="2"/>
    </row>
    <row r="540" spans="1:26" ht="12.75" customHeight="1">
      <c r="A540" s="16"/>
      <c r="B540" s="19" t="s">
        <v>8</v>
      </c>
      <c r="C540" s="34"/>
      <c r="D540" s="389" t="s">
        <v>547</v>
      </c>
      <c r="E540" s="390"/>
      <c r="F540" s="390"/>
      <c r="G540" s="2"/>
      <c r="H540" s="2"/>
      <c r="I540" s="2"/>
      <c r="J540" s="2"/>
      <c r="K540" s="2"/>
      <c r="L540" s="2"/>
      <c r="M540" s="2"/>
      <c r="N540" s="2"/>
      <c r="O540" s="2"/>
      <c r="P540" s="2"/>
      <c r="Q540" s="2"/>
      <c r="R540" s="2"/>
      <c r="S540" s="2"/>
      <c r="T540" s="2"/>
      <c r="U540" s="2"/>
      <c r="V540" s="2"/>
      <c r="W540" s="2"/>
      <c r="X540" s="2"/>
      <c r="Y540" s="2"/>
      <c r="Z540" s="2"/>
    </row>
    <row r="541" spans="1:26" ht="12.75" customHeight="1">
      <c r="A541" s="34"/>
      <c r="B541" s="34"/>
      <c r="C541" s="34"/>
      <c r="D541" s="390"/>
      <c r="E541" s="390"/>
      <c r="F541" s="390"/>
      <c r="G541" s="2"/>
      <c r="H541" s="2"/>
      <c r="I541" s="2"/>
      <c r="J541" s="2"/>
      <c r="K541" s="2"/>
      <c r="L541" s="2"/>
      <c r="M541" s="2"/>
      <c r="N541" s="2"/>
      <c r="O541" s="2"/>
      <c r="P541" s="2"/>
      <c r="Q541" s="2"/>
      <c r="R541" s="2"/>
      <c r="S541" s="2"/>
      <c r="T541" s="2"/>
      <c r="U541" s="2"/>
      <c r="V541" s="2"/>
      <c r="W541" s="2"/>
      <c r="X541" s="2"/>
      <c r="Y541" s="2"/>
      <c r="Z541" s="2"/>
    </row>
    <row r="542" spans="1:26" ht="12.75" customHeight="1">
      <c r="A542" s="34"/>
      <c r="B542" s="34"/>
      <c r="C542" s="34"/>
      <c r="D542" s="15"/>
      <c r="E542" s="15"/>
      <c r="F542" s="15"/>
      <c r="G542" s="2"/>
      <c r="H542" s="2"/>
      <c r="I542" s="2"/>
      <c r="J542" s="2"/>
      <c r="K542" s="2"/>
      <c r="L542" s="2"/>
      <c r="M542" s="2"/>
      <c r="N542" s="2"/>
      <c r="O542" s="2"/>
      <c r="P542" s="2"/>
      <c r="Q542" s="2"/>
      <c r="R542" s="2"/>
      <c r="S542" s="2"/>
      <c r="T542" s="2"/>
      <c r="U542" s="2"/>
      <c r="V542" s="2"/>
      <c r="W542" s="2"/>
      <c r="X542" s="2"/>
      <c r="Y542" s="2"/>
      <c r="Z542" s="2"/>
    </row>
    <row r="543" spans="1:26" ht="12.75" customHeight="1">
      <c r="A543" s="16"/>
      <c r="B543" s="19" t="s">
        <v>8</v>
      </c>
      <c r="C543" s="34"/>
      <c r="D543" s="397" t="s">
        <v>548</v>
      </c>
      <c r="E543" s="390"/>
      <c r="F543" s="390"/>
      <c r="G543" s="2"/>
      <c r="H543" s="2"/>
      <c r="I543" s="2"/>
      <c r="J543" s="2"/>
      <c r="K543" s="2"/>
      <c r="L543" s="2"/>
      <c r="M543" s="2"/>
      <c r="N543" s="2"/>
      <c r="O543" s="2"/>
      <c r="P543" s="2"/>
      <c r="Q543" s="2"/>
      <c r="R543" s="2"/>
      <c r="S543" s="2"/>
      <c r="T543" s="2"/>
      <c r="U543" s="2"/>
      <c r="V543" s="2"/>
      <c r="W543" s="2"/>
      <c r="X543" s="2"/>
      <c r="Y543" s="2"/>
      <c r="Z543" s="2"/>
    </row>
    <row r="544" spans="1:26" ht="12.75" customHeight="1">
      <c r="A544" s="10"/>
      <c r="B544" s="10"/>
      <c r="C544" s="34"/>
      <c r="D544" s="397" t="s">
        <v>550</v>
      </c>
      <c r="E544" s="390"/>
      <c r="F544" s="390"/>
      <c r="G544" s="2"/>
      <c r="H544" s="2"/>
      <c r="I544" s="2"/>
      <c r="J544" s="2"/>
      <c r="K544" s="2"/>
      <c r="L544" s="2"/>
      <c r="M544" s="2"/>
      <c r="N544" s="2"/>
      <c r="O544" s="2"/>
      <c r="P544" s="2"/>
      <c r="Q544" s="2"/>
      <c r="R544" s="2"/>
      <c r="S544" s="2"/>
      <c r="T544" s="2"/>
      <c r="U544" s="2"/>
      <c r="V544" s="2"/>
      <c r="W544" s="2"/>
      <c r="X544" s="2"/>
      <c r="Y544" s="2"/>
      <c r="Z544" s="2"/>
    </row>
    <row r="545" spans="1:26" ht="12.75" customHeight="1">
      <c r="A545" s="10"/>
      <c r="B545" s="10"/>
      <c r="C545" s="34"/>
      <c r="D545" s="2"/>
      <c r="E545" s="407" t="s">
        <v>551</v>
      </c>
      <c r="F545" s="390"/>
      <c r="G545" s="2"/>
      <c r="H545" s="2"/>
      <c r="I545" s="2"/>
      <c r="J545" s="2"/>
      <c r="K545" s="2"/>
      <c r="L545" s="2"/>
      <c r="M545" s="2"/>
      <c r="N545" s="2"/>
      <c r="O545" s="2"/>
      <c r="P545" s="2"/>
      <c r="Q545" s="2"/>
      <c r="R545" s="2"/>
      <c r="S545" s="2"/>
      <c r="T545" s="2"/>
      <c r="U545" s="2"/>
      <c r="V545" s="2"/>
      <c r="W545" s="2"/>
      <c r="X545" s="2"/>
      <c r="Y545" s="2"/>
      <c r="Z545" s="2"/>
    </row>
    <row r="546" spans="1:26" ht="12.75" customHeight="1">
      <c r="A546" s="16"/>
      <c r="B546" s="16"/>
      <c r="C546" s="34"/>
      <c r="D546" s="2"/>
      <c r="E546" s="15"/>
      <c r="F546" s="15"/>
      <c r="G546" s="2"/>
      <c r="H546" s="2"/>
      <c r="I546" s="2"/>
      <c r="J546" s="2"/>
      <c r="K546" s="2"/>
      <c r="L546" s="2"/>
      <c r="M546" s="2"/>
      <c r="N546" s="2"/>
      <c r="O546" s="2"/>
      <c r="P546" s="2"/>
      <c r="Q546" s="2"/>
      <c r="R546" s="2"/>
      <c r="S546" s="2"/>
      <c r="T546" s="2"/>
      <c r="U546" s="2"/>
      <c r="V546" s="2"/>
      <c r="W546" s="2"/>
      <c r="X546" s="2"/>
      <c r="Y546" s="2"/>
      <c r="Z546" s="2"/>
    </row>
    <row r="547" spans="1:26" ht="12.75" customHeight="1">
      <c r="A547" s="16"/>
      <c r="B547" s="19" t="s">
        <v>8</v>
      </c>
      <c r="C547" s="34"/>
      <c r="D547" s="397" t="s">
        <v>552</v>
      </c>
      <c r="E547" s="390"/>
      <c r="F547" s="390"/>
      <c r="G547" s="2"/>
      <c r="H547" s="2"/>
      <c r="I547" s="2"/>
      <c r="J547" s="2"/>
      <c r="K547" s="2"/>
      <c r="L547" s="2"/>
      <c r="M547" s="2"/>
      <c r="N547" s="2"/>
      <c r="O547" s="2"/>
      <c r="P547" s="2"/>
      <c r="Q547" s="2"/>
      <c r="R547" s="2"/>
      <c r="S547" s="2"/>
      <c r="T547" s="2"/>
      <c r="U547" s="2"/>
      <c r="V547" s="2"/>
      <c r="W547" s="2"/>
      <c r="X547" s="2"/>
      <c r="Y547" s="2"/>
      <c r="Z547" s="2"/>
    </row>
    <row r="548" spans="1:26" ht="12.75" customHeight="1">
      <c r="A548" s="1"/>
      <c r="B548" s="1"/>
      <c r="C548" s="34"/>
      <c r="D548" s="389" t="s">
        <v>553</v>
      </c>
      <c r="E548" s="390"/>
      <c r="F548" s="390"/>
      <c r="G548" s="2"/>
      <c r="H548" s="2"/>
      <c r="I548" s="2"/>
      <c r="J548" s="2"/>
      <c r="K548" s="2"/>
      <c r="L548" s="2"/>
      <c r="M548" s="2"/>
      <c r="N548" s="2"/>
      <c r="O548" s="2"/>
      <c r="P548" s="2"/>
      <c r="Q548" s="2"/>
      <c r="R548" s="2"/>
      <c r="S548" s="2"/>
      <c r="T548" s="2"/>
      <c r="U548" s="2"/>
      <c r="V548" s="2"/>
      <c r="W548" s="2"/>
      <c r="X548" s="2"/>
      <c r="Y548" s="2"/>
      <c r="Z548" s="2"/>
    </row>
    <row r="549" spans="1:26" ht="12.75" customHeight="1">
      <c r="A549" s="34"/>
      <c r="B549" s="34"/>
      <c r="C549" s="34"/>
      <c r="D549" s="390"/>
      <c r="E549" s="390"/>
      <c r="F549" s="390"/>
      <c r="G549" s="2"/>
      <c r="H549" s="2"/>
      <c r="I549" s="2"/>
      <c r="J549" s="2"/>
      <c r="K549" s="2"/>
      <c r="L549" s="2"/>
      <c r="M549" s="2"/>
      <c r="N549" s="2"/>
      <c r="O549" s="2"/>
      <c r="P549" s="2"/>
      <c r="Q549" s="2"/>
      <c r="R549" s="2"/>
      <c r="S549" s="2"/>
      <c r="T549" s="2"/>
      <c r="U549" s="2"/>
      <c r="V549" s="2"/>
      <c r="W549" s="2"/>
      <c r="X549" s="2"/>
      <c r="Y549" s="2"/>
      <c r="Z549" s="2"/>
    </row>
    <row r="550" spans="1:26" ht="12.75" customHeight="1">
      <c r="A550" s="34"/>
      <c r="B550" s="34"/>
      <c r="C550" s="34"/>
      <c r="D550" s="390"/>
      <c r="E550" s="390"/>
      <c r="F550" s="390"/>
      <c r="G550" s="2"/>
      <c r="H550" s="2"/>
      <c r="I550" s="2"/>
      <c r="J550" s="2"/>
      <c r="K550" s="2"/>
      <c r="L550" s="2"/>
      <c r="M550" s="2"/>
      <c r="N550" s="2"/>
      <c r="O550" s="2"/>
      <c r="P550" s="2"/>
      <c r="Q550" s="2"/>
      <c r="R550" s="2"/>
      <c r="S550" s="2"/>
      <c r="T550" s="2"/>
      <c r="U550" s="2"/>
      <c r="V550" s="2"/>
      <c r="W550" s="2"/>
      <c r="X550" s="2"/>
      <c r="Y550" s="2"/>
      <c r="Z550" s="2"/>
    </row>
    <row r="551" spans="1:26" ht="12.75" customHeight="1">
      <c r="A551" s="34"/>
      <c r="B551" s="34"/>
      <c r="C551" s="34"/>
      <c r="D551" s="15"/>
      <c r="E551" s="15"/>
      <c r="F551" s="15"/>
      <c r="G551" s="2"/>
      <c r="H551" s="2"/>
      <c r="I551" s="2"/>
      <c r="J551" s="2"/>
      <c r="K551" s="2"/>
      <c r="L551" s="2"/>
      <c r="M551" s="2"/>
      <c r="N551" s="2"/>
      <c r="O551" s="2"/>
      <c r="P551" s="2"/>
      <c r="Q551" s="2"/>
      <c r="R551" s="2"/>
      <c r="S551" s="2"/>
      <c r="T551" s="2"/>
      <c r="U551" s="2"/>
      <c r="V551" s="2"/>
      <c r="W551" s="2"/>
      <c r="X551" s="2"/>
      <c r="Y551" s="2"/>
      <c r="Z551" s="2"/>
    </row>
    <row r="552" spans="1:26" ht="12.75" customHeight="1">
      <c r="A552" s="16"/>
      <c r="B552" s="19" t="s">
        <v>8</v>
      </c>
      <c r="C552" s="34"/>
      <c r="D552" s="389" t="s">
        <v>554</v>
      </c>
      <c r="E552" s="390"/>
      <c r="F552" s="390"/>
      <c r="G552" s="2"/>
      <c r="H552" s="2"/>
      <c r="I552" s="2"/>
      <c r="J552" s="2"/>
      <c r="K552" s="2"/>
      <c r="L552" s="2"/>
      <c r="M552" s="2"/>
      <c r="N552" s="2"/>
      <c r="O552" s="2"/>
      <c r="P552" s="2"/>
      <c r="Q552" s="2"/>
      <c r="R552" s="2"/>
      <c r="S552" s="2"/>
      <c r="T552" s="2"/>
      <c r="U552" s="2"/>
      <c r="V552" s="2"/>
      <c r="W552" s="2"/>
      <c r="X552" s="2"/>
      <c r="Y552" s="2"/>
      <c r="Z552" s="2"/>
    </row>
    <row r="553" spans="1:26" ht="12.75" customHeight="1">
      <c r="A553" s="16"/>
      <c r="B553" s="16"/>
      <c r="C553" s="34"/>
      <c r="D553" s="390"/>
      <c r="E553" s="390"/>
      <c r="F553" s="390"/>
      <c r="G553" s="2"/>
      <c r="H553" s="2"/>
      <c r="I553" s="2"/>
      <c r="J553" s="2"/>
      <c r="K553" s="2"/>
      <c r="L553" s="2"/>
      <c r="M553" s="2"/>
      <c r="N553" s="2"/>
      <c r="O553" s="2"/>
      <c r="P553" s="2"/>
      <c r="Q553" s="2"/>
      <c r="R553" s="2"/>
      <c r="S553" s="2"/>
      <c r="T553" s="2"/>
      <c r="U553" s="2"/>
      <c r="V553" s="2"/>
      <c r="W553" s="2"/>
      <c r="X553" s="2"/>
      <c r="Y553" s="2"/>
      <c r="Z553" s="2"/>
    </row>
    <row r="554" spans="1:26" ht="12.75" customHeight="1">
      <c r="A554" s="16"/>
      <c r="B554" s="16"/>
      <c r="C554" s="34"/>
      <c r="D554" s="390"/>
      <c r="E554" s="390"/>
      <c r="F554" s="390"/>
      <c r="G554" s="2"/>
      <c r="H554" s="2"/>
      <c r="I554" s="2"/>
      <c r="J554" s="2"/>
      <c r="K554" s="2"/>
      <c r="L554" s="2"/>
      <c r="M554" s="2"/>
      <c r="N554" s="2"/>
      <c r="O554" s="2"/>
      <c r="P554" s="2"/>
      <c r="Q554" s="2"/>
      <c r="R554" s="2"/>
      <c r="S554" s="2"/>
      <c r="T554" s="2"/>
      <c r="U554" s="2"/>
      <c r="V554" s="2"/>
      <c r="W554" s="2"/>
      <c r="X554" s="2"/>
      <c r="Y554" s="2"/>
      <c r="Z554" s="2"/>
    </row>
    <row r="555" spans="1:26" ht="12.75" customHeight="1">
      <c r="A555" s="16"/>
      <c r="B555" s="16"/>
      <c r="C555" s="34"/>
      <c r="D555" s="390"/>
      <c r="E555" s="390"/>
      <c r="F555" s="390"/>
      <c r="G555" s="2"/>
      <c r="H555" s="2"/>
      <c r="I555" s="2"/>
      <c r="J555" s="2"/>
      <c r="K555" s="2"/>
      <c r="L555" s="2"/>
      <c r="M555" s="2"/>
      <c r="N555" s="2"/>
      <c r="O555" s="2"/>
      <c r="P555" s="2"/>
      <c r="Q555" s="2"/>
      <c r="R555" s="2"/>
      <c r="S555" s="2"/>
      <c r="T555" s="2"/>
      <c r="U555" s="2"/>
      <c r="V555" s="2"/>
      <c r="W555" s="2"/>
      <c r="X555" s="2"/>
      <c r="Y555" s="2"/>
      <c r="Z555" s="2"/>
    </row>
    <row r="556" spans="1:26" ht="12.75" customHeight="1">
      <c r="A556" s="16"/>
      <c r="B556" s="16"/>
      <c r="C556" s="34"/>
      <c r="D556" s="15"/>
      <c r="E556" s="15"/>
      <c r="F556" s="15"/>
      <c r="G556" s="2"/>
      <c r="H556" s="2"/>
      <c r="I556" s="2"/>
      <c r="J556" s="2"/>
      <c r="K556" s="2"/>
      <c r="L556" s="2"/>
      <c r="M556" s="2"/>
      <c r="N556" s="2"/>
      <c r="O556" s="2"/>
      <c r="P556" s="2"/>
      <c r="Q556" s="2"/>
      <c r="R556" s="2"/>
      <c r="S556" s="2"/>
      <c r="T556" s="2"/>
      <c r="U556" s="2"/>
      <c r="V556" s="2"/>
      <c r="W556" s="2"/>
      <c r="X556" s="2"/>
      <c r="Y556" s="2"/>
      <c r="Z556" s="2"/>
    </row>
    <row r="557" spans="1:26" ht="12.75" customHeight="1">
      <c r="A557" s="400" t="s">
        <v>555</v>
      </c>
      <c r="B557" s="401"/>
      <c r="C557" s="401"/>
      <c r="D557" s="401"/>
      <c r="E557" s="401"/>
      <c r="F557" s="401"/>
      <c r="G557" s="401"/>
      <c r="H557" s="2"/>
      <c r="I557" s="2"/>
      <c r="J557" s="2"/>
      <c r="K557" s="2"/>
      <c r="L557" s="2"/>
      <c r="M557" s="2"/>
      <c r="N557" s="2"/>
      <c r="O557" s="2"/>
      <c r="P557" s="2"/>
      <c r="Q557" s="2"/>
      <c r="R557" s="2"/>
      <c r="S557" s="2"/>
      <c r="T557" s="2"/>
      <c r="U557" s="2"/>
      <c r="V557" s="2"/>
      <c r="W557" s="2"/>
      <c r="X557" s="2"/>
      <c r="Y557" s="2"/>
      <c r="Z557" s="2"/>
    </row>
    <row r="558" spans="1:26" ht="12.75" customHeight="1">
      <c r="A558" s="34"/>
      <c r="B558" s="34"/>
      <c r="C558" s="34"/>
      <c r="D558" s="2"/>
      <c r="E558" s="15"/>
      <c r="F558" s="15"/>
      <c r="G558" s="2"/>
      <c r="H558" s="2"/>
      <c r="I558" s="2"/>
      <c r="J558" s="2"/>
      <c r="K558" s="2"/>
      <c r="L558" s="2"/>
      <c r="M558" s="2"/>
      <c r="N558" s="2"/>
      <c r="O558" s="2"/>
      <c r="P558" s="2"/>
      <c r="Q558" s="2"/>
      <c r="R558" s="2"/>
      <c r="S558" s="2"/>
      <c r="T558" s="2"/>
      <c r="U558" s="2"/>
      <c r="V558" s="2"/>
      <c r="W558" s="2"/>
      <c r="X558" s="2"/>
      <c r="Y558" s="2"/>
      <c r="Z558" s="2"/>
    </row>
    <row r="559" spans="1:26" ht="12.75" customHeight="1">
      <c r="A559" s="1"/>
      <c r="B559" s="1"/>
      <c r="C559" s="3"/>
      <c r="D559" s="414" t="s">
        <v>556</v>
      </c>
      <c r="E559" s="390"/>
      <c r="F559" s="390"/>
      <c r="G559" s="2"/>
      <c r="H559" s="2"/>
      <c r="I559" s="2"/>
      <c r="J559" s="2"/>
      <c r="K559" s="2"/>
      <c r="L559" s="2"/>
      <c r="M559" s="2"/>
      <c r="N559" s="2"/>
      <c r="O559" s="2"/>
      <c r="P559" s="2"/>
      <c r="Q559" s="2"/>
      <c r="R559" s="2"/>
      <c r="S559" s="2"/>
      <c r="T559" s="2"/>
      <c r="U559" s="2"/>
      <c r="V559" s="2"/>
      <c r="W559" s="2"/>
      <c r="X559" s="2"/>
      <c r="Y559" s="2"/>
      <c r="Z559" s="2"/>
    </row>
    <row r="560" spans="1:26" ht="12.75" customHeight="1">
      <c r="A560" s="14"/>
      <c r="B560" s="14"/>
      <c r="C560" s="14"/>
      <c r="D560" s="403" t="s">
        <v>557</v>
      </c>
      <c r="E560" s="390"/>
      <c r="F560" s="390"/>
      <c r="G560" s="2"/>
      <c r="H560" s="2"/>
      <c r="I560" s="2"/>
      <c r="J560" s="2"/>
      <c r="K560" s="2"/>
      <c r="L560" s="2"/>
      <c r="M560" s="2"/>
      <c r="N560" s="2"/>
      <c r="O560" s="2"/>
      <c r="P560" s="2"/>
      <c r="Q560" s="2"/>
      <c r="R560" s="2"/>
      <c r="S560" s="2"/>
      <c r="T560" s="2"/>
      <c r="U560" s="2"/>
      <c r="V560" s="2"/>
      <c r="W560" s="2"/>
      <c r="X560" s="2"/>
      <c r="Y560" s="2"/>
      <c r="Z560" s="2"/>
    </row>
    <row r="561" spans="1:26" ht="12.75" customHeight="1">
      <c r="A561" s="2"/>
      <c r="B561" s="2"/>
      <c r="C561" s="14"/>
      <c r="D561" s="51"/>
      <c r="E561" s="2"/>
      <c r="F561" s="2"/>
      <c r="G561" s="2"/>
      <c r="H561" s="2"/>
      <c r="I561" s="2"/>
      <c r="J561" s="2"/>
      <c r="K561" s="2"/>
      <c r="L561" s="2"/>
      <c r="M561" s="2"/>
      <c r="N561" s="2"/>
      <c r="O561" s="2"/>
      <c r="P561" s="2"/>
      <c r="Q561" s="2"/>
      <c r="R561" s="2"/>
      <c r="S561" s="2"/>
      <c r="T561" s="2"/>
      <c r="U561" s="2"/>
      <c r="V561" s="2"/>
      <c r="W561" s="2"/>
      <c r="X561" s="2"/>
      <c r="Y561" s="2"/>
      <c r="Z561" s="2"/>
    </row>
    <row r="562" spans="1:26" ht="12.75" customHeight="1">
      <c r="A562" s="14"/>
      <c r="B562" s="19" t="s">
        <v>8</v>
      </c>
      <c r="C562" s="1"/>
      <c r="D562" s="403" t="s">
        <v>558</v>
      </c>
      <c r="E562" s="390"/>
      <c r="F562" s="390"/>
      <c r="G562" s="2"/>
      <c r="H562" s="2"/>
      <c r="I562" s="2"/>
      <c r="J562" s="2"/>
      <c r="K562" s="2"/>
      <c r="L562" s="2"/>
      <c r="M562" s="2"/>
      <c r="N562" s="2"/>
      <c r="O562" s="2"/>
      <c r="P562" s="2"/>
      <c r="Q562" s="2"/>
      <c r="R562" s="2"/>
      <c r="S562" s="2"/>
      <c r="T562" s="2"/>
      <c r="U562" s="2"/>
      <c r="V562" s="2"/>
      <c r="W562" s="2"/>
      <c r="X562" s="2"/>
      <c r="Y562" s="2"/>
      <c r="Z562" s="2"/>
    </row>
    <row r="563" spans="1:26" ht="12.75" customHeight="1">
      <c r="A563" s="10"/>
      <c r="B563" s="10"/>
      <c r="C563" s="1"/>
      <c r="D563" s="2"/>
      <c r="E563" s="2"/>
      <c r="F563" s="2"/>
      <c r="G563" s="2"/>
      <c r="H563" s="2"/>
      <c r="I563" s="2"/>
      <c r="J563" s="2"/>
      <c r="K563" s="2"/>
      <c r="L563" s="2"/>
      <c r="M563" s="2"/>
      <c r="N563" s="2"/>
      <c r="O563" s="2"/>
      <c r="P563" s="2"/>
      <c r="Q563" s="2"/>
      <c r="R563" s="2"/>
      <c r="S563" s="2"/>
      <c r="T563" s="2"/>
      <c r="U563" s="2"/>
      <c r="V563" s="2"/>
      <c r="W563" s="2"/>
      <c r="X563" s="2"/>
      <c r="Y563" s="2"/>
      <c r="Z563" s="2"/>
    </row>
    <row r="564" spans="1:26" ht="12.75" customHeight="1">
      <c r="A564" s="10"/>
      <c r="B564" s="19" t="s">
        <v>8</v>
      </c>
      <c r="C564" s="1"/>
      <c r="D564" s="403" t="s">
        <v>559</v>
      </c>
      <c r="E564" s="390"/>
      <c r="F564" s="390"/>
      <c r="G564" s="2"/>
      <c r="H564" s="2"/>
      <c r="I564" s="2"/>
      <c r="J564" s="2"/>
      <c r="K564" s="2"/>
      <c r="L564" s="2"/>
      <c r="M564" s="2"/>
      <c r="N564" s="2"/>
      <c r="O564" s="2"/>
      <c r="P564" s="2"/>
      <c r="Q564" s="2"/>
      <c r="R564" s="2"/>
      <c r="S564" s="2"/>
      <c r="T564" s="2"/>
      <c r="U564" s="2"/>
      <c r="V564" s="2"/>
      <c r="W564" s="2"/>
      <c r="X564" s="2"/>
      <c r="Y564" s="2"/>
      <c r="Z564" s="2"/>
    </row>
    <row r="565" spans="1:26" ht="12.75" customHeight="1">
      <c r="A565" s="10"/>
      <c r="B565" s="10"/>
      <c r="C565" s="1"/>
      <c r="D565" s="390"/>
      <c r="E565" s="390"/>
      <c r="F565" s="390"/>
      <c r="G565" s="2"/>
      <c r="H565" s="2"/>
      <c r="I565" s="2"/>
      <c r="J565" s="2"/>
      <c r="K565" s="2"/>
      <c r="L565" s="2"/>
      <c r="M565" s="2"/>
      <c r="N565" s="2"/>
      <c r="O565" s="2"/>
      <c r="P565" s="2"/>
      <c r="Q565" s="2"/>
      <c r="R565" s="2"/>
      <c r="S565" s="2"/>
      <c r="T565" s="2"/>
      <c r="U565" s="2"/>
      <c r="V565" s="2"/>
      <c r="W565" s="2"/>
      <c r="X565" s="2"/>
      <c r="Y565" s="2"/>
      <c r="Z565" s="2"/>
    </row>
    <row r="566" spans="1:26" ht="12.75" customHeight="1">
      <c r="A566" s="10"/>
      <c r="B566" s="10"/>
      <c r="C566" s="1"/>
      <c r="D566" s="390"/>
      <c r="E566" s="390"/>
      <c r="F566" s="390"/>
      <c r="G566" s="2"/>
      <c r="H566" s="2"/>
      <c r="I566" s="2"/>
      <c r="J566" s="2"/>
      <c r="K566" s="2"/>
      <c r="L566" s="2"/>
      <c r="M566" s="2"/>
      <c r="N566" s="2"/>
      <c r="O566" s="2"/>
      <c r="P566" s="2"/>
      <c r="Q566" s="2"/>
      <c r="R566" s="2"/>
      <c r="S566" s="2"/>
      <c r="T566" s="2"/>
      <c r="U566" s="2"/>
      <c r="V566" s="2"/>
      <c r="W566" s="2"/>
      <c r="X566" s="2"/>
      <c r="Y566" s="2"/>
      <c r="Z566" s="2"/>
    </row>
    <row r="567" spans="1:26" ht="12.75" customHeight="1">
      <c r="A567" s="10"/>
      <c r="B567" s="10"/>
      <c r="C567" s="1"/>
      <c r="D567" s="51"/>
      <c r="E567" s="2"/>
      <c r="F567" s="2"/>
      <c r="G567" s="2"/>
      <c r="H567" s="2"/>
      <c r="I567" s="2"/>
      <c r="J567" s="2"/>
      <c r="K567" s="2"/>
      <c r="L567" s="2"/>
      <c r="M567" s="2"/>
      <c r="N567" s="2"/>
      <c r="O567" s="2"/>
      <c r="P567" s="2"/>
      <c r="Q567" s="2"/>
      <c r="R567" s="2"/>
      <c r="S567" s="2"/>
      <c r="T567" s="2"/>
      <c r="U567" s="2"/>
      <c r="V567" s="2"/>
      <c r="W567" s="2"/>
      <c r="X567" s="2"/>
      <c r="Y567" s="2"/>
      <c r="Z567" s="2"/>
    </row>
    <row r="568" spans="1:26" ht="12.75" customHeight="1">
      <c r="A568" s="10"/>
      <c r="B568" s="19" t="s">
        <v>8</v>
      </c>
      <c r="C568" s="1"/>
      <c r="D568" s="403" t="s">
        <v>560</v>
      </c>
      <c r="E568" s="390"/>
      <c r="F568" s="390"/>
      <c r="G568" s="2"/>
      <c r="H568" s="2"/>
      <c r="I568" s="2"/>
      <c r="J568" s="2"/>
      <c r="K568" s="2"/>
      <c r="L568" s="2"/>
      <c r="M568" s="2"/>
      <c r="N568" s="2"/>
      <c r="O568" s="2"/>
      <c r="P568" s="2"/>
      <c r="Q568" s="2"/>
      <c r="R568" s="2"/>
      <c r="S568" s="2"/>
      <c r="T568" s="2"/>
      <c r="U568" s="2"/>
      <c r="V568" s="2"/>
      <c r="W568" s="2"/>
      <c r="X568" s="2"/>
      <c r="Y568" s="2"/>
      <c r="Z568" s="2"/>
    </row>
    <row r="569" spans="1:26" ht="12.75" customHeight="1">
      <c r="A569" s="10"/>
      <c r="B569" s="10"/>
      <c r="C569" s="1"/>
      <c r="D569" s="390"/>
      <c r="E569" s="390"/>
      <c r="F569" s="390"/>
      <c r="G569" s="2"/>
      <c r="H569" s="2"/>
      <c r="I569" s="2"/>
      <c r="J569" s="2"/>
      <c r="K569" s="2"/>
      <c r="L569" s="2"/>
      <c r="M569" s="2"/>
      <c r="N569" s="2"/>
      <c r="O569" s="2"/>
      <c r="P569" s="2"/>
      <c r="Q569" s="2"/>
      <c r="R569" s="2"/>
      <c r="S569" s="2"/>
      <c r="T569" s="2"/>
      <c r="U569" s="2"/>
      <c r="V569" s="2"/>
      <c r="W569" s="2"/>
      <c r="X569" s="2"/>
      <c r="Y569" s="2"/>
      <c r="Z569" s="2"/>
    </row>
    <row r="570" spans="1:26" ht="12.75" customHeight="1">
      <c r="A570" s="10"/>
      <c r="B570" s="10"/>
      <c r="C570" s="1"/>
      <c r="D570" s="390"/>
      <c r="E570" s="390"/>
      <c r="F570" s="390"/>
      <c r="G570" s="2"/>
      <c r="H570" s="2"/>
      <c r="I570" s="2"/>
      <c r="J570" s="2"/>
      <c r="K570" s="2"/>
      <c r="L570" s="2"/>
      <c r="M570" s="2"/>
      <c r="N570" s="2"/>
      <c r="O570" s="2"/>
      <c r="P570" s="2"/>
      <c r="Q570" s="2"/>
      <c r="R570" s="2"/>
      <c r="S570" s="2"/>
      <c r="T570" s="2"/>
      <c r="U570" s="2"/>
      <c r="V570" s="2"/>
      <c r="W570" s="2"/>
      <c r="X570" s="2"/>
      <c r="Y570" s="2"/>
      <c r="Z570" s="2"/>
    </row>
    <row r="571" spans="1:26" ht="12.75" customHeight="1">
      <c r="A571" s="10"/>
      <c r="B571" s="10"/>
      <c r="C571" s="1"/>
      <c r="D571" s="390"/>
      <c r="E571" s="390"/>
      <c r="F571" s="390"/>
      <c r="G571" s="2"/>
      <c r="H571" s="2"/>
      <c r="I571" s="2"/>
      <c r="J571" s="2"/>
      <c r="K571" s="2"/>
      <c r="L571" s="2"/>
      <c r="M571" s="2"/>
      <c r="N571" s="2"/>
      <c r="O571" s="2"/>
      <c r="P571" s="2"/>
      <c r="Q571" s="2"/>
      <c r="R571" s="2"/>
      <c r="S571" s="2"/>
      <c r="T571" s="2"/>
      <c r="U571" s="2"/>
      <c r="V571" s="2"/>
      <c r="W571" s="2"/>
      <c r="X571" s="2"/>
      <c r="Y571" s="2"/>
      <c r="Z571" s="2"/>
    </row>
    <row r="572" spans="1:26" ht="12.75" customHeight="1">
      <c r="A572" s="10"/>
      <c r="B572" s="10"/>
      <c r="C572" s="1"/>
      <c r="D572" s="39"/>
      <c r="E572" s="39"/>
      <c r="F572" s="39"/>
      <c r="G572" s="2"/>
      <c r="H572" s="2"/>
      <c r="I572" s="2"/>
      <c r="J572" s="2"/>
      <c r="K572" s="2"/>
      <c r="L572" s="2"/>
      <c r="M572" s="2"/>
      <c r="N572" s="2"/>
      <c r="O572" s="2"/>
      <c r="P572" s="2"/>
      <c r="Q572" s="2"/>
      <c r="R572" s="2"/>
      <c r="S572" s="2"/>
      <c r="T572" s="2"/>
      <c r="U572" s="2"/>
      <c r="V572" s="2"/>
      <c r="W572" s="2"/>
      <c r="X572" s="2"/>
      <c r="Y572" s="2"/>
      <c r="Z572" s="2"/>
    </row>
    <row r="573" spans="1:26" ht="12.75" customHeight="1">
      <c r="A573" s="10"/>
      <c r="B573" s="19" t="s">
        <v>8</v>
      </c>
      <c r="C573" s="1"/>
      <c r="D573" s="403" t="s">
        <v>561</v>
      </c>
      <c r="E573" s="390"/>
      <c r="F573" s="390"/>
      <c r="G573" s="2"/>
      <c r="H573" s="2"/>
      <c r="I573" s="2"/>
      <c r="J573" s="2"/>
      <c r="K573" s="2"/>
      <c r="L573" s="2"/>
      <c r="M573" s="2"/>
      <c r="N573" s="2"/>
      <c r="O573" s="2"/>
      <c r="P573" s="2"/>
      <c r="Q573" s="2"/>
      <c r="R573" s="2"/>
      <c r="S573" s="2"/>
      <c r="T573" s="2"/>
      <c r="U573" s="2"/>
      <c r="V573" s="2"/>
      <c r="W573" s="2"/>
      <c r="X573" s="2"/>
      <c r="Y573" s="2"/>
      <c r="Z573" s="2"/>
    </row>
    <row r="574" spans="1:26" ht="12.75" customHeight="1">
      <c r="A574" s="10"/>
      <c r="B574" s="10"/>
      <c r="C574" s="1"/>
      <c r="D574" s="390"/>
      <c r="E574" s="390"/>
      <c r="F574" s="390"/>
      <c r="G574" s="2"/>
      <c r="H574" s="2"/>
      <c r="I574" s="2"/>
      <c r="J574" s="2"/>
      <c r="K574" s="2"/>
      <c r="L574" s="2"/>
      <c r="M574" s="2"/>
      <c r="N574" s="2"/>
      <c r="O574" s="2"/>
      <c r="P574" s="2"/>
      <c r="Q574" s="2"/>
      <c r="R574" s="2"/>
      <c r="S574" s="2"/>
      <c r="T574" s="2"/>
      <c r="U574" s="2"/>
      <c r="V574" s="2"/>
      <c r="W574" s="2"/>
      <c r="X574" s="2"/>
      <c r="Y574" s="2"/>
      <c r="Z574" s="2"/>
    </row>
    <row r="575" spans="1:26" ht="12.75" customHeight="1">
      <c r="A575" s="10"/>
      <c r="B575" s="10"/>
      <c r="C575" s="1"/>
      <c r="D575" s="51"/>
      <c r="E575" s="2"/>
      <c r="F575" s="2"/>
      <c r="G575" s="2"/>
      <c r="H575" s="2"/>
      <c r="I575" s="2"/>
      <c r="J575" s="2"/>
      <c r="K575" s="2"/>
      <c r="L575" s="2"/>
      <c r="M575" s="2"/>
      <c r="N575" s="2"/>
      <c r="O575" s="2"/>
      <c r="P575" s="2"/>
      <c r="Q575" s="2"/>
      <c r="R575" s="2"/>
      <c r="S575" s="2"/>
      <c r="T575" s="2"/>
      <c r="U575" s="2"/>
      <c r="V575" s="2"/>
      <c r="W575" s="2"/>
      <c r="X575" s="2"/>
      <c r="Y575" s="2"/>
      <c r="Z575" s="2"/>
    </row>
    <row r="576" spans="1:26" ht="12.75" customHeight="1">
      <c r="A576" s="10"/>
      <c r="B576" s="19" t="s">
        <v>8</v>
      </c>
      <c r="C576" s="1"/>
      <c r="D576" s="403" t="s">
        <v>562</v>
      </c>
      <c r="E576" s="390"/>
      <c r="F576" s="390"/>
      <c r="G576" s="2"/>
      <c r="H576" s="2"/>
      <c r="I576" s="2"/>
      <c r="J576" s="2"/>
      <c r="K576" s="2"/>
      <c r="L576" s="2"/>
      <c r="M576" s="2"/>
      <c r="N576" s="2"/>
      <c r="O576" s="2"/>
      <c r="P576" s="2"/>
      <c r="Q576" s="2"/>
      <c r="R576" s="2"/>
      <c r="S576" s="2"/>
      <c r="T576" s="2"/>
      <c r="U576" s="2"/>
      <c r="V576" s="2"/>
      <c r="W576" s="2"/>
      <c r="X576" s="2"/>
      <c r="Y576" s="2"/>
      <c r="Z576" s="2"/>
    </row>
    <row r="577" spans="1:26" ht="12.75" customHeight="1">
      <c r="A577" s="10"/>
      <c r="B577" s="10"/>
      <c r="C577" s="1"/>
      <c r="D577" s="390"/>
      <c r="E577" s="390"/>
      <c r="F577" s="390"/>
      <c r="G577" s="2"/>
      <c r="H577" s="2"/>
      <c r="I577" s="2"/>
      <c r="J577" s="2"/>
      <c r="K577" s="2"/>
      <c r="L577" s="2"/>
      <c r="M577" s="2"/>
      <c r="N577" s="2"/>
      <c r="O577" s="2"/>
      <c r="P577" s="2"/>
      <c r="Q577" s="2"/>
      <c r="R577" s="2"/>
      <c r="S577" s="2"/>
      <c r="T577" s="2"/>
      <c r="U577" s="2"/>
      <c r="V577" s="2"/>
      <c r="W577" s="2"/>
      <c r="X577" s="2"/>
      <c r="Y577" s="2"/>
      <c r="Z577" s="2"/>
    </row>
    <row r="578" spans="1:26" ht="12.75" customHeight="1">
      <c r="A578" s="10"/>
      <c r="B578" s="10"/>
      <c r="C578" s="1"/>
      <c r="D578" s="51"/>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16"/>
      <c r="B579" s="19" t="s">
        <v>8</v>
      </c>
      <c r="C579" s="1"/>
      <c r="D579" s="403" t="s">
        <v>563</v>
      </c>
      <c r="E579" s="390"/>
      <c r="F579" s="390"/>
      <c r="G579" s="2"/>
      <c r="H579" s="2"/>
      <c r="I579" s="2"/>
      <c r="J579" s="2"/>
      <c r="K579" s="2"/>
      <c r="L579" s="2"/>
      <c r="M579" s="2"/>
      <c r="N579" s="2"/>
      <c r="O579" s="2"/>
      <c r="P579" s="2"/>
      <c r="Q579" s="2"/>
      <c r="R579" s="2"/>
      <c r="S579" s="2"/>
      <c r="T579" s="2"/>
      <c r="U579" s="2"/>
      <c r="V579" s="2"/>
      <c r="W579" s="2"/>
      <c r="X579" s="2"/>
      <c r="Y579" s="2"/>
      <c r="Z579" s="2"/>
    </row>
    <row r="580" spans="1:26" ht="12.75" customHeight="1">
      <c r="A580" s="16"/>
      <c r="B580" s="16"/>
      <c r="C580" s="1"/>
      <c r="D580" s="51"/>
      <c r="E580" s="2"/>
      <c r="F580" s="2"/>
      <c r="G580" s="2"/>
      <c r="H580" s="2"/>
      <c r="I580" s="2"/>
      <c r="J580" s="2"/>
      <c r="K580" s="2"/>
      <c r="L580" s="2"/>
      <c r="M580" s="2"/>
      <c r="N580" s="2"/>
      <c r="O580" s="2"/>
      <c r="P580" s="2"/>
      <c r="Q580" s="2"/>
      <c r="R580" s="2"/>
      <c r="S580" s="2"/>
      <c r="T580" s="2"/>
      <c r="U580" s="2"/>
      <c r="V580" s="2"/>
      <c r="W580" s="2"/>
      <c r="X580" s="2"/>
      <c r="Y580" s="2"/>
      <c r="Z580" s="2"/>
    </row>
    <row r="581" spans="1:26" ht="12.75" customHeight="1">
      <c r="A581" s="16"/>
      <c r="B581" s="19" t="s">
        <v>8</v>
      </c>
      <c r="C581" s="1"/>
      <c r="D581" s="403" t="s">
        <v>566</v>
      </c>
      <c r="E581" s="390"/>
      <c r="F581" s="390"/>
      <c r="G581" s="2"/>
      <c r="H581" s="2"/>
      <c r="I581" s="2"/>
      <c r="J581" s="2"/>
      <c r="K581" s="2"/>
      <c r="L581" s="2"/>
      <c r="M581" s="2"/>
      <c r="N581" s="2"/>
      <c r="O581" s="2"/>
      <c r="P581" s="2"/>
      <c r="Q581" s="2"/>
      <c r="R581" s="2"/>
      <c r="S581" s="2"/>
      <c r="T581" s="2"/>
      <c r="U581" s="2"/>
      <c r="V581" s="2"/>
      <c r="W581" s="2"/>
      <c r="X581" s="2"/>
      <c r="Y581" s="2"/>
      <c r="Z581" s="2"/>
    </row>
    <row r="582" spans="1:26" ht="12.75" customHeight="1">
      <c r="A582" s="16"/>
      <c r="B582" s="16"/>
      <c r="C582" s="1"/>
      <c r="D582" s="390"/>
      <c r="E582" s="390"/>
      <c r="F582" s="390"/>
      <c r="G582" s="2"/>
      <c r="H582" s="2"/>
      <c r="I582" s="2"/>
      <c r="J582" s="2"/>
      <c r="K582" s="2"/>
      <c r="L582" s="2"/>
      <c r="M582" s="2"/>
      <c r="N582" s="2"/>
      <c r="O582" s="2"/>
      <c r="P582" s="2"/>
      <c r="Q582" s="2"/>
      <c r="R582" s="2"/>
      <c r="S582" s="2"/>
      <c r="T582" s="2"/>
      <c r="U582" s="2"/>
      <c r="V582" s="2"/>
      <c r="W582" s="2"/>
      <c r="X582" s="2"/>
      <c r="Y582" s="2"/>
      <c r="Z582" s="2"/>
    </row>
    <row r="583" spans="1:26" ht="12.75" customHeight="1">
      <c r="A583" s="1"/>
      <c r="B583" s="1"/>
      <c r="C583" s="1"/>
      <c r="D583" s="390"/>
      <c r="E583" s="390"/>
      <c r="F583" s="390"/>
      <c r="G583" s="2"/>
      <c r="H583" s="2"/>
      <c r="I583" s="2"/>
      <c r="J583" s="2"/>
      <c r="K583" s="2"/>
      <c r="L583" s="2"/>
      <c r="M583" s="2"/>
      <c r="N583" s="2"/>
      <c r="O583" s="2"/>
      <c r="P583" s="2"/>
      <c r="Q583" s="2"/>
      <c r="R583" s="2"/>
      <c r="S583" s="2"/>
      <c r="T583" s="2"/>
      <c r="U583" s="2"/>
      <c r="V583" s="2"/>
      <c r="W583" s="2"/>
      <c r="X583" s="2"/>
      <c r="Y583" s="2"/>
      <c r="Z583" s="2"/>
    </row>
    <row r="584" spans="1:26" ht="12.75" customHeight="1">
      <c r="A584" s="1"/>
      <c r="B584" s="1"/>
      <c r="C584" s="1"/>
      <c r="D584" s="390"/>
      <c r="E584" s="390"/>
      <c r="F584" s="390"/>
      <c r="G584" s="2"/>
      <c r="H584" s="2"/>
      <c r="I584" s="2"/>
      <c r="J584" s="2"/>
      <c r="K584" s="2"/>
      <c r="L584" s="2"/>
      <c r="M584" s="2"/>
      <c r="N584" s="2"/>
      <c r="O584" s="2"/>
      <c r="P584" s="2"/>
      <c r="Q584" s="2"/>
      <c r="R584" s="2"/>
      <c r="S584" s="2"/>
      <c r="T584" s="2"/>
      <c r="U584" s="2"/>
      <c r="V584" s="2"/>
      <c r="W584" s="2"/>
      <c r="X584" s="2"/>
      <c r="Y584" s="2"/>
      <c r="Z584" s="2"/>
    </row>
    <row r="585" spans="1:26" ht="12.75" customHeight="1">
      <c r="A585" s="1"/>
      <c r="B585" s="1"/>
      <c r="C585" s="1"/>
      <c r="D585" s="390"/>
      <c r="E585" s="390"/>
      <c r="F585" s="390"/>
      <c r="G585" s="2"/>
      <c r="H585" s="2"/>
      <c r="I585" s="2"/>
      <c r="J585" s="2"/>
      <c r="K585" s="2"/>
      <c r="L585" s="2"/>
      <c r="M585" s="2"/>
      <c r="N585" s="2"/>
      <c r="O585" s="2"/>
      <c r="P585" s="2"/>
      <c r="Q585" s="2"/>
      <c r="R585" s="2"/>
      <c r="S585" s="2"/>
      <c r="T585" s="2"/>
      <c r="U585" s="2"/>
      <c r="V585" s="2"/>
      <c r="W585" s="2"/>
      <c r="X585" s="2"/>
      <c r="Y585" s="2"/>
      <c r="Z585" s="2"/>
    </row>
    <row r="586" spans="1:26" ht="12.75" customHeight="1">
      <c r="A586" s="1"/>
      <c r="B586" s="1"/>
      <c r="C586" s="1"/>
      <c r="D586" s="390"/>
      <c r="E586" s="390"/>
      <c r="F586" s="390"/>
      <c r="G586" s="2"/>
      <c r="H586" s="2"/>
      <c r="I586" s="2"/>
      <c r="J586" s="2"/>
      <c r="K586" s="2"/>
      <c r="L586" s="2"/>
      <c r="M586" s="2"/>
      <c r="N586" s="2"/>
      <c r="O586" s="2"/>
      <c r="P586" s="2"/>
      <c r="Q586" s="2"/>
      <c r="R586" s="2"/>
      <c r="S586" s="2"/>
      <c r="T586" s="2"/>
      <c r="U586" s="2"/>
      <c r="V586" s="2"/>
      <c r="W586" s="2"/>
      <c r="X586" s="2"/>
      <c r="Y586" s="2"/>
      <c r="Z586" s="2"/>
    </row>
    <row r="587" spans="1:26" ht="12.75" customHeight="1">
      <c r="A587" s="1"/>
      <c r="B587" s="1"/>
      <c r="C587" s="1"/>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400" t="s">
        <v>570</v>
      </c>
      <c r="B588" s="401"/>
      <c r="C588" s="401"/>
      <c r="D588" s="401"/>
      <c r="E588" s="401"/>
      <c r="F588" s="401"/>
      <c r="G588" s="401"/>
      <c r="H588" s="2"/>
      <c r="I588" s="2"/>
      <c r="J588" s="2"/>
      <c r="K588" s="2"/>
      <c r="L588" s="2"/>
      <c r="M588" s="2"/>
      <c r="N588" s="2"/>
      <c r="O588" s="2"/>
      <c r="P588" s="2"/>
      <c r="Q588" s="2"/>
      <c r="R588" s="2"/>
      <c r="S588" s="2"/>
      <c r="T588" s="2"/>
      <c r="U588" s="2"/>
      <c r="V588" s="2"/>
      <c r="W588" s="2"/>
      <c r="X588" s="2"/>
      <c r="Y588" s="2"/>
      <c r="Z588" s="2"/>
    </row>
    <row r="589" spans="1:26" ht="12.75" customHeight="1">
      <c r="A589" s="1"/>
      <c r="B589" s="1"/>
      <c r="C589" s="1"/>
      <c r="D589" s="2"/>
      <c r="E589" s="2"/>
      <c r="F589" s="2"/>
      <c r="G589" s="2"/>
      <c r="H589" s="2"/>
      <c r="I589" s="2"/>
      <c r="J589" s="2"/>
      <c r="K589" s="2"/>
      <c r="L589" s="2"/>
      <c r="M589" s="2"/>
      <c r="N589" s="2"/>
      <c r="O589" s="2"/>
      <c r="P589" s="2"/>
      <c r="Q589" s="2"/>
      <c r="R589" s="2"/>
      <c r="S589" s="2"/>
      <c r="T589" s="2"/>
      <c r="U589" s="2"/>
      <c r="V589" s="2"/>
      <c r="W589" s="2"/>
      <c r="X589" s="2"/>
      <c r="Y589" s="2"/>
      <c r="Z589" s="2"/>
    </row>
    <row r="590" spans="1:26" ht="12.75" customHeight="1">
      <c r="A590" s="1"/>
      <c r="B590" s="1"/>
      <c r="C590" s="1"/>
      <c r="D590" s="398" t="s">
        <v>573</v>
      </c>
      <c r="E590" s="390"/>
      <c r="F590" s="390"/>
      <c r="G590" s="2"/>
      <c r="H590" s="2"/>
      <c r="I590" s="2"/>
      <c r="J590" s="2"/>
      <c r="K590" s="2"/>
      <c r="L590" s="2"/>
      <c r="M590" s="2"/>
      <c r="N590" s="2"/>
      <c r="O590" s="2"/>
      <c r="P590" s="2"/>
      <c r="Q590" s="2"/>
      <c r="R590" s="2"/>
      <c r="S590" s="2"/>
      <c r="T590" s="2"/>
      <c r="U590" s="2"/>
      <c r="V590" s="2"/>
      <c r="W590" s="2"/>
      <c r="X590" s="2"/>
      <c r="Y590" s="2"/>
      <c r="Z590" s="2"/>
    </row>
    <row r="591" spans="1:26" ht="12.75" customHeight="1">
      <c r="A591" s="1"/>
      <c r="B591" s="1"/>
      <c r="C591" s="1"/>
      <c r="D591" s="408" t="s">
        <v>574</v>
      </c>
      <c r="E591" s="390"/>
      <c r="F591" s="390"/>
      <c r="G591" s="2"/>
      <c r="H591" s="2"/>
      <c r="I591" s="2"/>
      <c r="J591" s="2"/>
      <c r="K591" s="2"/>
      <c r="L591" s="2"/>
      <c r="M591" s="2"/>
      <c r="N591" s="2"/>
      <c r="O591" s="2"/>
      <c r="P591" s="2"/>
      <c r="Q591" s="2"/>
      <c r="R591" s="2"/>
      <c r="S591" s="2"/>
      <c r="T591" s="2"/>
      <c r="U591" s="2"/>
      <c r="V591" s="2"/>
      <c r="W591" s="2"/>
      <c r="X591" s="2"/>
      <c r="Y591" s="2"/>
      <c r="Z591" s="2"/>
    </row>
    <row r="592" spans="1:26" ht="12.75" customHeight="1">
      <c r="A592" s="1"/>
      <c r="B592" s="1"/>
      <c r="C592" s="1"/>
      <c r="D592" s="51"/>
      <c r="E592" s="2"/>
      <c r="F592" s="2"/>
      <c r="G592" s="2"/>
      <c r="H592" s="2"/>
      <c r="I592" s="2"/>
      <c r="J592" s="2"/>
      <c r="K592" s="2"/>
      <c r="L592" s="2"/>
      <c r="M592" s="2"/>
      <c r="N592" s="2"/>
      <c r="O592" s="2"/>
      <c r="P592" s="2"/>
      <c r="Q592" s="2"/>
      <c r="R592" s="2"/>
      <c r="S592" s="2"/>
      <c r="T592" s="2"/>
      <c r="U592" s="2"/>
      <c r="V592" s="2"/>
      <c r="W592" s="2"/>
      <c r="X592" s="2"/>
      <c r="Y592" s="2"/>
      <c r="Z592" s="2"/>
    </row>
    <row r="593" spans="1:26" ht="12.75" customHeight="1">
      <c r="A593" s="16"/>
      <c r="B593" s="19" t="s">
        <v>8</v>
      </c>
      <c r="C593" s="1"/>
      <c r="D593" s="389" t="s">
        <v>578</v>
      </c>
      <c r="E593" s="390"/>
      <c r="F593" s="390"/>
      <c r="G593" s="2"/>
      <c r="H593" s="2"/>
      <c r="I593" s="2"/>
      <c r="J593" s="2"/>
      <c r="K593" s="2"/>
      <c r="L593" s="2"/>
      <c r="M593" s="2"/>
      <c r="N593" s="2"/>
      <c r="O593" s="2"/>
      <c r="P593" s="2"/>
      <c r="Q593" s="2"/>
      <c r="R593" s="2"/>
      <c r="S593" s="2"/>
      <c r="T593" s="2"/>
      <c r="U593" s="2"/>
      <c r="V593" s="2"/>
      <c r="W593" s="2"/>
      <c r="X593" s="2"/>
      <c r="Y593" s="2"/>
      <c r="Z593" s="2"/>
    </row>
    <row r="594" spans="1:26" ht="12.75" customHeight="1">
      <c r="A594" s="1"/>
      <c r="B594" s="1"/>
      <c r="C594" s="1"/>
      <c r="D594" s="390"/>
      <c r="E594" s="390"/>
      <c r="F594" s="390"/>
      <c r="G594" s="2"/>
      <c r="H594" s="2"/>
      <c r="I594" s="2"/>
      <c r="J594" s="2"/>
      <c r="K594" s="2"/>
      <c r="L594" s="2"/>
      <c r="M594" s="2"/>
      <c r="N594" s="2"/>
      <c r="O594" s="2"/>
      <c r="P594" s="2"/>
      <c r="Q594" s="2"/>
      <c r="R594" s="2"/>
      <c r="S594" s="2"/>
      <c r="T594" s="2"/>
      <c r="U594" s="2"/>
      <c r="V594" s="2"/>
      <c r="W594" s="2"/>
      <c r="X594" s="2"/>
      <c r="Y594" s="2"/>
      <c r="Z594" s="2"/>
    </row>
    <row r="595" spans="1:26" ht="12.75" customHeight="1">
      <c r="A595" s="1"/>
      <c r="B595" s="1"/>
      <c r="C595" s="1"/>
      <c r="D595" s="390"/>
      <c r="E595" s="390"/>
      <c r="F595" s="390"/>
      <c r="G595" s="2"/>
      <c r="H595" s="2"/>
      <c r="I595" s="2"/>
      <c r="J595" s="2"/>
      <c r="K595" s="2"/>
      <c r="L595" s="2"/>
      <c r="M595" s="2"/>
      <c r="N595" s="2"/>
      <c r="O595" s="2"/>
      <c r="P595" s="2"/>
      <c r="Q595" s="2"/>
      <c r="R595" s="2"/>
      <c r="S595" s="2"/>
      <c r="T595" s="2"/>
      <c r="U595" s="2"/>
      <c r="V595" s="2"/>
      <c r="W595" s="2"/>
      <c r="X595" s="2"/>
      <c r="Y595" s="2"/>
      <c r="Z595" s="2"/>
    </row>
    <row r="596" spans="1:26" ht="12.75" customHeight="1">
      <c r="A596" s="1"/>
      <c r="B596" s="1"/>
      <c r="C596" s="1"/>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400" t="s">
        <v>581</v>
      </c>
      <c r="B597" s="401"/>
      <c r="C597" s="401"/>
      <c r="D597" s="401"/>
      <c r="E597" s="401"/>
      <c r="F597" s="401"/>
      <c r="G597" s="401"/>
      <c r="H597" s="2"/>
      <c r="I597" s="2"/>
      <c r="J597" s="2"/>
      <c r="K597" s="2"/>
      <c r="L597" s="2"/>
      <c r="M597" s="2"/>
      <c r="N597" s="2"/>
      <c r="O597" s="2"/>
      <c r="P597" s="2"/>
      <c r="Q597" s="2"/>
      <c r="R597" s="2"/>
      <c r="S597" s="2"/>
      <c r="T597" s="2"/>
      <c r="U597" s="2"/>
      <c r="V597" s="2"/>
      <c r="W597" s="2"/>
      <c r="X597" s="2"/>
      <c r="Y597" s="2"/>
      <c r="Z597" s="2"/>
    </row>
    <row r="598" spans="1:26" ht="12.75" customHeight="1">
      <c r="A598" s="15"/>
      <c r="B598" s="15"/>
      <c r="C598" s="1"/>
      <c r="D598" s="2"/>
      <c r="E598" s="2"/>
      <c r="F598" s="2"/>
      <c r="G598" s="2"/>
      <c r="H598" s="2"/>
      <c r="I598" s="2"/>
      <c r="J598" s="2"/>
      <c r="K598" s="2"/>
      <c r="L598" s="2"/>
      <c r="M598" s="2"/>
      <c r="N598" s="2"/>
      <c r="O598" s="2"/>
      <c r="P598" s="2"/>
      <c r="Q598" s="2"/>
      <c r="R598" s="2"/>
      <c r="S598" s="2"/>
      <c r="T598" s="2"/>
      <c r="U598" s="2"/>
      <c r="V598" s="2"/>
      <c r="W598" s="2"/>
      <c r="X598" s="2"/>
      <c r="Y598" s="2"/>
      <c r="Z598" s="2"/>
    </row>
    <row r="599" spans="1:26" ht="12.75" customHeight="1">
      <c r="A599" s="3"/>
      <c r="B599" s="3"/>
      <c r="C599" s="3"/>
      <c r="D599" s="409" t="s">
        <v>585</v>
      </c>
      <c r="E599" s="390"/>
      <c r="F599" s="390"/>
      <c r="G599" s="2"/>
      <c r="H599" s="2"/>
      <c r="I599" s="2"/>
      <c r="J599" s="2"/>
      <c r="K599" s="2"/>
      <c r="L599" s="2"/>
      <c r="M599" s="2"/>
      <c r="N599" s="2"/>
      <c r="O599" s="2"/>
      <c r="P599" s="2"/>
      <c r="Q599" s="2"/>
      <c r="R599" s="2"/>
      <c r="S599" s="2"/>
      <c r="T599" s="2"/>
      <c r="U599" s="2"/>
      <c r="V599" s="2"/>
      <c r="W599" s="2"/>
      <c r="X599" s="2"/>
      <c r="Y599" s="2"/>
      <c r="Z599" s="2"/>
    </row>
    <row r="600" spans="1:26" ht="12.75" customHeight="1">
      <c r="A600" s="3"/>
      <c r="B600" s="3"/>
      <c r="C600" s="3"/>
      <c r="D600" s="390"/>
      <c r="E600" s="390"/>
      <c r="F600" s="390"/>
      <c r="G600" s="2"/>
      <c r="H600" s="2"/>
      <c r="I600" s="2"/>
      <c r="J600" s="2"/>
      <c r="K600" s="2"/>
      <c r="L600" s="2"/>
      <c r="M600" s="2"/>
      <c r="N600" s="2"/>
      <c r="O600" s="2"/>
      <c r="P600" s="2"/>
      <c r="Q600" s="2"/>
      <c r="R600" s="2"/>
      <c r="S600" s="2"/>
      <c r="T600" s="2"/>
      <c r="U600" s="2"/>
      <c r="V600" s="2"/>
      <c r="W600" s="2"/>
      <c r="X600" s="2"/>
      <c r="Y600" s="2"/>
      <c r="Z600" s="2"/>
    </row>
    <row r="601" spans="1:26" ht="12.75" customHeight="1">
      <c r="A601" s="1"/>
      <c r="B601" s="1"/>
      <c r="C601" s="14"/>
      <c r="D601" s="408" t="s">
        <v>588</v>
      </c>
      <c r="E601" s="390"/>
      <c r="F601" s="390"/>
      <c r="G601" s="2"/>
      <c r="H601" s="2"/>
      <c r="I601" s="2"/>
      <c r="J601" s="2"/>
      <c r="K601" s="2"/>
      <c r="L601" s="2"/>
      <c r="M601" s="2"/>
      <c r="N601" s="2"/>
      <c r="O601" s="2"/>
      <c r="P601" s="2"/>
      <c r="Q601" s="2"/>
      <c r="R601" s="2"/>
      <c r="S601" s="2"/>
      <c r="T601" s="2"/>
      <c r="U601" s="2"/>
      <c r="V601" s="2"/>
      <c r="W601" s="2"/>
      <c r="X601" s="2"/>
      <c r="Y601" s="2"/>
      <c r="Z601" s="2"/>
    </row>
    <row r="602" spans="1:26" ht="12.75" customHeight="1">
      <c r="A602" s="1"/>
      <c r="B602" s="1"/>
      <c r="C602" s="14"/>
      <c r="D602" s="51"/>
      <c r="E602" s="51"/>
      <c r="F602" s="51"/>
      <c r="G602" s="2"/>
      <c r="H602" s="2"/>
      <c r="I602" s="2"/>
      <c r="J602" s="2"/>
      <c r="K602" s="2"/>
      <c r="L602" s="2"/>
      <c r="M602" s="2"/>
      <c r="N602" s="2"/>
      <c r="O602" s="2"/>
      <c r="P602" s="2"/>
      <c r="Q602" s="2"/>
      <c r="R602" s="2"/>
      <c r="S602" s="2"/>
      <c r="T602" s="2"/>
      <c r="U602" s="2"/>
      <c r="V602" s="2"/>
      <c r="W602" s="2"/>
      <c r="X602" s="2"/>
      <c r="Y602" s="2"/>
      <c r="Z602" s="2"/>
    </row>
    <row r="603" spans="1:26" ht="12.75" customHeight="1">
      <c r="A603" s="10"/>
      <c r="B603" s="19" t="s">
        <v>8</v>
      </c>
      <c r="C603" s="1"/>
      <c r="D603" s="408" t="s">
        <v>591</v>
      </c>
      <c r="E603" s="390"/>
      <c r="F603" s="390"/>
      <c r="G603" s="2"/>
      <c r="H603" s="2"/>
      <c r="I603" s="2"/>
      <c r="J603" s="2"/>
      <c r="K603" s="2"/>
      <c r="L603" s="2"/>
      <c r="M603" s="2"/>
      <c r="N603" s="2"/>
      <c r="O603" s="2"/>
      <c r="P603" s="2"/>
      <c r="Q603" s="2"/>
      <c r="R603" s="2"/>
      <c r="S603" s="2"/>
      <c r="T603" s="2"/>
      <c r="U603" s="2"/>
      <c r="V603" s="2"/>
      <c r="W603" s="2"/>
      <c r="X603" s="2"/>
      <c r="Y603" s="2"/>
      <c r="Z603" s="2"/>
    </row>
    <row r="604" spans="1:26" ht="12.75" customHeight="1">
      <c r="A604" s="1"/>
      <c r="B604" s="1"/>
      <c r="C604" s="10"/>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10"/>
      <c r="B605" s="19" t="s">
        <v>8</v>
      </c>
      <c r="C605" s="1"/>
      <c r="D605" s="403" t="s">
        <v>593</v>
      </c>
      <c r="E605" s="390"/>
      <c r="F605" s="390"/>
      <c r="G605" s="2"/>
      <c r="H605" s="2"/>
      <c r="I605" s="2"/>
      <c r="J605" s="2"/>
      <c r="K605" s="2"/>
      <c r="L605" s="2"/>
      <c r="M605" s="2"/>
      <c r="N605" s="2"/>
      <c r="O605" s="2"/>
      <c r="P605" s="2"/>
      <c r="Q605" s="2"/>
      <c r="R605" s="2"/>
      <c r="S605" s="2"/>
      <c r="T605" s="2"/>
      <c r="U605" s="2"/>
      <c r="V605" s="2"/>
      <c r="W605" s="2"/>
      <c r="X605" s="2"/>
      <c r="Y605" s="2"/>
      <c r="Z605" s="2"/>
    </row>
    <row r="606" spans="1:26" ht="12.75" customHeight="1">
      <c r="A606" s="1"/>
      <c r="B606" s="1"/>
      <c r="C606" s="1"/>
      <c r="D606" s="390"/>
      <c r="E606" s="390"/>
      <c r="F606" s="390"/>
      <c r="G606" s="2"/>
      <c r="H606" s="2"/>
      <c r="I606" s="2"/>
      <c r="J606" s="2"/>
      <c r="K606" s="2"/>
      <c r="L606" s="2"/>
      <c r="M606" s="2"/>
      <c r="N606" s="2"/>
      <c r="O606" s="2"/>
      <c r="P606" s="2"/>
      <c r="Q606" s="2"/>
      <c r="R606" s="2"/>
      <c r="S606" s="2"/>
      <c r="T606" s="2"/>
      <c r="U606" s="2"/>
      <c r="V606" s="2"/>
      <c r="W606" s="2"/>
      <c r="X606" s="2"/>
      <c r="Y606" s="2"/>
      <c r="Z606" s="2"/>
    </row>
    <row r="607" spans="1:26" ht="12.75" customHeight="1">
      <c r="A607" s="1"/>
      <c r="B607" s="1"/>
      <c r="C607" s="1"/>
      <c r="D607" s="2"/>
      <c r="E607" s="2"/>
      <c r="F607" s="2"/>
      <c r="G607" s="2"/>
      <c r="H607" s="2"/>
      <c r="I607" s="2"/>
      <c r="J607" s="2"/>
      <c r="K607" s="2"/>
      <c r="L607" s="2"/>
      <c r="M607" s="2"/>
      <c r="N607" s="2"/>
      <c r="O607" s="2"/>
      <c r="P607" s="2"/>
      <c r="Q607" s="2"/>
      <c r="R607" s="2"/>
      <c r="S607" s="2"/>
      <c r="T607" s="2"/>
      <c r="U607" s="2"/>
      <c r="V607" s="2"/>
      <c r="W607" s="2"/>
      <c r="X607" s="2"/>
      <c r="Y607" s="2"/>
      <c r="Z607" s="2"/>
    </row>
    <row r="608" spans="1:26" ht="12.75" customHeight="1">
      <c r="A608" s="1"/>
      <c r="B608" s="19" t="s">
        <v>8</v>
      </c>
      <c r="C608" s="1"/>
      <c r="D608" s="403" t="s">
        <v>598</v>
      </c>
      <c r="E608" s="390"/>
      <c r="F608" s="390"/>
      <c r="G608" s="2"/>
      <c r="H608" s="2"/>
      <c r="I608" s="2"/>
      <c r="J608" s="2"/>
      <c r="K608" s="2"/>
      <c r="L608" s="2"/>
      <c r="M608" s="2"/>
      <c r="N608" s="2"/>
      <c r="O608" s="2"/>
      <c r="P608" s="2"/>
      <c r="Q608" s="2"/>
      <c r="R608" s="2"/>
      <c r="S608" s="2"/>
      <c r="T608" s="2"/>
      <c r="U608" s="2"/>
      <c r="V608" s="2"/>
      <c r="W608" s="2"/>
      <c r="X608" s="2"/>
      <c r="Y608" s="2"/>
      <c r="Z608" s="2"/>
    </row>
    <row r="609" spans="1:26" ht="12.75" customHeight="1">
      <c r="A609" s="1"/>
      <c r="B609" s="1"/>
      <c r="C609" s="10"/>
      <c r="D609" s="390"/>
      <c r="E609" s="390"/>
      <c r="F609" s="390"/>
      <c r="G609" s="2"/>
      <c r="H609" s="2"/>
      <c r="I609" s="2"/>
      <c r="J609" s="2"/>
      <c r="K609" s="2"/>
      <c r="L609" s="2"/>
      <c r="M609" s="2"/>
      <c r="N609" s="2"/>
      <c r="O609" s="2"/>
      <c r="P609" s="2"/>
      <c r="Q609" s="2"/>
      <c r="R609" s="2"/>
      <c r="S609" s="2"/>
      <c r="T609" s="2"/>
      <c r="U609" s="2"/>
      <c r="V609" s="2"/>
      <c r="W609" s="2"/>
      <c r="X609" s="2"/>
      <c r="Y609" s="2"/>
      <c r="Z609" s="2"/>
    </row>
    <row r="610" spans="1:26" ht="12.75" customHeight="1">
      <c r="A610" s="1"/>
      <c r="B610" s="1"/>
      <c r="C610" s="10"/>
      <c r="D610" s="2"/>
      <c r="E610" s="2"/>
      <c r="F610" s="2"/>
      <c r="G610" s="2"/>
      <c r="H610" s="2"/>
      <c r="I610" s="2"/>
      <c r="J610" s="2"/>
      <c r="K610" s="2"/>
      <c r="L610" s="2"/>
      <c r="M610" s="2"/>
      <c r="N610" s="2"/>
      <c r="O610" s="2"/>
      <c r="P610" s="2"/>
      <c r="Q610" s="2"/>
      <c r="R610" s="2"/>
      <c r="S610" s="2"/>
      <c r="T610" s="2"/>
      <c r="U610" s="2"/>
      <c r="V610" s="2"/>
      <c r="W610" s="2"/>
      <c r="X610" s="2"/>
      <c r="Y610" s="2"/>
      <c r="Z610" s="2"/>
    </row>
    <row r="611" spans="1:26" ht="12.75" customHeight="1">
      <c r="A611" s="1"/>
      <c r="B611" s="19" t="s">
        <v>8</v>
      </c>
      <c r="C611" s="10"/>
      <c r="D611" s="403" t="s">
        <v>603</v>
      </c>
      <c r="E611" s="390"/>
      <c r="F611" s="390"/>
      <c r="G611" s="2"/>
      <c r="H611" s="2"/>
      <c r="I611" s="2"/>
      <c r="J611" s="2"/>
      <c r="K611" s="2"/>
      <c r="L611" s="2"/>
      <c r="M611" s="2"/>
      <c r="N611" s="2"/>
      <c r="O611" s="2"/>
      <c r="P611" s="2"/>
      <c r="Q611" s="2"/>
      <c r="R611" s="2"/>
      <c r="S611" s="2"/>
      <c r="T611" s="2"/>
      <c r="U611" s="2"/>
      <c r="V611" s="2"/>
      <c r="W611" s="2"/>
      <c r="X611" s="2"/>
      <c r="Y611" s="2"/>
      <c r="Z611" s="2"/>
    </row>
    <row r="612" spans="1:26" ht="12.75" customHeight="1">
      <c r="A612" s="1"/>
      <c r="B612" s="1"/>
      <c r="C612" s="10"/>
      <c r="D612" s="390"/>
      <c r="E612" s="390"/>
      <c r="F612" s="390"/>
      <c r="G612" s="2"/>
      <c r="H612" s="2"/>
      <c r="I612" s="2"/>
      <c r="J612" s="2"/>
      <c r="K612" s="2"/>
      <c r="L612" s="2"/>
      <c r="M612" s="2"/>
      <c r="N612" s="2"/>
      <c r="O612" s="2"/>
      <c r="P612" s="2"/>
      <c r="Q612" s="2"/>
      <c r="R612" s="2"/>
      <c r="S612" s="2"/>
      <c r="T612" s="2"/>
      <c r="U612" s="2"/>
      <c r="V612" s="2"/>
      <c r="W612" s="2"/>
      <c r="X612" s="2"/>
      <c r="Y612" s="2"/>
      <c r="Z612" s="2"/>
    </row>
    <row r="613" spans="1:26" ht="12.75" customHeight="1">
      <c r="A613" s="1"/>
      <c r="B613" s="1"/>
      <c r="C613" s="10"/>
      <c r="D613" s="2"/>
      <c r="E613" s="2"/>
      <c r="F613" s="2"/>
      <c r="G613" s="2"/>
      <c r="H613" s="2"/>
      <c r="I613" s="2"/>
      <c r="J613" s="2"/>
      <c r="K613" s="2"/>
      <c r="L613" s="2"/>
      <c r="M613" s="2"/>
      <c r="N613" s="2"/>
      <c r="O613" s="2"/>
      <c r="P613" s="2"/>
      <c r="Q613" s="2"/>
      <c r="R613" s="2"/>
      <c r="S613" s="2"/>
      <c r="T613" s="2"/>
      <c r="U613" s="2"/>
      <c r="V613" s="2"/>
      <c r="W613" s="2"/>
      <c r="X613" s="2"/>
      <c r="Y613" s="2"/>
      <c r="Z613" s="2"/>
    </row>
    <row r="614" spans="1:26" ht="12.75" customHeight="1">
      <c r="A614" s="400" t="s">
        <v>607</v>
      </c>
      <c r="B614" s="401"/>
      <c r="C614" s="401"/>
      <c r="D614" s="401"/>
      <c r="E614" s="401"/>
      <c r="F614" s="401"/>
      <c r="G614" s="401"/>
      <c r="H614" s="2"/>
      <c r="I614" s="2"/>
      <c r="J614" s="2"/>
      <c r="K614" s="2"/>
      <c r="L614" s="2"/>
      <c r="M614" s="2"/>
      <c r="N614" s="2"/>
      <c r="O614" s="2"/>
      <c r="P614" s="2"/>
      <c r="Q614" s="2"/>
      <c r="R614" s="2"/>
      <c r="S614" s="2"/>
      <c r="T614" s="2"/>
      <c r="U614" s="2"/>
      <c r="V614" s="2"/>
      <c r="W614" s="2"/>
      <c r="X614" s="2"/>
      <c r="Y614" s="2"/>
      <c r="Z614" s="2"/>
    </row>
    <row r="615" spans="1:26" ht="12.75" customHeight="1">
      <c r="A615" s="3"/>
      <c r="B615" s="3"/>
      <c r="C615" s="3"/>
      <c r="D615" s="2"/>
      <c r="E615" s="2"/>
      <c r="F615" s="2"/>
      <c r="G615" s="2"/>
      <c r="H615" s="2"/>
      <c r="I615" s="2"/>
      <c r="J615" s="2"/>
      <c r="K615" s="2"/>
      <c r="L615" s="2"/>
      <c r="M615" s="2"/>
      <c r="N615" s="2"/>
      <c r="O615" s="2"/>
      <c r="P615" s="2"/>
      <c r="Q615" s="2"/>
      <c r="R615" s="2"/>
      <c r="S615" s="2"/>
      <c r="T615" s="2"/>
      <c r="U615" s="2"/>
      <c r="V615" s="2"/>
      <c r="W615" s="2"/>
      <c r="X615" s="2"/>
      <c r="Y615" s="2"/>
      <c r="Z615" s="2"/>
    </row>
    <row r="616" spans="1:26" ht="12.75" customHeight="1">
      <c r="A616" s="1"/>
      <c r="B616" s="1"/>
      <c r="C616" s="10"/>
      <c r="D616" s="398" t="s">
        <v>612</v>
      </c>
      <c r="E616" s="390"/>
      <c r="F616" s="390"/>
      <c r="G616" s="2"/>
      <c r="H616" s="2"/>
      <c r="I616" s="2"/>
      <c r="J616" s="2"/>
      <c r="K616" s="2"/>
      <c r="L616" s="2"/>
      <c r="M616" s="2"/>
      <c r="N616" s="2"/>
      <c r="O616" s="2"/>
      <c r="P616" s="2"/>
      <c r="Q616" s="2"/>
      <c r="R616" s="2"/>
      <c r="S616" s="2"/>
      <c r="T616" s="2"/>
      <c r="U616" s="2"/>
      <c r="V616" s="2"/>
      <c r="W616" s="2"/>
      <c r="X616" s="2"/>
      <c r="Y616" s="2"/>
      <c r="Z616" s="2"/>
    </row>
    <row r="617" spans="1:26" ht="12.75" customHeight="1">
      <c r="A617" s="10"/>
      <c r="B617" s="10"/>
      <c r="C617" s="1"/>
      <c r="D617" s="8"/>
      <c r="E617" s="2"/>
      <c r="F617" s="2"/>
      <c r="G617" s="2"/>
      <c r="H617" s="2"/>
      <c r="I617" s="2"/>
      <c r="J617" s="2"/>
      <c r="K617" s="2"/>
      <c r="L617" s="2"/>
      <c r="M617" s="2"/>
      <c r="N617" s="2"/>
      <c r="O617" s="2"/>
      <c r="P617" s="2"/>
      <c r="Q617" s="2"/>
      <c r="R617" s="2"/>
      <c r="S617" s="2"/>
      <c r="T617" s="2"/>
      <c r="U617" s="2"/>
      <c r="V617" s="2"/>
      <c r="W617" s="2"/>
      <c r="X617" s="2"/>
      <c r="Y617" s="2"/>
      <c r="Z617" s="2"/>
    </row>
    <row r="618" spans="1:26" ht="12.75" customHeight="1">
      <c r="A618" s="16"/>
      <c r="B618" s="19" t="s">
        <v>8</v>
      </c>
      <c r="C618" s="1"/>
      <c r="D618" s="389" t="s">
        <v>617</v>
      </c>
      <c r="E618" s="390"/>
      <c r="F618" s="390"/>
      <c r="G618" s="2"/>
      <c r="H618" s="2"/>
      <c r="I618" s="2"/>
      <c r="J618" s="2"/>
      <c r="K618" s="2"/>
      <c r="L618" s="2"/>
      <c r="M618" s="2"/>
      <c r="N618" s="2"/>
      <c r="O618" s="2"/>
      <c r="P618" s="2"/>
      <c r="Q618" s="2"/>
      <c r="R618" s="2"/>
      <c r="S618" s="2"/>
      <c r="T618" s="2"/>
      <c r="U618" s="2"/>
      <c r="V618" s="2"/>
      <c r="W618" s="2"/>
      <c r="X618" s="2"/>
      <c r="Y618" s="2"/>
      <c r="Z618" s="2"/>
    </row>
    <row r="619" spans="1:26" ht="12.75" customHeight="1">
      <c r="A619" s="1"/>
      <c r="B619" s="1"/>
      <c r="C619" s="1"/>
      <c r="D619" s="390"/>
      <c r="E619" s="390"/>
      <c r="F619" s="390"/>
      <c r="G619" s="2"/>
      <c r="H619" s="2"/>
      <c r="I619" s="2"/>
      <c r="J619" s="2"/>
      <c r="K619" s="2"/>
      <c r="L619" s="2"/>
      <c r="M619" s="2"/>
      <c r="N619" s="2"/>
      <c r="O619" s="2"/>
      <c r="P619" s="2"/>
      <c r="Q619" s="2"/>
      <c r="R619" s="2"/>
      <c r="S619" s="2"/>
      <c r="T619" s="2"/>
      <c r="U619" s="2"/>
      <c r="V619" s="2"/>
      <c r="W619" s="2"/>
      <c r="X619" s="2"/>
      <c r="Y619" s="2"/>
      <c r="Z619" s="2"/>
    </row>
    <row r="620" spans="1:26" ht="12.75" customHeight="1">
      <c r="A620" s="1"/>
      <c r="B620" s="1"/>
      <c r="C620" s="1"/>
      <c r="D620" s="390"/>
      <c r="E620" s="390"/>
      <c r="F620" s="390"/>
      <c r="G620" s="2"/>
      <c r="H620" s="2"/>
      <c r="I620" s="2"/>
      <c r="J620" s="2"/>
      <c r="K620" s="2"/>
      <c r="L620" s="2"/>
      <c r="M620" s="2"/>
      <c r="N620" s="2"/>
      <c r="O620" s="2"/>
      <c r="P620" s="2"/>
      <c r="Q620" s="2"/>
      <c r="R620" s="2"/>
      <c r="S620" s="2"/>
      <c r="T620" s="2"/>
      <c r="U620" s="2"/>
      <c r="V620" s="2"/>
      <c r="W620" s="2"/>
      <c r="X620" s="2"/>
      <c r="Y620" s="2"/>
      <c r="Z620" s="2"/>
    </row>
    <row r="621" spans="1:26" ht="12.75" customHeight="1">
      <c r="A621" s="1"/>
      <c r="B621" s="1"/>
      <c r="C621" s="1"/>
      <c r="D621" s="390"/>
      <c r="E621" s="390"/>
      <c r="F621" s="390"/>
      <c r="G621" s="2"/>
      <c r="H621" s="2"/>
      <c r="I621" s="2"/>
      <c r="J621" s="2"/>
      <c r="K621" s="2"/>
      <c r="L621" s="2"/>
      <c r="M621" s="2"/>
      <c r="N621" s="2"/>
      <c r="O621" s="2"/>
      <c r="P621" s="2"/>
      <c r="Q621" s="2"/>
      <c r="R621" s="2"/>
      <c r="S621" s="2"/>
      <c r="T621" s="2"/>
      <c r="U621" s="2"/>
      <c r="V621" s="2"/>
      <c r="W621" s="2"/>
      <c r="X621" s="2"/>
      <c r="Y621" s="2"/>
      <c r="Z621" s="2"/>
    </row>
    <row r="622" spans="1:26" ht="12.75" customHeight="1">
      <c r="A622" s="1"/>
      <c r="B622" s="1"/>
      <c r="C622" s="1"/>
      <c r="D622" s="390"/>
      <c r="E622" s="390"/>
      <c r="F622" s="390"/>
      <c r="G622" s="2"/>
      <c r="H622" s="2"/>
      <c r="I622" s="2"/>
      <c r="J622" s="2"/>
      <c r="K622" s="2"/>
      <c r="L622" s="2"/>
      <c r="M622" s="2"/>
      <c r="N622" s="2"/>
      <c r="O622" s="2"/>
      <c r="P622" s="2"/>
      <c r="Q622" s="2"/>
      <c r="R622" s="2"/>
      <c r="S622" s="2"/>
      <c r="T622" s="2"/>
      <c r="U622" s="2"/>
      <c r="V622" s="2"/>
      <c r="W622" s="2"/>
      <c r="X622" s="2"/>
      <c r="Y622" s="2"/>
      <c r="Z622" s="2"/>
    </row>
    <row r="623" spans="1:26" ht="12.75" customHeight="1">
      <c r="A623" s="1"/>
      <c r="B623" s="1"/>
      <c r="C623" s="1"/>
      <c r="D623" s="390"/>
      <c r="E623" s="390"/>
      <c r="F623" s="390"/>
      <c r="G623" s="2"/>
      <c r="H623" s="2"/>
      <c r="I623" s="2"/>
      <c r="J623" s="2"/>
      <c r="K623" s="2"/>
      <c r="L623" s="2"/>
      <c r="M623" s="2"/>
      <c r="N623" s="2"/>
      <c r="O623" s="2"/>
      <c r="P623" s="2"/>
      <c r="Q623" s="2"/>
      <c r="R623" s="2"/>
      <c r="S623" s="2"/>
      <c r="T623" s="2"/>
      <c r="U623" s="2"/>
      <c r="V623" s="2"/>
      <c r="W623" s="2"/>
      <c r="X623" s="2"/>
      <c r="Y623" s="2"/>
      <c r="Z623" s="2"/>
    </row>
    <row r="624" spans="1:26" ht="12.75" customHeight="1">
      <c r="A624" s="1"/>
      <c r="B624" s="1"/>
      <c r="C624" s="1"/>
      <c r="D624" s="11"/>
      <c r="E624" s="11"/>
      <c r="F624" s="11"/>
      <c r="G624" s="2"/>
      <c r="H624" s="2"/>
      <c r="I624" s="2"/>
      <c r="J624" s="2"/>
      <c r="K624" s="2"/>
      <c r="L624" s="2"/>
      <c r="M624" s="2"/>
      <c r="N624" s="2"/>
      <c r="O624" s="2"/>
      <c r="P624" s="2"/>
      <c r="Q624" s="2"/>
      <c r="R624" s="2"/>
      <c r="S624" s="2"/>
      <c r="T624" s="2"/>
      <c r="U624" s="2"/>
      <c r="V624" s="2"/>
      <c r="W624" s="2"/>
      <c r="X624" s="2"/>
      <c r="Y624" s="2"/>
      <c r="Z624" s="2"/>
    </row>
    <row r="625" spans="1:26" ht="12.75" customHeight="1">
      <c r="A625" s="16"/>
      <c r="B625" s="19" t="s">
        <v>8</v>
      </c>
      <c r="C625" s="1"/>
      <c r="D625" s="389" t="s">
        <v>622</v>
      </c>
      <c r="E625" s="390"/>
      <c r="F625" s="390"/>
      <c r="G625" s="2"/>
      <c r="H625" s="2"/>
      <c r="I625" s="2"/>
      <c r="J625" s="2"/>
      <c r="K625" s="2"/>
      <c r="L625" s="2"/>
      <c r="M625" s="2"/>
      <c r="N625" s="2"/>
      <c r="O625" s="2"/>
      <c r="P625" s="2"/>
      <c r="Q625" s="2"/>
      <c r="R625" s="2"/>
      <c r="S625" s="2"/>
      <c r="T625" s="2"/>
      <c r="U625" s="2"/>
      <c r="V625" s="2"/>
      <c r="W625" s="2"/>
      <c r="X625" s="2"/>
      <c r="Y625" s="2"/>
      <c r="Z625" s="2"/>
    </row>
    <row r="626" spans="1:26" ht="12.75" customHeight="1">
      <c r="A626" s="34"/>
      <c r="B626" s="34"/>
      <c r="C626" s="34"/>
      <c r="D626" s="390"/>
      <c r="E626" s="390"/>
      <c r="F626" s="390"/>
      <c r="G626" s="2"/>
      <c r="H626" s="2"/>
      <c r="I626" s="2"/>
      <c r="J626" s="2"/>
      <c r="K626" s="2"/>
      <c r="L626" s="2"/>
      <c r="M626" s="2"/>
      <c r="N626" s="2"/>
      <c r="O626" s="2"/>
      <c r="P626" s="2"/>
      <c r="Q626" s="2"/>
      <c r="R626" s="2"/>
      <c r="S626" s="2"/>
      <c r="T626" s="2"/>
      <c r="U626" s="2"/>
      <c r="V626" s="2"/>
      <c r="W626" s="2"/>
      <c r="X626" s="2"/>
      <c r="Y626" s="2"/>
      <c r="Z626" s="2"/>
    </row>
    <row r="627" spans="1:26" ht="12.75" customHeight="1">
      <c r="A627" s="34"/>
      <c r="B627" s="34"/>
      <c r="C627" s="34"/>
      <c r="D627" s="15"/>
      <c r="E627" s="15"/>
      <c r="F627" s="15"/>
      <c r="G627" s="2"/>
      <c r="H627" s="2"/>
      <c r="I627" s="2"/>
      <c r="J627" s="2"/>
      <c r="K627" s="2"/>
      <c r="L627" s="2"/>
      <c r="M627" s="2"/>
      <c r="N627" s="2"/>
      <c r="O627" s="2"/>
      <c r="P627" s="2"/>
      <c r="Q627" s="2"/>
      <c r="R627" s="2"/>
      <c r="S627" s="2"/>
      <c r="T627" s="2"/>
      <c r="U627" s="2"/>
      <c r="V627" s="2"/>
      <c r="W627" s="2"/>
      <c r="X627" s="2"/>
      <c r="Y627" s="2"/>
      <c r="Z627" s="2"/>
    </row>
    <row r="628" spans="1:26" ht="12.75" customHeight="1">
      <c r="A628" s="16"/>
      <c r="B628" s="19" t="s">
        <v>8</v>
      </c>
      <c r="C628" s="34"/>
      <c r="D628" s="389" t="s">
        <v>625</v>
      </c>
      <c r="E628" s="390"/>
      <c r="F628" s="390"/>
      <c r="G628" s="2"/>
      <c r="H628" s="2"/>
      <c r="I628" s="2"/>
      <c r="J628" s="2"/>
      <c r="K628" s="2"/>
      <c r="L628" s="2"/>
      <c r="M628" s="2"/>
      <c r="N628" s="2"/>
      <c r="O628" s="2"/>
      <c r="P628" s="2"/>
      <c r="Q628" s="2"/>
      <c r="R628" s="2"/>
      <c r="S628" s="2"/>
      <c r="T628" s="2"/>
      <c r="U628" s="2"/>
      <c r="V628" s="2"/>
      <c r="W628" s="2"/>
      <c r="X628" s="2"/>
      <c r="Y628" s="2"/>
      <c r="Z628" s="2"/>
    </row>
    <row r="629" spans="1:26" ht="12.75" customHeight="1">
      <c r="A629" s="16"/>
      <c r="B629" s="16"/>
      <c r="C629" s="34"/>
      <c r="D629" s="390"/>
      <c r="E629" s="390"/>
      <c r="F629" s="390"/>
      <c r="G629" s="2"/>
      <c r="H629" s="2"/>
      <c r="I629" s="2"/>
      <c r="J629" s="2"/>
      <c r="K629" s="2"/>
      <c r="L629" s="2"/>
      <c r="M629" s="2"/>
      <c r="N629" s="2"/>
      <c r="O629" s="2"/>
      <c r="P629" s="2"/>
      <c r="Q629" s="2"/>
      <c r="R629" s="2"/>
      <c r="S629" s="2"/>
      <c r="T629" s="2"/>
      <c r="U629" s="2"/>
      <c r="V629" s="2"/>
      <c r="W629" s="2"/>
      <c r="X629" s="2"/>
      <c r="Y629" s="2"/>
      <c r="Z629" s="2"/>
    </row>
    <row r="630" spans="1:26" ht="12.75" customHeight="1">
      <c r="A630" s="16"/>
      <c r="B630" s="16"/>
      <c r="C630" s="34"/>
      <c r="D630" s="390"/>
      <c r="E630" s="390"/>
      <c r="F630" s="390"/>
      <c r="G630" s="2"/>
      <c r="H630" s="2"/>
      <c r="I630" s="2"/>
      <c r="J630" s="2"/>
      <c r="K630" s="2"/>
      <c r="L630" s="2"/>
      <c r="M630" s="2"/>
      <c r="N630" s="2"/>
      <c r="O630" s="2"/>
      <c r="P630" s="2"/>
      <c r="Q630" s="2"/>
      <c r="R630" s="2"/>
      <c r="S630" s="2"/>
      <c r="T630" s="2"/>
      <c r="U630" s="2"/>
      <c r="V630" s="2"/>
      <c r="W630" s="2"/>
      <c r="X630" s="2"/>
      <c r="Y630" s="2"/>
      <c r="Z630" s="2"/>
    </row>
    <row r="631" spans="1:26" ht="12.75" customHeight="1">
      <c r="A631" s="34"/>
      <c r="B631" s="34"/>
      <c r="C631" s="34"/>
      <c r="D631" s="390"/>
      <c r="E631" s="390"/>
      <c r="F631" s="390"/>
      <c r="G631" s="2"/>
      <c r="H631" s="2"/>
      <c r="I631" s="2"/>
      <c r="J631" s="2"/>
      <c r="K631" s="2"/>
      <c r="L631" s="2"/>
      <c r="M631" s="2"/>
      <c r="N631" s="2"/>
      <c r="O631" s="2"/>
      <c r="P631" s="2"/>
      <c r="Q631" s="2"/>
      <c r="R631" s="2"/>
      <c r="S631" s="2"/>
      <c r="T631" s="2"/>
      <c r="U631" s="2"/>
      <c r="V631" s="2"/>
      <c r="W631" s="2"/>
      <c r="X631" s="2"/>
      <c r="Y631" s="2"/>
      <c r="Z631" s="2"/>
    </row>
    <row r="632" spans="1:26" ht="12.75" customHeight="1">
      <c r="A632" s="34"/>
      <c r="B632" s="34"/>
      <c r="C632" s="34"/>
      <c r="D632" s="11"/>
      <c r="E632" s="11"/>
      <c r="F632" s="11"/>
      <c r="G632" s="2"/>
      <c r="H632" s="2"/>
      <c r="I632" s="2"/>
      <c r="J632" s="2"/>
      <c r="K632" s="2"/>
      <c r="L632" s="2"/>
      <c r="M632" s="2"/>
      <c r="N632" s="2"/>
      <c r="O632" s="2"/>
      <c r="P632" s="2"/>
      <c r="Q632" s="2"/>
      <c r="R632" s="2"/>
      <c r="S632" s="2"/>
      <c r="T632" s="2"/>
      <c r="U632" s="2"/>
      <c r="V632" s="2"/>
      <c r="W632" s="2"/>
      <c r="X632" s="2"/>
      <c r="Y632" s="2"/>
      <c r="Z632" s="2"/>
    </row>
    <row r="633" spans="1:26" ht="12.75" customHeight="1">
      <c r="A633" s="34"/>
      <c r="B633" s="19" t="s">
        <v>8</v>
      </c>
      <c r="C633" s="34"/>
      <c r="D633" s="397" t="s">
        <v>630</v>
      </c>
      <c r="E633" s="390"/>
      <c r="F633" s="390"/>
      <c r="G633" s="2"/>
      <c r="H633" s="2"/>
      <c r="I633" s="2"/>
      <c r="J633" s="2"/>
      <c r="K633" s="2"/>
      <c r="L633" s="2"/>
      <c r="M633" s="2"/>
      <c r="N633" s="2"/>
      <c r="O633" s="2"/>
      <c r="P633" s="2"/>
      <c r="Q633" s="2"/>
      <c r="R633" s="2"/>
      <c r="S633" s="2"/>
      <c r="T633" s="2"/>
      <c r="U633" s="2"/>
      <c r="V633" s="2"/>
      <c r="W633" s="2"/>
      <c r="X633" s="2"/>
      <c r="Y633" s="2"/>
      <c r="Z633" s="2"/>
    </row>
    <row r="634" spans="1:26" ht="12.75" customHeight="1">
      <c r="A634" s="34"/>
      <c r="B634" s="34"/>
      <c r="C634" s="34"/>
      <c r="D634" s="15"/>
      <c r="E634" s="15"/>
      <c r="F634" s="15"/>
      <c r="G634" s="2"/>
      <c r="H634" s="2"/>
      <c r="I634" s="2"/>
      <c r="J634" s="2"/>
      <c r="K634" s="2"/>
      <c r="L634" s="2"/>
      <c r="M634" s="2"/>
      <c r="N634" s="2"/>
      <c r="O634" s="2"/>
      <c r="P634" s="2"/>
      <c r="Q634" s="2"/>
      <c r="R634" s="2"/>
      <c r="S634" s="2"/>
      <c r="T634" s="2"/>
      <c r="U634" s="2"/>
      <c r="V634" s="2"/>
      <c r="W634" s="2"/>
      <c r="X634" s="2"/>
      <c r="Y634" s="2"/>
      <c r="Z634" s="2"/>
    </row>
    <row r="635" spans="1:26" ht="12.75" customHeight="1">
      <c r="A635" s="400" t="s">
        <v>633</v>
      </c>
      <c r="B635" s="401"/>
      <c r="C635" s="401"/>
      <c r="D635" s="401"/>
      <c r="E635" s="401"/>
      <c r="F635" s="401"/>
      <c r="G635" s="401"/>
      <c r="H635" s="2"/>
      <c r="I635" s="2"/>
      <c r="J635" s="2"/>
      <c r="K635" s="2"/>
      <c r="L635" s="2"/>
      <c r="M635" s="2"/>
      <c r="N635" s="2"/>
      <c r="O635" s="2"/>
      <c r="P635" s="2"/>
      <c r="Q635" s="2"/>
      <c r="R635" s="2"/>
      <c r="S635" s="2"/>
      <c r="T635" s="2"/>
      <c r="U635" s="2"/>
      <c r="V635" s="2"/>
      <c r="W635" s="2"/>
      <c r="X635" s="2"/>
      <c r="Y635" s="2"/>
      <c r="Z635" s="2"/>
    </row>
    <row r="636" spans="1:26" ht="12.75" customHeight="1">
      <c r="A636" s="15"/>
      <c r="B636" s="15"/>
      <c r="C636" s="34"/>
      <c r="D636" s="15"/>
      <c r="E636" s="15"/>
      <c r="F636" s="15"/>
      <c r="G636" s="2"/>
      <c r="H636" s="2"/>
      <c r="I636" s="2"/>
      <c r="J636" s="2"/>
      <c r="K636" s="2"/>
      <c r="L636" s="2"/>
      <c r="M636" s="2"/>
      <c r="N636" s="2"/>
      <c r="O636" s="2"/>
      <c r="P636" s="2"/>
      <c r="Q636" s="2"/>
      <c r="R636" s="2"/>
      <c r="S636" s="2"/>
      <c r="T636" s="2"/>
      <c r="U636" s="2"/>
      <c r="V636" s="2"/>
      <c r="W636" s="2"/>
      <c r="X636" s="2"/>
      <c r="Y636" s="2"/>
      <c r="Z636" s="2"/>
    </row>
    <row r="637" spans="1:26" ht="12.75" customHeight="1">
      <c r="A637" s="1"/>
      <c r="B637" s="1"/>
      <c r="C637" s="3"/>
      <c r="D637" s="398" t="s">
        <v>636</v>
      </c>
      <c r="E637" s="390"/>
      <c r="F637" s="390"/>
      <c r="G637" s="2"/>
      <c r="H637" s="2"/>
      <c r="I637" s="2"/>
      <c r="J637" s="2"/>
      <c r="K637" s="2"/>
      <c r="L637" s="2"/>
      <c r="M637" s="2"/>
      <c r="N637" s="2"/>
      <c r="O637" s="2"/>
      <c r="P637" s="2"/>
      <c r="Q637" s="2"/>
      <c r="R637" s="2"/>
      <c r="S637" s="2"/>
      <c r="T637" s="2"/>
      <c r="U637" s="2"/>
      <c r="V637" s="2"/>
      <c r="W637" s="2"/>
      <c r="X637" s="2"/>
      <c r="Y637" s="2"/>
      <c r="Z637" s="2"/>
    </row>
    <row r="638" spans="1:26" ht="12.75" customHeight="1">
      <c r="A638" s="14"/>
      <c r="B638" s="14"/>
      <c r="C638" s="14"/>
      <c r="D638" s="397" t="s">
        <v>637</v>
      </c>
      <c r="E638" s="390"/>
      <c r="F638" s="390"/>
      <c r="G638" s="2"/>
      <c r="H638" s="2"/>
      <c r="I638" s="2"/>
      <c r="J638" s="2"/>
      <c r="K638" s="2"/>
      <c r="L638" s="2"/>
      <c r="M638" s="2"/>
      <c r="N638" s="2"/>
      <c r="O638" s="2"/>
      <c r="P638" s="2"/>
      <c r="Q638" s="2"/>
      <c r="R638" s="2"/>
      <c r="S638" s="2"/>
      <c r="T638" s="2"/>
      <c r="U638" s="2"/>
      <c r="V638" s="2"/>
      <c r="W638" s="2"/>
      <c r="X638" s="2"/>
      <c r="Y638" s="2"/>
      <c r="Z638" s="2"/>
    </row>
    <row r="639" spans="1:26" ht="12.75" customHeight="1">
      <c r="A639" s="14"/>
      <c r="B639" s="14"/>
      <c r="C639" s="14"/>
      <c r="D639" s="15"/>
      <c r="E639" s="15"/>
      <c r="F639" s="15"/>
      <c r="G639" s="2"/>
      <c r="H639" s="2"/>
      <c r="I639" s="2"/>
      <c r="J639" s="2"/>
      <c r="K639" s="2"/>
      <c r="L639" s="2"/>
      <c r="M639" s="2"/>
      <c r="N639" s="2"/>
      <c r="O639" s="2"/>
      <c r="P639" s="2"/>
      <c r="Q639" s="2"/>
      <c r="R639" s="2"/>
      <c r="S639" s="2"/>
      <c r="T639" s="2"/>
      <c r="U639" s="2"/>
      <c r="V639" s="2"/>
      <c r="W639" s="2"/>
      <c r="X639" s="2"/>
      <c r="Y639" s="2"/>
      <c r="Z639" s="2"/>
    </row>
    <row r="640" spans="1:26" ht="14.25" customHeight="1">
      <c r="A640" s="16"/>
      <c r="B640" s="19" t="s">
        <v>8</v>
      </c>
      <c r="C640" s="34"/>
      <c r="D640" s="389" t="s">
        <v>640</v>
      </c>
      <c r="E640" s="390"/>
      <c r="F640" s="390"/>
      <c r="G640" s="2"/>
      <c r="H640" s="2"/>
      <c r="I640" s="2"/>
      <c r="J640" s="2"/>
      <c r="K640" s="2"/>
      <c r="L640" s="2"/>
      <c r="M640" s="2"/>
      <c r="N640" s="2"/>
      <c r="O640" s="2"/>
      <c r="P640" s="2"/>
      <c r="Q640" s="2"/>
      <c r="R640" s="2"/>
      <c r="S640" s="2"/>
      <c r="T640" s="2"/>
      <c r="U640" s="2"/>
      <c r="V640" s="2"/>
      <c r="W640" s="2"/>
      <c r="X640" s="2"/>
      <c r="Y640" s="2"/>
      <c r="Z640" s="2"/>
    </row>
    <row r="641" spans="1:26" ht="12.75" customHeight="1">
      <c r="A641" s="16"/>
      <c r="B641" s="16"/>
      <c r="C641" s="34"/>
      <c r="D641" s="390"/>
      <c r="E641" s="390"/>
      <c r="F641" s="390"/>
      <c r="G641" s="2"/>
      <c r="H641" s="2"/>
      <c r="I641" s="2"/>
      <c r="J641" s="2"/>
      <c r="K641" s="2"/>
      <c r="L641" s="2"/>
      <c r="M641" s="2"/>
      <c r="N641" s="2"/>
      <c r="O641" s="2"/>
      <c r="P641" s="2"/>
      <c r="Q641" s="2"/>
      <c r="R641" s="2"/>
      <c r="S641" s="2"/>
      <c r="T641" s="2"/>
      <c r="U641" s="2"/>
      <c r="V641" s="2"/>
      <c r="W641" s="2"/>
      <c r="X641" s="2"/>
      <c r="Y641" s="2"/>
      <c r="Z641" s="2"/>
    </row>
    <row r="642" spans="1:26" ht="12.75" customHeight="1">
      <c r="A642" s="16"/>
      <c r="B642" s="16"/>
      <c r="C642" s="34"/>
      <c r="D642" s="390"/>
      <c r="E642" s="390"/>
      <c r="F642" s="390"/>
      <c r="G642" s="2"/>
      <c r="H642" s="2"/>
      <c r="I642" s="2"/>
      <c r="J642" s="2"/>
      <c r="K642" s="2"/>
      <c r="L642" s="2"/>
      <c r="M642" s="2"/>
      <c r="N642" s="2"/>
      <c r="O642" s="2"/>
      <c r="P642" s="2"/>
      <c r="Q642" s="2"/>
      <c r="R642" s="2"/>
      <c r="S642" s="2"/>
      <c r="T642" s="2"/>
      <c r="U642" s="2"/>
      <c r="V642" s="2"/>
      <c r="W642" s="2"/>
      <c r="X642" s="2"/>
      <c r="Y642" s="2"/>
      <c r="Z642" s="2"/>
    </row>
    <row r="643" spans="1:26" ht="12.75" customHeight="1">
      <c r="A643" s="16"/>
      <c r="B643" s="16"/>
      <c r="C643" s="34"/>
      <c r="D643" s="390"/>
      <c r="E643" s="390"/>
      <c r="F643" s="390"/>
      <c r="G643" s="2"/>
      <c r="H643" s="2"/>
      <c r="I643" s="2"/>
      <c r="J643" s="2"/>
      <c r="K643" s="2"/>
      <c r="L643" s="2"/>
      <c r="M643" s="2"/>
      <c r="N643" s="2"/>
      <c r="O643" s="2"/>
      <c r="P643" s="2"/>
      <c r="Q643" s="2"/>
      <c r="R643" s="2"/>
      <c r="S643" s="2"/>
      <c r="T643" s="2"/>
      <c r="U643" s="2"/>
      <c r="V643" s="2"/>
      <c r="W643" s="2"/>
      <c r="X643" s="2"/>
      <c r="Y643" s="2"/>
      <c r="Z643" s="2"/>
    </row>
    <row r="644" spans="1:26" ht="12.75" customHeight="1">
      <c r="A644" s="16"/>
      <c r="B644" s="16"/>
      <c r="C644" s="34"/>
      <c r="D644" s="390"/>
      <c r="E644" s="390"/>
      <c r="F644" s="390"/>
      <c r="G644" s="2"/>
      <c r="H644" s="2"/>
      <c r="I644" s="2"/>
      <c r="J644" s="2"/>
      <c r="K644" s="2"/>
      <c r="L644" s="2"/>
      <c r="M644" s="2"/>
      <c r="N644" s="2"/>
      <c r="O644" s="2"/>
      <c r="P644" s="2"/>
      <c r="Q644" s="2"/>
      <c r="R644" s="2"/>
      <c r="S644" s="2"/>
      <c r="T644" s="2"/>
      <c r="U644" s="2"/>
      <c r="V644" s="2"/>
      <c r="W644" s="2"/>
      <c r="X644" s="2"/>
      <c r="Y644" s="2"/>
      <c r="Z644" s="2"/>
    </row>
    <row r="645" spans="1:26" ht="12.75" customHeight="1">
      <c r="A645" s="16"/>
      <c r="B645" s="16"/>
      <c r="C645" s="34"/>
      <c r="D645" s="11"/>
      <c r="E645" s="11"/>
      <c r="F645" s="11"/>
      <c r="G645" s="2"/>
      <c r="H645" s="2"/>
      <c r="I645" s="2"/>
      <c r="J645" s="2"/>
      <c r="K645" s="2"/>
      <c r="L645" s="2"/>
      <c r="M645" s="2"/>
      <c r="N645" s="2"/>
      <c r="O645" s="2"/>
      <c r="P645" s="2"/>
      <c r="Q645" s="2"/>
      <c r="R645" s="2"/>
      <c r="S645" s="2"/>
      <c r="T645" s="2"/>
      <c r="U645" s="2"/>
      <c r="V645" s="2"/>
      <c r="W645" s="2"/>
      <c r="X645" s="2"/>
      <c r="Y645" s="2"/>
      <c r="Z645" s="2"/>
    </row>
    <row r="646" spans="1:26" ht="12.75" customHeight="1">
      <c r="A646" s="16"/>
      <c r="B646" s="19" t="s">
        <v>8</v>
      </c>
      <c r="C646" s="34"/>
      <c r="D646" s="402" t="s">
        <v>647</v>
      </c>
      <c r="E646" s="390"/>
      <c r="F646" s="390"/>
      <c r="G646" s="2"/>
      <c r="H646" s="2"/>
      <c r="I646" s="2"/>
      <c r="J646" s="2"/>
      <c r="K646" s="2"/>
      <c r="L646" s="2"/>
      <c r="M646" s="2"/>
      <c r="N646" s="2"/>
      <c r="O646" s="2"/>
      <c r="P646" s="2"/>
      <c r="Q646" s="2"/>
      <c r="R646" s="2"/>
      <c r="S646" s="2"/>
      <c r="T646" s="2"/>
      <c r="U646" s="2"/>
      <c r="V646" s="2"/>
      <c r="W646" s="2"/>
      <c r="X646" s="2"/>
      <c r="Y646" s="2"/>
      <c r="Z646" s="2"/>
    </row>
    <row r="647" spans="1:26" ht="12.75" customHeight="1">
      <c r="A647" s="16"/>
      <c r="B647" s="16"/>
      <c r="C647" s="34"/>
      <c r="D647" s="403" t="s">
        <v>649</v>
      </c>
      <c r="E647" s="390"/>
      <c r="F647" s="390"/>
      <c r="G647" s="2"/>
      <c r="H647" s="2"/>
      <c r="I647" s="2"/>
      <c r="J647" s="2"/>
      <c r="K647" s="2"/>
      <c r="L647" s="2"/>
      <c r="M647" s="2"/>
      <c r="N647" s="2"/>
      <c r="O647" s="2"/>
      <c r="P647" s="2"/>
      <c r="Q647" s="2"/>
      <c r="R647" s="2"/>
      <c r="S647" s="2"/>
      <c r="T647" s="2"/>
      <c r="U647" s="2"/>
      <c r="V647" s="2"/>
      <c r="W647" s="2"/>
      <c r="X647" s="2"/>
      <c r="Y647" s="2"/>
      <c r="Z647" s="2"/>
    </row>
    <row r="648" spans="1:26" ht="12.75" customHeight="1">
      <c r="A648" s="16"/>
      <c r="B648" s="16"/>
      <c r="C648" s="34"/>
      <c r="D648" s="390"/>
      <c r="E648" s="390"/>
      <c r="F648" s="390"/>
      <c r="G648" s="2"/>
      <c r="H648" s="2"/>
      <c r="I648" s="2"/>
      <c r="J648" s="2"/>
      <c r="K648" s="2"/>
      <c r="L648" s="2"/>
      <c r="M648" s="2"/>
      <c r="N648" s="2"/>
      <c r="O648" s="2"/>
      <c r="P648" s="2"/>
      <c r="Q648" s="2"/>
      <c r="R648" s="2"/>
      <c r="S648" s="2"/>
      <c r="T648" s="2"/>
      <c r="U648" s="2"/>
      <c r="V648" s="2"/>
      <c r="W648" s="2"/>
      <c r="X648" s="2"/>
      <c r="Y648" s="2"/>
      <c r="Z648" s="2"/>
    </row>
    <row r="649" spans="1:26" ht="12.75" customHeight="1">
      <c r="A649" s="16"/>
      <c r="B649" s="16"/>
      <c r="C649" s="34"/>
      <c r="D649" s="390"/>
      <c r="E649" s="390"/>
      <c r="F649" s="390"/>
      <c r="G649" s="2"/>
      <c r="H649" s="2"/>
      <c r="I649" s="2"/>
      <c r="J649" s="2"/>
      <c r="K649" s="2"/>
      <c r="L649" s="2"/>
      <c r="M649" s="2"/>
      <c r="N649" s="2"/>
      <c r="O649" s="2"/>
      <c r="P649" s="2"/>
      <c r="Q649" s="2"/>
      <c r="R649" s="2"/>
      <c r="S649" s="2"/>
      <c r="T649" s="2"/>
      <c r="U649" s="2"/>
      <c r="V649" s="2"/>
      <c r="W649" s="2"/>
      <c r="X649" s="2"/>
      <c r="Y649" s="2"/>
      <c r="Z649" s="2"/>
    </row>
    <row r="650" spans="1:26" ht="12.75" customHeight="1">
      <c r="A650" s="16"/>
      <c r="B650" s="16"/>
      <c r="C650" s="34"/>
      <c r="D650" s="390"/>
      <c r="E650" s="390"/>
      <c r="F650" s="390"/>
      <c r="G650" s="2"/>
      <c r="H650" s="2"/>
      <c r="I650" s="2"/>
      <c r="J650" s="2"/>
      <c r="K650" s="2"/>
      <c r="L650" s="2"/>
      <c r="M650" s="2"/>
      <c r="N650" s="2"/>
      <c r="O650" s="2"/>
      <c r="P650" s="2"/>
      <c r="Q650" s="2"/>
      <c r="R650" s="2"/>
      <c r="S650" s="2"/>
      <c r="T650" s="2"/>
      <c r="U650" s="2"/>
      <c r="V650" s="2"/>
      <c r="W650" s="2"/>
      <c r="X650" s="2"/>
      <c r="Y650" s="2"/>
      <c r="Z650" s="2"/>
    </row>
    <row r="651" spans="1:26" ht="12.75" customHeight="1">
      <c r="A651" s="16"/>
      <c r="B651" s="16"/>
      <c r="C651" s="34"/>
      <c r="D651" s="390"/>
      <c r="E651" s="390"/>
      <c r="F651" s="390"/>
      <c r="G651" s="2"/>
      <c r="H651" s="2"/>
      <c r="I651" s="2"/>
      <c r="J651" s="2"/>
      <c r="K651" s="2"/>
      <c r="L651" s="2"/>
      <c r="M651" s="2"/>
      <c r="N651" s="2"/>
      <c r="O651" s="2"/>
      <c r="P651" s="2"/>
      <c r="Q651" s="2"/>
      <c r="R651" s="2"/>
      <c r="S651" s="2"/>
      <c r="T651" s="2"/>
      <c r="U651" s="2"/>
      <c r="V651" s="2"/>
      <c r="W651" s="2"/>
      <c r="X651" s="2"/>
      <c r="Y651" s="2"/>
      <c r="Z651" s="2"/>
    </row>
    <row r="652" spans="1:26" ht="12.75" customHeight="1">
      <c r="A652" s="16"/>
      <c r="B652" s="16"/>
      <c r="C652" s="34"/>
      <c r="D652" s="404" t="s">
        <v>655</v>
      </c>
      <c r="E652" s="390"/>
      <c r="F652" s="390"/>
      <c r="G652" s="2"/>
      <c r="H652" s="2"/>
      <c r="I652" s="2"/>
      <c r="J652" s="2"/>
      <c r="K652" s="2"/>
      <c r="L652" s="2"/>
      <c r="M652" s="2"/>
      <c r="N652" s="2"/>
      <c r="O652" s="2"/>
      <c r="P652" s="2"/>
      <c r="Q652" s="2"/>
      <c r="R652" s="2"/>
      <c r="S652" s="2"/>
      <c r="T652" s="2"/>
      <c r="U652" s="2"/>
      <c r="V652" s="2"/>
      <c r="W652" s="2"/>
      <c r="X652" s="2"/>
      <c r="Y652" s="2"/>
      <c r="Z652" s="2"/>
    </row>
    <row r="653" spans="1:26" ht="12.75" customHeight="1">
      <c r="A653" s="34"/>
      <c r="B653" s="34"/>
      <c r="C653" s="34"/>
      <c r="D653" s="15"/>
      <c r="E653" s="15"/>
      <c r="F653" s="15"/>
      <c r="G653" s="2"/>
      <c r="H653" s="2"/>
      <c r="I653" s="2"/>
      <c r="J653" s="2"/>
      <c r="K653" s="2"/>
      <c r="L653" s="2"/>
      <c r="M653" s="2"/>
      <c r="N653" s="2"/>
      <c r="O653" s="2"/>
      <c r="P653" s="2"/>
      <c r="Q653" s="2"/>
      <c r="R653" s="2"/>
      <c r="S653" s="2"/>
      <c r="T653" s="2"/>
      <c r="U653" s="2"/>
      <c r="V653" s="2"/>
      <c r="W653" s="2"/>
      <c r="X653" s="2"/>
      <c r="Y653" s="2"/>
      <c r="Z653" s="2"/>
    </row>
    <row r="654" spans="1:26" ht="12.75" customHeight="1">
      <c r="A654" s="400" t="s">
        <v>659</v>
      </c>
      <c r="B654" s="401"/>
      <c r="C654" s="401"/>
      <c r="D654" s="401"/>
      <c r="E654" s="401"/>
      <c r="F654" s="401"/>
      <c r="G654" s="401"/>
      <c r="H654" s="35"/>
      <c r="I654" s="35"/>
      <c r="J654" s="35"/>
      <c r="K654" s="35"/>
      <c r="L654" s="2"/>
      <c r="M654" s="2"/>
      <c r="N654" s="2"/>
      <c r="O654" s="2"/>
      <c r="P654" s="2"/>
      <c r="Q654" s="2"/>
      <c r="R654" s="2"/>
      <c r="S654" s="2"/>
      <c r="T654" s="2"/>
      <c r="U654" s="2"/>
      <c r="V654" s="2"/>
      <c r="W654" s="2"/>
      <c r="X654" s="2"/>
      <c r="Y654" s="2"/>
      <c r="Z654" s="2"/>
    </row>
    <row r="655" spans="1:26" ht="12.75" customHeight="1">
      <c r="A655" s="40"/>
      <c r="B655" s="40"/>
      <c r="C655" s="40"/>
      <c r="D655" s="40"/>
      <c r="E655" s="40"/>
      <c r="F655" s="40"/>
      <c r="G655" s="40"/>
      <c r="H655" s="35"/>
      <c r="I655" s="35"/>
      <c r="J655" s="35"/>
      <c r="K655" s="35"/>
      <c r="L655" s="2"/>
      <c r="M655" s="2"/>
      <c r="N655" s="2"/>
      <c r="O655" s="2"/>
      <c r="P655" s="2"/>
      <c r="Q655" s="2"/>
      <c r="R655" s="2"/>
      <c r="S655" s="2"/>
      <c r="T655" s="2"/>
      <c r="U655" s="2"/>
      <c r="V655" s="2"/>
      <c r="W655" s="2"/>
      <c r="X655" s="2"/>
      <c r="Y655" s="2"/>
      <c r="Z655" s="2"/>
    </row>
    <row r="656" spans="1:26" ht="12.75" customHeight="1">
      <c r="A656" s="1"/>
      <c r="B656" s="1"/>
      <c r="C656" s="3"/>
      <c r="D656" s="398" t="s">
        <v>665</v>
      </c>
      <c r="E656" s="390"/>
      <c r="F656" s="390"/>
      <c r="G656" s="2"/>
      <c r="H656" s="35"/>
      <c r="I656" s="35"/>
      <c r="J656" s="35"/>
      <c r="K656" s="35"/>
      <c r="L656" s="2"/>
      <c r="M656" s="2"/>
      <c r="N656" s="2"/>
      <c r="O656" s="2"/>
      <c r="P656" s="2"/>
      <c r="Q656" s="2"/>
      <c r="R656" s="2"/>
      <c r="S656" s="2"/>
      <c r="T656" s="2"/>
      <c r="U656" s="2"/>
      <c r="V656" s="2"/>
      <c r="W656" s="2"/>
      <c r="X656" s="2"/>
      <c r="Y656" s="2"/>
      <c r="Z656" s="2"/>
    </row>
    <row r="657" spans="1:26" ht="12.75" customHeight="1">
      <c r="A657" s="3"/>
      <c r="B657" s="3"/>
      <c r="C657" s="3"/>
      <c r="D657" s="398" t="s">
        <v>668</v>
      </c>
      <c r="E657" s="390"/>
      <c r="F657" s="390"/>
      <c r="G657" s="2"/>
      <c r="H657" s="35"/>
      <c r="I657" s="35"/>
      <c r="J657" s="35"/>
      <c r="K657" s="35"/>
      <c r="L657" s="2"/>
      <c r="M657" s="2"/>
      <c r="N657" s="2"/>
      <c r="O657" s="2"/>
      <c r="P657" s="2"/>
      <c r="Q657" s="2"/>
      <c r="R657" s="2"/>
      <c r="S657" s="2"/>
      <c r="T657" s="2"/>
      <c r="U657" s="2"/>
      <c r="V657" s="2"/>
      <c r="W657" s="2"/>
      <c r="X657" s="2"/>
      <c r="Y657" s="2"/>
      <c r="Z657" s="2"/>
    </row>
    <row r="658" spans="1:26" ht="12.75" customHeight="1">
      <c r="A658" s="14"/>
      <c r="B658" s="14"/>
      <c r="C658" s="14"/>
      <c r="D658" s="397" t="s">
        <v>669</v>
      </c>
      <c r="E658" s="390"/>
      <c r="F658" s="390"/>
      <c r="G658" s="2"/>
      <c r="H658" s="35"/>
      <c r="I658" s="35"/>
      <c r="J658" s="35"/>
      <c r="K658" s="35"/>
      <c r="L658" s="2"/>
      <c r="M658" s="2"/>
      <c r="N658" s="2"/>
      <c r="O658" s="2"/>
      <c r="P658" s="2"/>
      <c r="Q658" s="2"/>
      <c r="R658" s="2"/>
      <c r="S658" s="2"/>
      <c r="T658" s="2"/>
      <c r="U658" s="2"/>
      <c r="V658" s="2"/>
      <c r="W658" s="2"/>
      <c r="X658" s="2"/>
      <c r="Y658" s="2"/>
      <c r="Z658" s="2"/>
    </row>
    <row r="659" spans="1:26" ht="12.75" customHeight="1">
      <c r="A659" s="14"/>
      <c r="B659" s="14"/>
      <c r="C659" s="14"/>
      <c r="D659" s="2"/>
      <c r="E659" s="2"/>
      <c r="F659" s="2"/>
      <c r="G659" s="2"/>
      <c r="H659" s="35"/>
      <c r="I659" s="35"/>
      <c r="J659" s="35"/>
      <c r="K659" s="35"/>
      <c r="L659" s="2"/>
      <c r="M659" s="2"/>
      <c r="N659" s="2"/>
      <c r="O659" s="2"/>
      <c r="P659" s="2"/>
      <c r="Q659" s="2"/>
      <c r="R659" s="2"/>
      <c r="S659" s="2"/>
      <c r="T659" s="2"/>
      <c r="U659" s="2"/>
      <c r="V659" s="2"/>
      <c r="W659" s="2"/>
      <c r="X659" s="2"/>
      <c r="Y659" s="2"/>
      <c r="Z659" s="2"/>
    </row>
    <row r="660" spans="1:26" ht="12.75" customHeight="1">
      <c r="A660" s="16"/>
      <c r="B660" s="19" t="s">
        <v>8</v>
      </c>
      <c r="C660" s="14"/>
      <c r="D660" s="397" t="s">
        <v>673</v>
      </c>
      <c r="E660" s="390"/>
      <c r="F660" s="390"/>
      <c r="G660" s="2"/>
      <c r="H660" s="35"/>
      <c r="I660" s="35"/>
      <c r="J660" s="35"/>
      <c r="K660" s="35"/>
      <c r="L660" s="2"/>
      <c r="M660" s="2"/>
      <c r="N660" s="2"/>
      <c r="O660" s="2"/>
      <c r="P660" s="2"/>
      <c r="Q660" s="2"/>
      <c r="R660" s="2"/>
      <c r="S660" s="2"/>
      <c r="T660" s="2"/>
      <c r="U660" s="2"/>
      <c r="V660" s="2"/>
      <c r="W660" s="2"/>
      <c r="X660" s="2"/>
      <c r="Y660" s="2"/>
      <c r="Z660" s="2"/>
    </row>
    <row r="661" spans="1:26" ht="12.75" customHeight="1">
      <c r="A661" s="14"/>
      <c r="B661" s="14"/>
      <c r="C661" s="14"/>
      <c r="D661" s="397" t="s">
        <v>674</v>
      </c>
      <c r="E661" s="390"/>
      <c r="F661" s="390"/>
      <c r="G661" s="2"/>
      <c r="H661" s="35"/>
      <c r="I661" s="35"/>
      <c r="J661" s="35"/>
      <c r="K661" s="35"/>
      <c r="L661" s="2"/>
      <c r="M661" s="2"/>
      <c r="N661" s="2"/>
      <c r="O661" s="2"/>
      <c r="P661" s="2"/>
      <c r="Q661" s="2"/>
      <c r="R661" s="2"/>
      <c r="S661" s="2"/>
      <c r="T661" s="2"/>
      <c r="U661" s="2"/>
      <c r="V661" s="2"/>
      <c r="W661" s="2"/>
      <c r="X661" s="2"/>
      <c r="Y661" s="2"/>
      <c r="Z661" s="2"/>
    </row>
    <row r="662" spans="1:26" ht="12.75" customHeight="1">
      <c r="A662" s="14"/>
      <c r="B662" s="14"/>
      <c r="C662" s="14"/>
      <c r="D662" s="2"/>
      <c r="E662" s="394" t="s">
        <v>677</v>
      </c>
      <c r="F662" s="390"/>
      <c r="G662" s="2"/>
      <c r="H662" s="35"/>
      <c r="I662" s="35"/>
      <c r="J662" s="35"/>
      <c r="K662" s="35"/>
      <c r="L662" s="2"/>
      <c r="M662" s="2"/>
      <c r="N662" s="2"/>
      <c r="O662" s="2"/>
      <c r="P662" s="2"/>
      <c r="Q662" s="2"/>
      <c r="R662" s="2"/>
      <c r="S662" s="2"/>
      <c r="T662" s="2"/>
      <c r="U662" s="2"/>
      <c r="V662" s="2"/>
      <c r="W662" s="2"/>
      <c r="X662" s="2"/>
      <c r="Y662" s="2"/>
      <c r="Z662" s="2"/>
    </row>
    <row r="663" spans="1:26" ht="12.75" customHeight="1">
      <c r="A663" s="14"/>
      <c r="B663" s="14"/>
      <c r="C663" s="14"/>
      <c r="D663" s="2"/>
      <c r="E663" s="390"/>
      <c r="F663" s="390"/>
      <c r="G663" s="2"/>
      <c r="H663" s="35"/>
      <c r="I663" s="35"/>
      <c r="J663" s="35"/>
      <c r="K663" s="35"/>
      <c r="L663" s="2"/>
      <c r="M663" s="2"/>
      <c r="N663" s="2"/>
      <c r="O663" s="2"/>
      <c r="P663" s="2"/>
      <c r="Q663" s="2"/>
      <c r="R663" s="2"/>
      <c r="S663" s="2"/>
      <c r="T663" s="2"/>
      <c r="U663" s="2"/>
      <c r="V663" s="2"/>
      <c r="W663" s="2"/>
      <c r="X663" s="2"/>
      <c r="Y663" s="2"/>
      <c r="Z663" s="2"/>
    </row>
    <row r="664" spans="1:26" ht="12.75" customHeight="1">
      <c r="A664" s="14"/>
      <c r="B664" s="14"/>
      <c r="C664" s="14"/>
      <c r="D664" s="60"/>
      <c r="E664" s="15"/>
      <c r="F664" s="2"/>
      <c r="G664" s="2"/>
      <c r="H664" s="35"/>
      <c r="I664" s="35"/>
      <c r="J664" s="35"/>
      <c r="K664" s="35"/>
      <c r="L664" s="2"/>
      <c r="M664" s="2"/>
      <c r="N664" s="2"/>
      <c r="O664" s="2"/>
      <c r="P664" s="2"/>
      <c r="Q664" s="2"/>
      <c r="R664" s="2"/>
      <c r="S664" s="2"/>
      <c r="T664" s="2"/>
      <c r="U664" s="2"/>
      <c r="V664" s="2"/>
      <c r="W664" s="2"/>
      <c r="X664" s="2"/>
      <c r="Y664" s="2"/>
      <c r="Z664" s="2"/>
    </row>
    <row r="665" spans="1:26" ht="12.75" customHeight="1">
      <c r="A665" s="16"/>
      <c r="B665" s="19" t="s">
        <v>8</v>
      </c>
      <c r="C665" s="14"/>
      <c r="D665" s="389" t="s">
        <v>679</v>
      </c>
      <c r="E665" s="390"/>
      <c r="F665" s="390"/>
      <c r="G665" s="2"/>
      <c r="H665" s="35"/>
      <c r="I665" s="35"/>
      <c r="J665" s="35"/>
      <c r="K665" s="35"/>
      <c r="L665" s="2"/>
      <c r="M665" s="2"/>
      <c r="N665" s="2"/>
      <c r="O665" s="2"/>
      <c r="P665" s="2"/>
      <c r="Q665" s="2"/>
      <c r="R665" s="2"/>
      <c r="S665" s="2"/>
      <c r="T665" s="2"/>
      <c r="U665" s="2"/>
      <c r="V665" s="2"/>
      <c r="W665" s="2"/>
      <c r="X665" s="2"/>
      <c r="Y665" s="2"/>
      <c r="Z665" s="2"/>
    </row>
    <row r="666" spans="1:26" ht="12.75" customHeight="1">
      <c r="A666" s="10"/>
      <c r="B666" s="10"/>
      <c r="C666" s="14"/>
      <c r="D666" s="390"/>
      <c r="E666" s="390"/>
      <c r="F666" s="390"/>
      <c r="G666" s="2"/>
      <c r="H666" s="35"/>
      <c r="I666" s="35"/>
      <c r="J666" s="35"/>
      <c r="K666" s="35"/>
      <c r="L666" s="2"/>
      <c r="M666" s="2"/>
      <c r="N666" s="2"/>
      <c r="O666" s="2"/>
      <c r="P666" s="2"/>
      <c r="Q666" s="2"/>
      <c r="R666" s="2"/>
      <c r="S666" s="2"/>
      <c r="T666" s="2"/>
      <c r="U666" s="2"/>
      <c r="V666" s="2"/>
      <c r="W666" s="2"/>
      <c r="X666" s="2"/>
      <c r="Y666" s="2"/>
      <c r="Z666" s="2"/>
    </row>
    <row r="667" spans="1:26" ht="12.75" customHeight="1">
      <c r="A667" s="14"/>
      <c r="B667" s="14"/>
      <c r="C667" s="14"/>
      <c r="D667" s="390"/>
      <c r="E667" s="390"/>
      <c r="F667" s="390"/>
      <c r="G667" s="2"/>
      <c r="H667" s="35"/>
      <c r="I667" s="35"/>
      <c r="J667" s="35"/>
      <c r="K667" s="35"/>
      <c r="L667" s="2"/>
      <c r="M667" s="2"/>
      <c r="N667" s="2"/>
      <c r="O667" s="2"/>
      <c r="P667" s="2"/>
      <c r="Q667" s="2"/>
      <c r="R667" s="2"/>
      <c r="S667" s="2"/>
      <c r="T667" s="2"/>
      <c r="U667" s="2"/>
      <c r="V667" s="2"/>
      <c r="W667" s="2"/>
      <c r="X667" s="2"/>
      <c r="Y667" s="2"/>
      <c r="Z667" s="2"/>
    </row>
    <row r="668" spans="1:26" ht="12.75" customHeight="1">
      <c r="A668" s="14"/>
      <c r="B668" s="14"/>
      <c r="C668" s="14"/>
      <c r="D668" s="2"/>
      <c r="E668" s="2"/>
      <c r="F668" s="2"/>
      <c r="G668" s="2"/>
      <c r="H668" s="35"/>
      <c r="I668" s="35"/>
      <c r="J668" s="35"/>
      <c r="K668" s="35"/>
      <c r="L668" s="2"/>
      <c r="M668" s="2"/>
      <c r="N668" s="2"/>
      <c r="O668" s="2"/>
      <c r="P668" s="2"/>
      <c r="Q668" s="2"/>
      <c r="R668" s="2"/>
      <c r="S668" s="2"/>
      <c r="T668" s="2"/>
      <c r="U668" s="2"/>
      <c r="V668" s="2"/>
      <c r="W668" s="2"/>
      <c r="X668" s="2"/>
      <c r="Y668" s="2"/>
      <c r="Z668" s="2"/>
    </row>
    <row r="669" spans="1:26" ht="12.75" customHeight="1">
      <c r="A669" s="16"/>
      <c r="B669" s="19" t="s">
        <v>8</v>
      </c>
      <c r="C669" s="14"/>
      <c r="D669" s="397" t="s">
        <v>685</v>
      </c>
      <c r="E669" s="390"/>
      <c r="F669" s="390"/>
      <c r="G669" s="2"/>
      <c r="H669" s="35"/>
      <c r="I669" s="35"/>
      <c r="J669" s="35"/>
      <c r="K669" s="35"/>
      <c r="L669" s="2"/>
      <c r="M669" s="2"/>
      <c r="N669" s="2"/>
      <c r="O669" s="2"/>
      <c r="P669" s="2"/>
      <c r="Q669" s="2"/>
      <c r="R669" s="2"/>
      <c r="S669" s="2"/>
      <c r="T669" s="2"/>
      <c r="U669" s="2"/>
      <c r="V669" s="2"/>
      <c r="W669" s="2"/>
      <c r="X669" s="2"/>
      <c r="Y669" s="2"/>
      <c r="Z669" s="2"/>
    </row>
    <row r="670" spans="1:26" ht="12.75" customHeight="1">
      <c r="A670" s="16"/>
      <c r="B670" s="16"/>
      <c r="C670" s="14"/>
      <c r="D670" s="397" t="s">
        <v>686</v>
      </c>
      <c r="E670" s="390"/>
      <c r="F670" s="390"/>
      <c r="G670" s="2"/>
      <c r="H670" s="35"/>
      <c r="I670" s="35"/>
      <c r="J670" s="35"/>
      <c r="K670" s="35"/>
      <c r="L670" s="2"/>
      <c r="M670" s="2"/>
      <c r="N670" s="2"/>
      <c r="O670" s="2"/>
      <c r="P670" s="2"/>
      <c r="Q670" s="2"/>
      <c r="R670" s="2"/>
      <c r="S670" s="2"/>
      <c r="T670" s="2"/>
      <c r="U670" s="2"/>
      <c r="V670" s="2"/>
      <c r="W670" s="2"/>
      <c r="X670" s="2"/>
      <c r="Y670" s="2"/>
      <c r="Z670" s="2"/>
    </row>
    <row r="671" spans="1:26" ht="12.75" customHeight="1">
      <c r="A671" s="14"/>
      <c r="B671" s="14"/>
      <c r="C671" s="14"/>
      <c r="D671" s="2"/>
      <c r="E671" s="407" t="s">
        <v>689</v>
      </c>
      <c r="F671" s="390"/>
      <c r="G671" s="2"/>
      <c r="H671" s="35"/>
      <c r="I671" s="35"/>
      <c r="J671" s="35"/>
      <c r="K671" s="35"/>
      <c r="L671" s="2"/>
      <c r="M671" s="2"/>
      <c r="N671" s="2"/>
      <c r="O671" s="2"/>
      <c r="P671" s="2"/>
      <c r="Q671" s="2"/>
      <c r="R671" s="2"/>
      <c r="S671" s="2"/>
      <c r="T671" s="2"/>
      <c r="U671" s="2"/>
      <c r="V671" s="2"/>
      <c r="W671" s="2"/>
      <c r="X671" s="2"/>
      <c r="Y671" s="2"/>
      <c r="Z671" s="2"/>
    </row>
    <row r="672" spans="1:26" ht="12.75" customHeight="1">
      <c r="A672" s="14"/>
      <c r="B672" s="14"/>
      <c r="C672" s="14"/>
      <c r="D672" s="8"/>
      <c r="E672" s="2"/>
      <c r="F672" s="2"/>
      <c r="G672" s="2"/>
      <c r="H672" s="35"/>
      <c r="I672" s="35"/>
      <c r="J672" s="35"/>
      <c r="K672" s="35"/>
      <c r="L672" s="2"/>
      <c r="M672" s="2"/>
      <c r="N672" s="2"/>
      <c r="O672" s="2"/>
      <c r="P672" s="2"/>
      <c r="Q672" s="2"/>
      <c r="R672" s="2"/>
      <c r="S672" s="2"/>
      <c r="T672" s="2"/>
      <c r="U672" s="2"/>
      <c r="V672" s="2"/>
      <c r="W672" s="2"/>
      <c r="X672" s="2"/>
      <c r="Y672" s="2"/>
      <c r="Z672" s="2"/>
    </row>
    <row r="673" spans="1:26" ht="12.75" customHeight="1">
      <c r="A673" s="16"/>
      <c r="B673" s="19" t="s">
        <v>8</v>
      </c>
      <c r="C673" s="14"/>
      <c r="D673" s="389" t="s">
        <v>693</v>
      </c>
      <c r="E673" s="390"/>
      <c r="F673" s="390"/>
      <c r="G673" s="2"/>
      <c r="H673" s="35"/>
      <c r="I673" s="35"/>
      <c r="J673" s="35"/>
      <c r="K673" s="35"/>
      <c r="L673" s="2"/>
      <c r="M673" s="2"/>
      <c r="N673" s="2"/>
      <c r="O673" s="2"/>
      <c r="P673" s="2"/>
      <c r="Q673" s="2"/>
      <c r="R673" s="2"/>
      <c r="S673" s="2"/>
      <c r="T673" s="2"/>
      <c r="U673" s="2"/>
      <c r="V673" s="2"/>
      <c r="W673" s="2"/>
      <c r="X673" s="2"/>
      <c r="Y673" s="2"/>
      <c r="Z673" s="2"/>
    </row>
    <row r="674" spans="1:26" ht="12.75" customHeight="1">
      <c r="A674" s="14"/>
      <c r="B674" s="14"/>
      <c r="C674" s="14"/>
      <c r="D674" s="390"/>
      <c r="E674" s="390"/>
      <c r="F674" s="390"/>
      <c r="G674" s="2"/>
      <c r="H674" s="35"/>
      <c r="I674" s="35"/>
      <c r="J674" s="35"/>
      <c r="K674" s="35"/>
      <c r="L674" s="2"/>
      <c r="M674" s="2"/>
      <c r="N674" s="2"/>
      <c r="O674" s="2"/>
      <c r="P674" s="2"/>
      <c r="Q674" s="2"/>
      <c r="R674" s="2"/>
      <c r="S674" s="2"/>
      <c r="T674" s="2"/>
      <c r="U674" s="2"/>
      <c r="V674" s="2"/>
      <c r="W674" s="2"/>
      <c r="X674" s="2"/>
      <c r="Y674" s="2"/>
      <c r="Z674" s="2"/>
    </row>
    <row r="675" spans="1:26" ht="12.75" customHeight="1">
      <c r="A675" s="14"/>
      <c r="B675" s="14"/>
      <c r="C675" s="14"/>
      <c r="D675" s="390"/>
      <c r="E675" s="390"/>
      <c r="F675" s="390"/>
      <c r="G675" s="2"/>
      <c r="H675" s="35"/>
      <c r="I675" s="35"/>
      <c r="J675" s="35"/>
      <c r="K675" s="35"/>
      <c r="L675" s="2"/>
      <c r="M675" s="2"/>
      <c r="N675" s="2"/>
      <c r="O675" s="2"/>
      <c r="P675" s="2"/>
      <c r="Q675" s="2"/>
      <c r="R675" s="2"/>
      <c r="S675" s="2"/>
      <c r="T675" s="2"/>
      <c r="U675" s="2"/>
      <c r="V675" s="2"/>
      <c r="W675" s="2"/>
      <c r="X675" s="2"/>
      <c r="Y675" s="2"/>
      <c r="Z675" s="2"/>
    </row>
    <row r="676" spans="1:26" ht="12.75" customHeight="1">
      <c r="A676" s="14"/>
      <c r="B676" s="14"/>
      <c r="C676" s="14"/>
      <c r="D676" s="390"/>
      <c r="E676" s="390"/>
      <c r="F676" s="390"/>
      <c r="G676" s="2"/>
      <c r="H676" s="35"/>
      <c r="I676" s="35"/>
      <c r="J676" s="35"/>
      <c r="K676" s="35"/>
      <c r="L676" s="2"/>
      <c r="M676" s="2"/>
      <c r="N676" s="2"/>
      <c r="O676" s="2"/>
      <c r="P676" s="2"/>
      <c r="Q676" s="2"/>
      <c r="R676" s="2"/>
      <c r="S676" s="2"/>
      <c r="T676" s="2"/>
      <c r="U676" s="2"/>
      <c r="V676" s="2"/>
      <c r="W676" s="2"/>
      <c r="X676" s="2"/>
      <c r="Y676" s="2"/>
      <c r="Z676" s="2"/>
    </row>
    <row r="677" spans="1:26" ht="12.75" customHeight="1">
      <c r="A677" s="14"/>
      <c r="B677" s="14"/>
      <c r="C677" s="14"/>
      <c r="D677" s="390"/>
      <c r="E677" s="390"/>
      <c r="F677" s="390"/>
      <c r="G677" s="2"/>
      <c r="H677" s="35"/>
      <c r="I677" s="35"/>
      <c r="J677" s="35"/>
      <c r="K677" s="35"/>
      <c r="L677" s="2"/>
      <c r="M677" s="2"/>
      <c r="N677" s="2"/>
      <c r="O677" s="2"/>
      <c r="P677" s="2"/>
      <c r="Q677" s="2"/>
      <c r="R677" s="2"/>
      <c r="S677" s="2"/>
      <c r="T677" s="2"/>
      <c r="U677" s="2"/>
      <c r="V677" s="2"/>
      <c r="W677" s="2"/>
      <c r="X677" s="2"/>
      <c r="Y677" s="2"/>
      <c r="Z677" s="2"/>
    </row>
    <row r="678" spans="1:26" ht="12.75" customHeight="1">
      <c r="A678" s="14"/>
      <c r="B678" s="14"/>
      <c r="C678" s="14"/>
      <c r="D678" s="390"/>
      <c r="E678" s="390"/>
      <c r="F678" s="390"/>
      <c r="G678" s="2"/>
      <c r="H678" s="35"/>
      <c r="I678" s="35"/>
      <c r="J678" s="35"/>
      <c r="K678" s="35"/>
      <c r="L678" s="2"/>
      <c r="M678" s="2"/>
      <c r="N678" s="2"/>
      <c r="O678" s="2"/>
      <c r="P678" s="2"/>
      <c r="Q678" s="2"/>
      <c r="R678" s="2"/>
      <c r="S678" s="2"/>
      <c r="T678" s="2"/>
      <c r="U678" s="2"/>
      <c r="V678" s="2"/>
      <c r="W678" s="2"/>
      <c r="X678" s="2"/>
      <c r="Y678" s="2"/>
      <c r="Z678" s="2"/>
    </row>
    <row r="679" spans="1:26" ht="12.75" customHeight="1">
      <c r="A679" s="14"/>
      <c r="B679" s="14"/>
      <c r="C679" s="14"/>
      <c r="D679" s="11"/>
      <c r="E679" s="11"/>
      <c r="F679" s="11"/>
      <c r="G679" s="2"/>
      <c r="H679" s="35"/>
      <c r="I679" s="35"/>
      <c r="J679" s="35"/>
      <c r="K679" s="35"/>
      <c r="L679" s="2"/>
      <c r="M679" s="2"/>
      <c r="N679" s="2"/>
      <c r="O679" s="2"/>
      <c r="P679" s="2"/>
      <c r="Q679" s="2"/>
      <c r="R679" s="2"/>
      <c r="S679" s="2"/>
      <c r="T679" s="2"/>
      <c r="U679" s="2"/>
      <c r="V679" s="2"/>
      <c r="W679" s="2"/>
      <c r="X679" s="2"/>
      <c r="Y679" s="2"/>
      <c r="Z679" s="2"/>
    </row>
    <row r="680" spans="1:26" ht="12.75" customHeight="1">
      <c r="A680" s="16"/>
      <c r="B680" s="19" t="s">
        <v>8</v>
      </c>
      <c r="C680" s="14"/>
      <c r="D680" s="389" t="s">
        <v>700</v>
      </c>
      <c r="E680" s="390"/>
      <c r="F680" s="390"/>
      <c r="G680" s="2"/>
      <c r="H680" s="35"/>
      <c r="I680" s="35"/>
      <c r="J680" s="35"/>
      <c r="K680" s="35"/>
      <c r="L680" s="2"/>
      <c r="M680" s="2"/>
      <c r="N680" s="2"/>
      <c r="O680" s="2"/>
      <c r="P680" s="2"/>
      <c r="Q680" s="2"/>
      <c r="R680" s="2"/>
      <c r="S680" s="2"/>
      <c r="T680" s="2"/>
      <c r="U680" s="2"/>
      <c r="V680" s="2"/>
      <c r="W680" s="2"/>
      <c r="X680" s="2"/>
      <c r="Y680" s="2"/>
      <c r="Z680" s="2"/>
    </row>
    <row r="681" spans="1:26" ht="12.75" customHeight="1">
      <c r="A681" s="14"/>
      <c r="B681" s="14"/>
      <c r="C681" s="14"/>
      <c r="D681" s="390"/>
      <c r="E681" s="390"/>
      <c r="F681" s="390"/>
      <c r="G681" s="2"/>
      <c r="H681" s="35"/>
      <c r="I681" s="35"/>
      <c r="J681" s="35"/>
      <c r="K681" s="35"/>
      <c r="L681" s="2"/>
      <c r="M681" s="2"/>
      <c r="N681" s="2"/>
      <c r="O681" s="2"/>
      <c r="P681" s="2"/>
      <c r="Q681" s="2"/>
      <c r="R681" s="2"/>
      <c r="S681" s="2"/>
      <c r="T681" s="2"/>
      <c r="U681" s="2"/>
      <c r="V681" s="2"/>
      <c r="W681" s="2"/>
      <c r="X681" s="2"/>
      <c r="Y681" s="2"/>
      <c r="Z681" s="2"/>
    </row>
    <row r="682" spans="1:26" ht="12.75" customHeight="1">
      <c r="A682" s="14"/>
      <c r="B682" s="14"/>
      <c r="C682" s="14"/>
      <c r="D682" s="390"/>
      <c r="E682" s="390"/>
      <c r="F682" s="390"/>
      <c r="G682" s="2"/>
      <c r="H682" s="35"/>
      <c r="I682" s="35"/>
      <c r="J682" s="35"/>
      <c r="K682" s="35"/>
      <c r="L682" s="2"/>
      <c r="M682" s="2"/>
      <c r="N682" s="2"/>
      <c r="O682" s="2"/>
      <c r="P682" s="2"/>
      <c r="Q682" s="2"/>
      <c r="R682" s="2"/>
      <c r="S682" s="2"/>
      <c r="T682" s="2"/>
      <c r="U682" s="2"/>
      <c r="V682" s="2"/>
      <c r="W682" s="2"/>
      <c r="X682" s="2"/>
      <c r="Y682" s="2"/>
      <c r="Z682" s="2"/>
    </row>
    <row r="683" spans="1:26" ht="15" customHeight="1">
      <c r="A683" s="14"/>
      <c r="B683" s="14"/>
      <c r="C683" s="14"/>
      <c r="D683" s="390"/>
      <c r="E683" s="390"/>
      <c r="F683" s="390"/>
      <c r="G683" s="2"/>
      <c r="H683" s="35"/>
      <c r="I683" s="35"/>
      <c r="J683" s="35"/>
      <c r="K683" s="35"/>
      <c r="L683" s="2"/>
      <c r="M683" s="2"/>
      <c r="N683" s="2"/>
      <c r="O683" s="2"/>
      <c r="P683" s="2"/>
      <c r="Q683" s="2"/>
      <c r="R683" s="2"/>
      <c r="S683" s="2"/>
      <c r="T683" s="2"/>
      <c r="U683" s="2"/>
      <c r="V683" s="2"/>
      <c r="W683" s="2"/>
      <c r="X683" s="2"/>
      <c r="Y683" s="2"/>
      <c r="Z683" s="2"/>
    </row>
    <row r="684" spans="1:26" ht="15" customHeight="1">
      <c r="A684" s="14"/>
      <c r="B684" s="14"/>
      <c r="C684" s="14"/>
      <c r="D684" s="390"/>
      <c r="E684" s="390"/>
      <c r="F684" s="390"/>
      <c r="G684" s="2"/>
      <c r="H684" s="35"/>
      <c r="I684" s="35"/>
      <c r="J684" s="35"/>
      <c r="K684" s="35"/>
      <c r="L684" s="2"/>
      <c r="M684" s="2"/>
      <c r="N684" s="2"/>
      <c r="O684" s="2"/>
      <c r="P684" s="2"/>
      <c r="Q684" s="2"/>
      <c r="R684" s="2"/>
      <c r="S684" s="2"/>
      <c r="T684" s="2"/>
      <c r="U684" s="2"/>
      <c r="V684" s="2"/>
      <c r="W684" s="2"/>
      <c r="X684" s="2"/>
      <c r="Y684" s="2"/>
      <c r="Z684" s="2"/>
    </row>
    <row r="685" spans="1:26" ht="12.75" customHeight="1">
      <c r="A685" s="14"/>
      <c r="B685" s="14"/>
      <c r="C685" s="14"/>
      <c r="D685" s="390"/>
      <c r="E685" s="390"/>
      <c r="F685" s="390"/>
      <c r="G685" s="2"/>
      <c r="H685" s="35"/>
      <c r="I685" s="35"/>
      <c r="J685" s="35"/>
      <c r="K685" s="35"/>
      <c r="L685" s="2"/>
      <c r="M685" s="2"/>
      <c r="N685" s="2"/>
      <c r="O685" s="2"/>
      <c r="P685" s="2"/>
      <c r="Q685" s="2"/>
      <c r="R685" s="2"/>
      <c r="S685" s="2"/>
      <c r="T685" s="2"/>
      <c r="U685" s="2"/>
      <c r="V685" s="2"/>
      <c r="W685" s="2"/>
      <c r="X685" s="2"/>
      <c r="Y685" s="2"/>
      <c r="Z685" s="2"/>
    </row>
    <row r="686" spans="1:26" ht="12.75" customHeight="1">
      <c r="A686" s="14"/>
      <c r="B686" s="14"/>
      <c r="C686" s="14"/>
      <c r="D686" s="390"/>
      <c r="E686" s="390"/>
      <c r="F686" s="390"/>
      <c r="G686" s="2"/>
      <c r="H686" s="35"/>
      <c r="I686" s="35"/>
      <c r="J686" s="35"/>
      <c r="K686" s="35"/>
      <c r="L686" s="2"/>
      <c r="M686" s="2"/>
      <c r="N686" s="2"/>
      <c r="O686" s="2"/>
      <c r="P686" s="2"/>
      <c r="Q686" s="2"/>
      <c r="R686" s="2"/>
      <c r="S686" s="2"/>
      <c r="T686" s="2"/>
      <c r="U686" s="2"/>
      <c r="V686" s="2"/>
      <c r="W686" s="2"/>
      <c r="X686" s="2"/>
      <c r="Y686" s="2"/>
      <c r="Z686" s="2"/>
    </row>
    <row r="687" spans="1:26" ht="12.75" customHeight="1">
      <c r="A687" s="14"/>
      <c r="B687" s="14"/>
      <c r="C687" s="14"/>
      <c r="D687" s="390"/>
      <c r="E687" s="390"/>
      <c r="F687" s="390"/>
      <c r="G687" s="2"/>
      <c r="H687" s="35"/>
      <c r="I687" s="35"/>
      <c r="J687" s="35"/>
      <c r="K687" s="35"/>
      <c r="L687" s="2"/>
      <c r="M687" s="2"/>
      <c r="N687" s="2"/>
      <c r="O687" s="2"/>
      <c r="P687" s="2"/>
      <c r="Q687" s="2"/>
      <c r="R687" s="2"/>
      <c r="S687" s="2"/>
      <c r="T687" s="2"/>
      <c r="U687" s="2"/>
      <c r="V687" s="2"/>
      <c r="W687" s="2"/>
      <c r="X687" s="2"/>
      <c r="Y687" s="2"/>
      <c r="Z687" s="2"/>
    </row>
    <row r="688" spans="1:26" ht="15" customHeight="1">
      <c r="A688" s="14"/>
      <c r="B688" s="14"/>
      <c r="C688" s="14"/>
      <c r="D688" s="390"/>
      <c r="E688" s="390"/>
      <c r="F688" s="390"/>
      <c r="G688" s="2"/>
      <c r="H688" s="35"/>
      <c r="I688" s="35"/>
      <c r="J688" s="35"/>
      <c r="K688" s="35"/>
      <c r="L688" s="2"/>
      <c r="M688" s="2"/>
      <c r="N688" s="2"/>
      <c r="O688" s="2"/>
      <c r="P688" s="2"/>
      <c r="Q688" s="2"/>
      <c r="R688" s="2"/>
      <c r="S688" s="2"/>
      <c r="T688" s="2"/>
      <c r="U688" s="2"/>
      <c r="V688" s="2"/>
      <c r="W688" s="2"/>
      <c r="X688" s="2"/>
      <c r="Y688" s="2"/>
      <c r="Z688" s="2"/>
    </row>
    <row r="689" spans="1:26" ht="12.75" customHeight="1">
      <c r="A689" s="14"/>
      <c r="B689" s="14"/>
      <c r="C689" s="14"/>
      <c r="D689" s="390"/>
      <c r="E689" s="390"/>
      <c r="F689" s="390"/>
      <c r="G689" s="2"/>
      <c r="H689" s="35"/>
      <c r="I689" s="35"/>
      <c r="J689" s="35"/>
      <c r="K689" s="35"/>
      <c r="L689" s="2"/>
      <c r="M689" s="2"/>
      <c r="N689" s="2"/>
      <c r="O689" s="2"/>
      <c r="P689" s="2"/>
      <c r="Q689" s="2"/>
      <c r="R689" s="2"/>
      <c r="S689" s="2"/>
      <c r="T689" s="2"/>
      <c r="U689" s="2"/>
      <c r="V689" s="2"/>
      <c r="W689" s="2"/>
      <c r="X689" s="2"/>
      <c r="Y689" s="2"/>
      <c r="Z689" s="2"/>
    </row>
    <row r="690" spans="1:26" ht="12.75" customHeight="1">
      <c r="A690" s="14"/>
      <c r="B690" s="14"/>
      <c r="C690" s="14"/>
      <c r="D690" s="390"/>
      <c r="E690" s="390"/>
      <c r="F690" s="390"/>
      <c r="G690" s="2"/>
      <c r="H690" s="35"/>
      <c r="I690" s="35"/>
      <c r="J690" s="35"/>
      <c r="K690" s="35"/>
      <c r="L690" s="2"/>
      <c r="M690" s="2"/>
      <c r="N690" s="2"/>
      <c r="O690" s="2"/>
      <c r="P690" s="2"/>
      <c r="Q690" s="2"/>
      <c r="R690" s="2"/>
      <c r="S690" s="2"/>
      <c r="T690" s="2"/>
      <c r="U690" s="2"/>
      <c r="V690" s="2"/>
      <c r="W690" s="2"/>
      <c r="X690" s="2"/>
      <c r="Y690" s="2"/>
      <c r="Z690" s="2"/>
    </row>
    <row r="691" spans="1:26" ht="12.75" customHeight="1">
      <c r="A691" s="14"/>
      <c r="B691" s="14"/>
      <c r="C691" s="14"/>
      <c r="D691" s="390"/>
      <c r="E691" s="390"/>
      <c r="F691" s="390"/>
      <c r="G691" s="2"/>
      <c r="H691" s="35"/>
      <c r="I691" s="35"/>
      <c r="J691" s="35"/>
      <c r="K691" s="35"/>
      <c r="L691" s="2"/>
      <c r="M691" s="2"/>
      <c r="N691" s="2"/>
      <c r="O691" s="2"/>
      <c r="P691" s="2"/>
      <c r="Q691" s="2"/>
      <c r="R691" s="2"/>
      <c r="S691" s="2"/>
      <c r="T691" s="2"/>
      <c r="U691" s="2"/>
      <c r="V691" s="2"/>
      <c r="W691" s="2"/>
      <c r="X691" s="2"/>
      <c r="Y691" s="2"/>
      <c r="Z691" s="2"/>
    </row>
    <row r="692" spans="1:26" ht="12.75" customHeight="1">
      <c r="A692" s="14"/>
      <c r="B692" s="14"/>
      <c r="C692" s="14"/>
      <c r="D692" s="11"/>
      <c r="E692" s="11"/>
      <c r="F692" s="11"/>
      <c r="G692" s="2"/>
      <c r="H692" s="35"/>
      <c r="I692" s="35"/>
      <c r="J692" s="35"/>
      <c r="K692" s="35"/>
      <c r="L692" s="2"/>
      <c r="M692" s="2"/>
      <c r="N692" s="2"/>
      <c r="O692" s="2"/>
      <c r="P692" s="2"/>
      <c r="Q692" s="2"/>
      <c r="R692" s="2"/>
      <c r="S692" s="2"/>
      <c r="T692" s="2"/>
      <c r="U692" s="2"/>
      <c r="V692" s="2"/>
      <c r="W692" s="2"/>
      <c r="X692" s="2"/>
      <c r="Y692" s="2"/>
      <c r="Z692" s="2"/>
    </row>
    <row r="693" spans="1:26" ht="12.75" customHeight="1">
      <c r="A693" s="16"/>
      <c r="B693" s="19" t="s">
        <v>8</v>
      </c>
      <c r="C693" s="14"/>
      <c r="D693" s="389" t="s">
        <v>719</v>
      </c>
      <c r="E693" s="390"/>
      <c r="F693" s="390"/>
      <c r="G693" s="2"/>
      <c r="H693" s="35"/>
      <c r="I693" s="35"/>
      <c r="J693" s="35"/>
      <c r="K693" s="35"/>
      <c r="L693" s="2"/>
      <c r="M693" s="2"/>
      <c r="N693" s="2"/>
      <c r="O693" s="2"/>
      <c r="P693" s="2"/>
      <c r="Q693" s="2"/>
      <c r="R693" s="2"/>
      <c r="S693" s="2"/>
      <c r="T693" s="2"/>
      <c r="U693" s="2"/>
      <c r="V693" s="2"/>
      <c r="W693" s="2"/>
      <c r="X693" s="2"/>
      <c r="Y693" s="2"/>
      <c r="Z693" s="2"/>
    </row>
    <row r="694" spans="1:26" ht="12.75" customHeight="1">
      <c r="A694" s="14"/>
      <c r="B694" s="14"/>
      <c r="C694" s="14"/>
      <c r="D694" s="390"/>
      <c r="E694" s="390"/>
      <c r="F694" s="390"/>
      <c r="G694" s="2"/>
      <c r="H694" s="35"/>
      <c r="I694" s="35"/>
      <c r="J694" s="35"/>
      <c r="K694" s="35"/>
      <c r="L694" s="2"/>
      <c r="M694" s="2"/>
      <c r="N694" s="2"/>
      <c r="O694" s="2"/>
      <c r="P694" s="2"/>
      <c r="Q694" s="2"/>
      <c r="R694" s="2"/>
      <c r="S694" s="2"/>
      <c r="T694" s="2"/>
      <c r="U694" s="2"/>
      <c r="V694" s="2"/>
      <c r="W694" s="2"/>
      <c r="X694" s="2"/>
      <c r="Y694" s="2"/>
      <c r="Z694" s="2"/>
    </row>
    <row r="695" spans="1:26" ht="12.75" customHeight="1">
      <c r="A695" s="14"/>
      <c r="B695" s="14"/>
      <c r="C695" s="14"/>
      <c r="D695" s="390"/>
      <c r="E695" s="390"/>
      <c r="F695" s="390"/>
      <c r="G695" s="2"/>
      <c r="H695" s="35"/>
      <c r="I695" s="35"/>
      <c r="J695" s="35"/>
      <c r="K695" s="35"/>
      <c r="L695" s="2"/>
      <c r="M695" s="2"/>
      <c r="N695" s="2"/>
      <c r="O695" s="2"/>
      <c r="P695" s="2"/>
      <c r="Q695" s="2"/>
      <c r="R695" s="2"/>
      <c r="S695" s="2"/>
      <c r="T695" s="2"/>
      <c r="U695" s="2"/>
      <c r="V695" s="2"/>
      <c r="W695" s="2"/>
      <c r="X695" s="2"/>
      <c r="Y695" s="2"/>
      <c r="Z695" s="2"/>
    </row>
    <row r="696" spans="1:26" ht="12.75" customHeight="1">
      <c r="A696" s="14"/>
      <c r="B696" s="14"/>
      <c r="C696" s="14"/>
      <c r="D696" s="11"/>
      <c r="E696" s="11"/>
      <c r="F696" s="11"/>
      <c r="G696" s="2"/>
      <c r="H696" s="35"/>
      <c r="I696" s="35"/>
      <c r="J696" s="35"/>
      <c r="K696" s="35"/>
      <c r="L696" s="2"/>
      <c r="M696" s="2"/>
      <c r="N696" s="2"/>
      <c r="O696" s="2"/>
      <c r="P696" s="2"/>
      <c r="Q696" s="2"/>
      <c r="R696" s="2"/>
      <c r="S696" s="2"/>
      <c r="T696" s="2"/>
      <c r="U696" s="2"/>
      <c r="V696" s="2"/>
      <c r="W696" s="2"/>
      <c r="X696" s="2"/>
      <c r="Y696" s="2"/>
      <c r="Z696" s="2"/>
    </row>
    <row r="697" spans="1:26" ht="12.75" customHeight="1">
      <c r="A697" s="14"/>
      <c r="B697" s="19" t="s">
        <v>8</v>
      </c>
      <c r="C697" s="14"/>
      <c r="D697" s="389" t="s">
        <v>723</v>
      </c>
      <c r="E697" s="390"/>
      <c r="F697" s="390"/>
      <c r="G697" s="2"/>
      <c r="H697" s="35"/>
      <c r="I697" s="35"/>
      <c r="J697" s="35"/>
      <c r="K697" s="35"/>
      <c r="L697" s="2"/>
      <c r="M697" s="2"/>
      <c r="N697" s="2"/>
      <c r="O697" s="2"/>
      <c r="P697" s="2"/>
      <c r="Q697" s="2"/>
      <c r="R697" s="2"/>
      <c r="S697" s="2"/>
      <c r="T697" s="2"/>
      <c r="U697" s="2"/>
      <c r="V697" s="2"/>
      <c r="W697" s="2"/>
      <c r="X697" s="2"/>
      <c r="Y697" s="2"/>
      <c r="Z697" s="2"/>
    </row>
    <row r="698" spans="1:26" ht="12.75" customHeight="1">
      <c r="A698" s="14"/>
      <c r="B698" s="14"/>
      <c r="C698" s="14"/>
      <c r="D698" s="390"/>
      <c r="E698" s="390"/>
      <c r="F698" s="390"/>
      <c r="G698" s="2"/>
      <c r="H698" s="35"/>
      <c r="I698" s="35"/>
      <c r="J698" s="35"/>
      <c r="K698" s="35"/>
      <c r="L698" s="2"/>
      <c r="M698" s="2"/>
      <c r="N698" s="2"/>
      <c r="O698" s="2"/>
      <c r="P698" s="2"/>
      <c r="Q698" s="2"/>
      <c r="R698" s="2"/>
      <c r="S698" s="2"/>
      <c r="T698" s="2"/>
      <c r="U698" s="2"/>
      <c r="V698" s="2"/>
      <c r="W698" s="2"/>
      <c r="X698" s="2"/>
      <c r="Y698" s="2"/>
      <c r="Z698" s="2"/>
    </row>
    <row r="699" spans="1:26" ht="12.75" customHeight="1">
      <c r="A699" s="14"/>
      <c r="B699" s="14"/>
      <c r="C699" s="14"/>
      <c r="D699" s="11"/>
      <c r="E699" s="11"/>
      <c r="F699" s="11"/>
      <c r="G699" s="2"/>
      <c r="H699" s="35"/>
      <c r="I699" s="35"/>
      <c r="J699" s="35"/>
      <c r="K699" s="35"/>
      <c r="L699" s="2"/>
      <c r="M699" s="2"/>
      <c r="N699" s="2"/>
      <c r="O699" s="2"/>
      <c r="P699" s="2"/>
      <c r="Q699" s="2"/>
      <c r="R699" s="2"/>
      <c r="S699" s="2"/>
      <c r="T699" s="2"/>
      <c r="U699" s="2"/>
      <c r="V699" s="2"/>
      <c r="W699" s="2"/>
      <c r="X699" s="2"/>
      <c r="Y699" s="2"/>
      <c r="Z699" s="2"/>
    </row>
    <row r="700" spans="1:26" ht="12.75" customHeight="1">
      <c r="A700" s="14"/>
      <c r="B700" s="19" t="s">
        <v>8</v>
      </c>
      <c r="C700" s="14"/>
      <c r="D700" s="389" t="s">
        <v>727</v>
      </c>
      <c r="E700" s="390"/>
      <c r="F700" s="390"/>
      <c r="G700" s="2"/>
      <c r="H700" s="35"/>
      <c r="I700" s="35"/>
      <c r="J700" s="35"/>
      <c r="K700" s="35"/>
      <c r="L700" s="2"/>
      <c r="M700" s="2"/>
      <c r="N700" s="2"/>
      <c r="O700" s="2"/>
      <c r="P700" s="2"/>
      <c r="Q700" s="2"/>
      <c r="R700" s="2"/>
      <c r="S700" s="2"/>
      <c r="T700" s="2"/>
      <c r="U700" s="2"/>
      <c r="V700" s="2"/>
      <c r="W700" s="2"/>
      <c r="X700" s="2"/>
      <c r="Y700" s="2"/>
      <c r="Z700" s="2"/>
    </row>
    <row r="701" spans="1:26" ht="12.75" customHeight="1">
      <c r="A701" s="14"/>
      <c r="B701" s="14"/>
      <c r="C701" s="14"/>
      <c r="D701" s="390"/>
      <c r="E701" s="390"/>
      <c r="F701" s="390"/>
      <c r="G701" s="2"/>
      <c r="H701" s="35"/>
      <c r="I701" s="35"/>
      <c r="J701" s="35"/>
      <c r="K701" s="35"/>
      <c r="L701" s="2"/>
      <c r="M701" s="2"/>
      <c r="N701" s="2"/>
      <c r="O701" s="2"/>
      <c r="P701" s="2"/>
      <c r="Q701" s="2"/>
      <c r="R701" s="2"/>
      <c r="S701" s="2"/>
      <c r="T701" s="2"/>
      <c r="U701" s="2"/>
      <c r="V701" s="2"/>
      <c r="W701" s="2"/>
      <c r="X701" s="2"/>
      <c r="Y701" s="2"/>
      <c r="Z701" s="2"/>
    </row>
    <row r="702" spans="1:26" ht="12.75" customHeight="1">
      <c r="A702" s="14"/>
      <c r="B702" s="14"/>
      <c r="C702" s="14"/>
      <c r="D702" s="390"/>
      <c r="E702" s="390"/>
      <c r="F702" s="390"/>
      <c r="G702" s="2"/>
      <c r="H702" s="35"/>
      <c r="I702" s="35"/>
      <c r="J702" s="35"/>
      <c r="K702" s="35"/>
      <c r="L702" s="2"/>
      <c r="M702" s="2"/>
      <c r="N702" s="2"/>
      <c r="O702" s="2"/>
      <c r="P702" s="2"/>
      <c r="Q702" s="2"/>
      <c r="R702" s="2"/>
      <c r="S702" s="2"/>
      <c r="T702" s="2"/>
      <c r="U702" s="2"/>
      <c r="V702" s="2"/>
      <c r="W702" s="2"/>
      <c r="X702" s="2"/>
      <c r="Y702" s="2"/>
      <c r="Z702" s="2"/>
    </row>
    <row r="703" spans="1:26" ht="12.75" customHeight="1">
      <c r="A703" s="14"/>
      <c r="B703" s="14"/>
      <c r="C703" s="14"/>
      <c r="D703" s="11"/>
      <c r="E703" s="11"/>
      <c r="F703" s="11"/>
      <c r="G703" s="2"/>
      <c r="H703" s="35"/>
      <c r="I703" s="35"/>
      <c r="J703" s="35"/>
      <c r="K703" s="35"/>
      <c r="L703" s="2"/>
      <c r="M703" s="2"/>
      <c r="N703" s="2"/>
      <c r="O703" s="2"/>
      <c r="P703" s="2"/>
      <c r="Q703" s="2"/>
      <c r="R703" s="2"/>
      <c r="S703" s="2"/>
      <c r="T703" s="2"/>
      <c r="U703" s="2"/>
      <c r="V703" s="2"/>
      <c r="W703" s="2"/>
      <c r="X703" s="2"/>
      <c r="Y703" s="2"/>
      <c r="Z703" s="2"/>
    </row>
    <row r="704" spans="1:26" ht="12.75" customHeight="1">
      <c r="A704" s="14"/>
      <c r="B704" s="19" t="s">
        <v>8</v>
      </c>
      <c r="C704" s="14"/>
      <c r="D704" s="389" t="s">
        <v>734</v>
      </c>
      <c r="E704" s="390"/>
      <c r="F704" s="390"/>
      <c r="G704" s="2"/>
      <c r="H704" s="35"/>
      <c r="I704" s="35"/>
      <c r="J704" s="35"/>
      <c r="K704" s="35"/>
      <c r="L704" s="2"/>
      <c r="M704" s="2"/>
      <c r="N704" s="2"/>
      <c r="O704" s="2"/>
      <c r="P704" s="2"/>
      <c r="Q704" s="2"/>
      <c r="R704" s="2"/>
      <c r="S704" s="2"/>
      <c r="T704" s="2"/>
      <c r="U704" s="2"/>
      <c r="V704" s="2"/>
      <c r="W704" s="2"/>
      <c r="X704" s="2"/>
      <c r="Y704" s="2"/>
      <c r="Z704" s="2"/>
    </row>
    <row r="705" spans="1:26" ht="12.75" customHeight="1">
      <c r="A705" s="14"/>
      <c r="B705" s="14"/>
      <c r="C705" s="14"/>
      <c r="D705" s="390"/>
      <c r="E705" s="390"/>
      <c r="F705" s="390"/>
      <c r="G705" s="2"/>
      <c r="H705" s="35"/>
      <c r="I705" s="35"/>
      <c r="J705" s="35"/>
      <c r="K705" s="35"/>
      <c r="L705" s="2"/>
      <c r="M705" s="2"/>
      <c r="N705" s="2"/>
      <c r="O705" s="2"/>
      <c r="P705" s="2"/>
      <c r="Q705" s="2"/>
      <c r="R705" s="2"/>
      <c r="S705" s="2"/>
      <c r="T705" s="2"/>
      <c r="U705" s="2"/>
      <c r="V705" s="2"/>
      <c r="W705" s="2"/>
      <c r="X705" s="2"/>
      <c r="Y705" s="2"/>
      <c r="Z705" s="2"/>
    </row>
    <row r="706" spans="1:26" ht="12.75" customHeight="1">
      <c r="A706" s="14"/>
      <c r="B706" s="14"/>
      <c r="C706" s="14"/>
      <c r="D706" s="390"/>
      <c r="E706" s="390"/>
      <c r="F706" s="390"/>
      <c r="G706" s="2"/>
      <c r="H706" s="35"/>
      <c r="I706" s="35"/>
      <c r="J706" s="35"/>
      <c r="K706" s="35"/>
      <c r="L706" s="2"/>
      <c r="M706" s="2"/>
      <c r="N706" s="2"/>
      <c r="O706" s="2"/>
      <c r="P706" s="2"/>
      <c r="Q706" s="2"/>
      <c r="R706" s="2"/>
      <c r="S706" s="2"/>
      <c r="T706" s="2"/>
      <c r="U706" s="2"/>
      <c r="V706" s="2"/>
      <c r="W706" s="2"/>
      <c r="X706" s="2"/>
      <c r="Y706" s="2"/>
      <c r="Z706" s="2"/>
    </row>
    <row r="707" spans="1:26" ht="12.75" customHeight="1">
      <c r="A707" s="14"/>
      <c r="B707" s="14"/>
      <c r="C707" s="14"/>
      <c r="D707" s="2"/>
      <c r="E707" s="2"/>
      <c r="F707" s="2"/>
      <c r="G707" s="2"/>
      <c r="H707" s="35"/>
      <c r="I707" s="35"/>
      <c r="J707" s="35"/>
      <c r="K707" s="35"/>
      <c r="L707" s="2"/>
      <c r="M707" s="2"/>
      <c r="N707" s="2"/>
      <c r="O707" s="2"/>
      <c r="P707" s="2"/>
      <c r="Q707" s="2"/>
      <c r="R707" s="2"/>
      <c r="S707" s="2"/>
      <c r="T707" s="2"/>
      <c r="U707" s="2"/>
      <c r="V707" s="2"/>
      <c r="W707" s="2"/>
      <c r="X707" s="2"/>
      <c r="Y707" s="2"/>
      <c r="Z707" s="2"/>
    </row>
    <row r="708" spans="1:26" ht="12.75" customHeight="1">
      <c r="A708" s="14"/>
      <c r="B708" s="19" t="s">
        <v>8</v>
      </c>
      <c r="C708" s="14"/>
      <c r="D708" s="389" t="s">
        <v>741</v>
      </c>
      <c r="E708" s="390"/>
      <c r="F708" s="390"/>
      <c r="G708" s="2"/>
      <c r="H708" s="35"/>
      <c r="I708" s="35"/>
      <c r="J708" s="35"/>
      <c r="K708" s="35"/>
      <c r="L708" s="2"/>
      <c r="M708" s="2"/>
      <c r="N708" s="2"/>
      <c r="O708" s="2"/>
      <c r="P708" s="2"/>
      <c r="Q708" s="2"/>
      <c r="R708" s="2"/>
      <c r="S708" s="2"/>
      <c r="T708" s="2"/>
      <c r="U708" s="2"/>
      <c r="V708" s="2"/>
      <c r="W708" s="2"/>
      <c r="X708" s="2"/>
      <c r="Y708" s="2"/>
      <c r="Z708" s="2"/>
    </row>
    <row r="709" spans="1:26" ht="12.75" customHeight="1">
      <c r="A709" s="14"/>
      <c r="B709" s="14"/>
      <c r="C709" s="14"/>
      <c r="D709" s="390"/>
      <c r="E709" s="390"/>
      <c r="F709" s="390"/>
      <c r="G709" s="2"/>
      <c r="H709" s="35"/>
      <c r="I709" s="35"/>
      <c r="J709" s="35"/>
      <c r="K709" s="35"/>
      <c r="L709" s="2"/>
      <c r="M709" s="2"/>
      <c r="N709" s="2"/>
      <c r="O709" s="2"/>
      <c r="P709" s="2"/>
      <c r="Q709" s="2"/>
      <c r="R709" s="2"/>
      <c r="S709" s="2"/>
      <c r="T709" s="2"/>
      <c r="U709" s="2"/>
      <c r="V709" s="2"/>
      <c r="W709" s="2"/>
      <c r="X709" s="2"/>
      <c r="Y709" s="2"/>
      <c r="Z709" s="2"/>
    </row>
    <row r="710" spans="1:26" ht="12.75" customHeight="1">
      <c r="A710" s="14"/>
      <c r="B710" s="14"/>
      <c r="C710" s="14"/>
      <c r="D710" s="390"/>
      <c r="E710" s="390"/>
      <c r="F710" s="390"/>
      <c r="G710" s="2"/>
      <c r="H710" s="35"/>
      <c r="I710" s="35"/>
      <c r="J710" s="35"/>
      <c r="K710" s="35"/>
      <c r="L710" s="2"/>
      <c r="M710" s="2"/>
      <c r="N710" s="2"/>
      <c r="O710" s="2"/>
      <c r="P710" s="2"/>
      <c r="Q710" s="2"/>
      <c r="R710" s="2"/>
      <c r="S710" s="2"/>
      <c r="T710" s="2"/>
      <c r="U710" s="2"/>
      <c r="V710" s="2"/>
      <c r="W710" s="2"/>
      <c r="X710" s="2"/>
      <c r="Y710" s="2"/>
      <c r="Z710" s="2"/>
    </row>
    <row r="711" spans="1:26" ht="12.75" customHeight="1">
      <c r="A711" s="14"/>
      <c r="B711" s="14"/>
      <c r="C711" s="14"/>
      <c r="D711" s="2"/>
      <c r="E711" s="2"/>
      <c r="F711" s="2"/>
      <c r="G711" s="2"/>
      <c r="H711" s="35"/>
      <c r="I711" s="35"/>
      <c r="J711" s="35"/>
      <c r="K711" s="35"/>
      <c r="L711" s="2"/>
      <c r="M711" s="2"/>
      <c r="N711" s="2"/>
      <c r="O711" s="2"/>
      <c r="P711" s="2"/>
      <c r="Q711" s="2"/>
      <c r="R711" s="2"/>
      <c r="S711" s="2"/>
      <c r="T711" s="2"/>
      <c r="U711" s="2"/>
      <c r="V711" s="2"/>
      <c r="W711" s="2"/>
      <c r="X711" s="2"/>
      <c r="Y711" s="2"/>
      <c r="Z711" s="2"/>
    </row>
    <row r="712" spans="1:26" ht="12.75" customHeight="1">
      <c r="A712" s="16"/>
      <c r="B712" s="19" t="s">
        <v>8</v>
      </c>
      <c r="C712" s="14"/>
      <c r="D712" s="389" t="s">
        <v>747</v>
      </c>
      <c r="E712" s="390"/>
      <c r="F712" s="390"/>
      <c r="G712" s="2"/>
      <c r="H712" s="35"/>
      <c r="I712" s="35"/>
      <c r="J712" s="35"/>
      <c r="K712" s="35"/>
      <c r="L712" s="2"/>
      <c r="M712" s="2"/>
      <c r="N712" s="2"/>
      <c r="O712" s="2"/>
      <c r="P712" s="2"/>
      <c r="Q712" s="2"/>
      <c r="R712" s="2"/>
      <c r="S712" s="2"/>
      <c r="T712" s="2"/>
      <c r="U712" s="2"/>
      <c r="V712" s="2"/>
      <c r="W712" s="2"/>
      <c r="X712" s="2"/>
      <c r="Y712" s="2"/>
      <c r="Z712" s="2"/>
    </row>
    <row r="713" spans="1:26" ht="12.75" customHeight="1">
      <c r="A713" s="14"/>
      <c r="B713" s="14"/>
      <c r="C713" s="14"/>
      <c r="D713" s="390"/>
      <c r="E713" s="390"/>
      <c r="F713" s="390"/>
      <c r="G713" s="2"/>
      <c r="H713" s="35"/>
      <c r="I713" s="35"/>
      <c r="J713" s="35"/>
      <c r="K713" s="35"/>
      <c r="L713" s="2"/>
      <c r="M713" s="2"/>
      <c r="N713" s="2"/>
      <c r="O713" s="2"/>
      <c r="P713" s="2"/>
      <c r="Q713" s="2"/>
      <c r="R713" s="2"/>
      <c r="S713" s="2"/>
      <c r="T713" s="2"/>
      <c r="U713" s="2"/>
      <c r="V713" s="2"/>
      <c r="W713" s="2"/>
      <c r="X713" s="2"/>
      <c r="Y713" s="2"/>
      <c r="Z713" s="2"/>
    </row>
    <row r="714" spans="1:26" ht="12.75" customHeight="1">
      <c r="A714" s="14"/>
      <c r="B714" s="14"/>
      <c r="C714" s="14"/>
      <c r="D714" s="390"/>
      <c r="E714" s="390"/>
      <c r="F714" s="390"/>
      <c r="G714" s="2"/>
      <c r="H714" s="35"/>
      <c r="I714" s="35"/>
      <c r="J714" s="35"/>
      <c r="K714" s="35"/>
      <c r="L714" s="2"/>
      <c r="M714" s="2"/>
      <c r="N714" s="2"/>
      <c r="O714" s="2"/>
      <c r="P714" s="2"/>
      <c r="Q714" s="2"/>
      <c r="R714" s="2"/>
      <c r="S714" s="2"/>
      <c r="T714" s="2"/>
      <c r="U714" s="2"/>
      <c r="V714" s="2"/>
      <c r="W714" s="2"/>
      <c r="X714" s="2"/>
      <c r="Y714" s="2"/>
      <c r="Z714" s="2"/>
    </row>
    <row r="715" spans="1:26" ht="12.75" customHeight="1">
      <c r="A715" s="14"/>
      <c r="B715" s="14"/>
      <c r="C715" s="14"/>
      <c r="D715" s="390"/>
      <c r="E715" s="390"/>
      <c r="F715" s="390"/>
      <c r="G715" s="2"/>
      <c r="H715" s="35"/>
      <c r="I715" s="35"/>
      <c r="J715" s="35"/>
      <c r="K715" s="35"/>
      <c r="L715" s="2"/>
      <c r="M715" s="2"/>
      <c r="N715" s="2"/>
      <c r="O715" s="2"/>
      <c r="P715" s="2"/>
      <c r="Q715" s="2"/>
      <c r="R715" s="2"/>
      <c r="S715" s="2"/>
      <c r="T715" s="2"/>
      <c r="U715" s="2"/>
      <c r="V715" s="2"/>
      <c r="W715" s="2"/>
      <c r="X715" s="2"/>
      <c r="Y715" s="2"/>
      <c r="Z715" s="2"/>
    </row>
    <row r="716" spans="1:26" ht="12.75" customHeight="1">
      <c r="A716" s="14"/>
      <c r="B716" s="14"/>
      <c r="C716" s="14"/>
      <c r="D716" s="15"/>
      <c r="E716" s="2"/>
      <c r="F716" s="2"/>
      <c r="G716" s="2"/>
      <c r="H716" s="35"/>
      <c r="I716" s="35"/>
      <c r="J716" s="35"/>
      <c r="K716" s="35"/>
      <c r="L716" s="2"/>
      <c r="M716" s="2"/>
      <c r="N716" s="2"/>
      <c r="O716" s="2"/>
      <c r="P716" s="2"/>
      <c r="Q716" s="2"/>
      <c r="R716" s="2"/>
      <c r="S716" s="2"/>
      <c r="T716" s="2"/>
      <c r="U716" s="2"/>
      <c r="V716" s="2"/>
      <c r="W716" s="2"/>
      <c r="X716" s="2"/>
      <c r="Y716" s="2"/>
      <c r="Z716" s="2"/>
    </row>
    <row r="717" spans="1:26" ht="12.75" customHeight="1">
      <c r="A717" s="16"/>
      <c r="B717" s="19" t="s">
        <v>8</v>
      </c>
      <c r="C717" s="14"/>
      <c r="D717" s="389" t="s">
        <v>754</v>
      </c>
      <c r="E717" s="390"/>
      <c r="F717" s="390"/>
      <c r="G717" s="2"/>
      <c r="H717" s="35"/>
      <c r="I717" s="35"/>
      <c r="J717" s="35"/>
      <c r="K717" s="35"/>
      <c r="L717" s="2"/>
      <c r="M717" s="2"/>
      <c r="N717" s="2"/>
      <c r="O717" s="2"/>
      <c r="P717" s="2"/>
      <c r="Q717" s="2"/>
      <c r="R717" s="2"/>
      <c r="S717" s="2"/>
      <c r="T717" s="2"/>
      <c r="U717" s="2"/>
      <c r="V717" s="2"/>
      <c r="W717" s="2"/>
      <c r="X717" s="2"/>
      <c r="Y717" s="2"/>
      <c r="Z717" s="2"/>
    </row>
    <row r="718" spans="1:26" ht="12.75" customHeight="1">
      <c r="A718" s="14"/>
      <c r="B718" s="14"/>
      <c r="C718" s="14"/>
      <c r="D718" s="390"/>
      <c r="E718" s="390"/>
      <c r="F718" s="390"/>
      <c r="G718" s="2"/>
      <c r="H718" s="35"/>
      <c r="I718" s="35"/>
      <c r="J718" s="35"/>
      <c r="K718" s="35"/>
      <c r="L718" s="2"/>
      <c r="M718" s="2"/>
      <c r="N718" s="2"/>
      <c r="O718" s="2"/>
      <c r="P718" s="2"/>
      <c r="Q718" s="2"/>
      <c r="R718" s="2"/>
      <c r="S718" s="2"/>
      <c r="T718" s="2"/>
      <c r="U718" s="2"/>
      <c r="V718" s="2"/>
      <c r="W718" s="2"/>
      <c r="X718" s="2"/>
      <c r="Y718" s="2"/>
      <c r="Z718" s="2"/>
    </row>
    <row r="719" spans="1:26" ht="12.75" customHeight="1">
      <c r="A719" s="14"/>
      <c r="B719" s="14"/>
      <c r="C719" s="14"/>
      <c r="D719" s="390"/>
      <c r="E719" s="390"/>
      <c r="F719" s="390"/>
      <c r="G719" s="2"/>
      <c r="H719" s="35"/>
      <c r="I719" s="35"/>
      <c r="J719" s="35"/>
      <c r="K719" s="35"/>
      <c r="L719" s="2"/>
      <c r="M719" s="2"/>
      <c r="N719" s="2"/>
      <c r="O719" s="2"/>
      <c r="P719" s="2"/>
      <c r="Q719" s="2"/>
      <c r="R719" s="2"/>
      <c r="S719" s="2"/>
      <c r="T719" s="2"/>
      <c r="U719" s="2"/>
      <c r="V719" s="2"/>
      <c r="W719" s="2"/>
      <c r="X719" s="2"/>
      <c r="Y719" s="2"/>
      <c r="Z719" s="2"/>
    </row>
    <row r="720" spans="1:26" ht="12.75" customHeight="1">
      <c r="A720" s="14"/>
      <c r="B720" s="14"/>
      <c r="C720" s="14"/>
      <c r="D720" s="390"/>
      <c r="E720" s="390"/>
      <c r="F720" s="390"/>
      <c r="G720" s="2"/>
      <c r="H720" s="35"/>
      <c r="I720" s="35"/>
      <c r="J720" s="35"/>
      <c r="K720" s="35"/>
      <c r="L720" s="2"/>
      <c r="M720" s="2"/>
      <c r="N720" s="2"/>
      <c r="O720" s="2"/>
      <c r="P720" s="2"/>
      <c r="Q720" s="2"/>
      <c r="R720" s="2"/>
      <c r="S720" s="2"/>
      <c r="T720" s="2"/>
      <c r="U720" s="2"/>
      <c r="V720" s="2"/>
      <c r="W720" s="2"/>
      <c r="X720" s="2"/>
      <c r="Y720" s="2"/>
      <c r="Z720" s="2"/>
    </row>
    <row r="721" spans="1:26" ht="12.75" customHeight="1">
      <c r="A721" s="14"/>
      <c r="B721" s="14"/>
      <c r="C721" s="14"/>
      <c r="D721" s="390"/>
      <c r="E721" s="390"/>
      <c r="F721" s="390"/>
      <c r="G721" s="2"/>
      <c r="H721" s="35"/>
      <c r="I721" s="35"/>
      <c r="J721" s="35"/>
      <c r="K721" s="35"/>
      <c r="L721" s="2"/>
      <c r="M721" s="2"/>
      <c r="N721" s="2"/>
      <c r="O721" s="2"/>
      <c r="P721" s="2"/>
      <c r="Q721" s="2"/>
      <c r="R721" s="2"/>
      <c r="S721" s="2"/>
      <c r="T721" s="2"/>
      <c r="U721" s="2"/>
      <c r="V721" s="2"/>
      <c r="W721" s="2"/>
      <c r="X721" s="2"/>
      <c r="Y721" s="2"/>
      <c r="Z721" s="2"/>
    </row>
    <row r="722" spans="1:26" ht="12.75" customHeight="1">
      <c r="A722" s="14"/>
      <c r="B722" s="14"/>
      <c r="C722" s="14"/>
      <c r="D722" s="390"/>
      <c r="E722" s="390"/>
      <c r="F722" s="390"/>
      <c r="G722" s="2"/>
      <c r="H722" s="35"/>
      <c r="I722" s="35"/>
      <c r="J722" s="35"/>
      <c r="K722" s="35"/>
      <c r="L722" s="2"/>
      <c r="M722" s="2"/>
      <c r="N722" s="2"/>
      <c r="O722" s="2"/>
      <c r="P722" s="2"/>
      <c r="Q722" s="2"/>
      <c r="R722" s="2"/>
      <c r="S722" s="2"/>
      <c r="T722" s="2"/>
      <c r="U722" s="2"/>
      <c r="V722" s="2"/>
      <c r="W722" s="2"/>
      <c r="X722" s="2"/>
      <c r="Y722" s="2"/>
      <c r="Z722" s="2"/>
    </row>
    <row r="723" spans="1:26" ht="12.75" customHeight="1">
      <c r="A723" s="14"/>
      <c r="B723" s="14"/>
      <c r="C723" s="14"/>
      <c r="D723" s="390"/>
      <c r="E723" s="390"/>
      <c r="F723" s="390"/>
      <c r="G723" s="2"/>
      <c r="H723" s="35"/>
      <c r="I723" s="35"/>
      <c r="J723" s="35"/>
      <c r="K723" s="35"/>
      <c r="L723" s="2"/>
      <c r="M723" s="2"/>
      <c r="N723" s="2"/>
      <c r="O723" s="2"/>
      <c r="P723" s="2"/>
      <c r="Q723" s="2"/>
      <c r="R723" s="2"/>
      <c r="S723" s="2"/>
      <c r="T723" s="2"/>
      <c r="U723" s="2"/>
      <c r="V723" s="2"/>
      <c r="W723" s="2"/>
      <c r="X723" s="2"/>
      <c r="Y723" s="2"/>
      <c r="Z723" s="2"/>
    </row>
    <row r="724" spans="1:26" ht="12.75" customHeight="1">
      <c r="A724" s="14"/>
      <c r="B724" s="14"/>
      <c r="C724" s="14"/>
      <c r="D724" s="406" t="s">
        <v>761</v>
      </c>
      <c r="E724" s="390"/>
      <c r="F724" s="390"/>
      <c r="G724" s="2"/>
      <c r="H724" s="35"/>
      <c r="I724" s="35"/>
      <c r="J724" s="35"/>
      <c r="K724" s="35"/>
      <c r="L724" s="2"/>
      <c r="M724" s="2"/>
      <c r="N724" s="2"/>
      <c r="O724" s="2"/>
      <c r="P724" s="2"/>
      <c r="Q724" s="2"/>
      <c r="R724" s="2"/>
      <c r="S724" s="2"/>
      <c r="T724" s="2"/>
      <c r="U724" s="2"/>
      <c r="V724" s="2"/>
      <c r="W724" s="2"/>
      <c r="X724" s="2"/>
      <c r="Y724" s="2"/>
      <c r="Z724" s="2"/>
    </row>
    <row r="725" spans="1:26" ht="12.75" customHeight="1">
      <c r="A725" s="14"/>
      <c r="B725" s="14"/>
      <c r="C725" s="14"/>
      <c r="D725" s="20"/>
      <c r="E725" s="2"/>
      <c r="F725" s="2"/>
      <c r="G725" s="2"/>
      <c r="H725" s="35"/>
      <c r="I725" s="35"/>
      <c r="J725" s="35"/>
      <c r="K725" s="35"/>
      <c r="L725" s="2"/>
      <c r="M725" s="2"/>
      <c r="N725" s="2"/>
      <c r="O725" s="2"/>
      <c r="P725" s="2"/>
      <c r="Q725" s="2"/>
      <c r="R725" s="2"/>
      <c r="S725" s="2"/>
      <c r="T725" s="2"/>
      <c r="U725" s="2"/>
      <c r="V725" s="2"/>
      <c r="W725" s="2"/>
      <c r="X725" s="2"/>
      <c r="Y725" s="2"/>
      <c r="Z725" s="2"/>
    </row>
    <row r="726" spans="1:26" ht="12.75" customHeight="1">
      <c r="A726" s="410" t="s">
        <v>765</v>
      </c>
      <c r="B726" s="401"/>
      <c r="C726" s="401"/>
      <c r="D726" s="401"/>
      <c r="E726" s="401"/>
      <c r="F726" s="401"/>
      <c r="G726" s="401"/>
      <c r="H726" s="35"/>
      <c r="I726" s="35"/>
      <c r="J726" s="35"/>
      <c r="K726" s="35"/>
      <c r="L726" s="2"/>
      <c r="M726" s="2"/>
      <c r="N726" s="2"/>
      <c r="O726" s="2"/>
      <c r="P726" s="2"/>
      <c r="Q726" s="2"/>
      <c r="R726" s="2"/>
      <c r="S726" s="2"/>
      <c r="T726" s="2"/>
      <c r="U726" s="2"/>
      <c r="V726" s="2"/>
      <c r="W726" s="2"/>
      <c r="X726" s="2"/>
      <c r="Y726" s="2"/>
      <c r="Z726" s="2"/>
    </row>
    <row r="727" spans="1:26" ht="12.75" customHeight="1">
      <c r="A727" s="14"/>
      <c r="B727" s="14"/>
      <c r="C727" s="14"/>
      <c r="D727" s="15"/>
      <c r="E727" s="2"/>
      <c r="F727" s="2"/>
      <c r="G727" s="35"/>
      <c r="H727" s="35"/>
      <c r="I727" s="35"/>
      <c r="J727" s="35"/>
      <c r="K727" s="35"/>
      <c r="L727" s="2"/>
      <c r="M727" s="2"/>
      <c r="N727" s="2"/>
      <c r="O727" s="2"/>
      <c r="P727" s="2"/>
      <c r="Q727" s="2"/>
      <c r="R727" s="2"/>
      <c r="S727" s="2"/>
      <c r="T727" s="2"/>
      <c r="U727" s="2"/>
      <c r="V727" s="2"/>
      <c r="W727" s="2"/>
      <c r="X727" s="2"/>
      <c r="Y727" s="2"/>
      <c r="Z727" s="2"/>
    </row>
    <row r="728" spans="1:26" ht="12.75" customHeight="1">
      <c r="A728" s="1"/>
      <c r="B728" s="1"/>
      <c r="C728" s="14"/>
      <c r="D728" s="414" t="s">
        <v>768</v>
      </c>
      <c r="E728" s="390"/>
      <c r="F728" s="390"/>
      <c r="G728" s="35"/>
      <c r="H728" s="35"/>
      <c r="I728" s="35"/>
      <c r="J728" s="35"/>
      <c r="K728" s="35"/>
      <c r="L728" s="2"/>
      <c r="M728" s="2"/>
      <c r="N728" s="2"/>
      <c r="O728" s="2"/>
      <c r="P728" s="2"/>
      <c r="Q728" s="2"/>
      <c r="R728" s="2"/>
      <c r="S728" s="2"/>
      <c r="T728" s="2"/>
      <c r="U728" s="2"/>
      <c r="V728" s="2"/>
      <c r="W728" s="2"/>
      <c r="X728" s="2"/>
      <c r="Y728" s="2"/>
      <c r="Z728" s="2"/>
    </row>
    <row r="729" spans="1:26" ht="12.75" customHeight="1">
      <c r="A729" s="14"/>
      <c r="B729" s="14"/>
      <c r="C729" s="14"/>
      <c r="D729" s="405" t="s">
        <v>770</v>
      </c>
      <c r="E729" s="390"/>
      <c r="F729" s="390"/>
      <c r="G729" s="35"/>
      <c r="H729" s="35"/>
      <c r="I729" s="35"/>
      <c r="J729" s="35"/>
      <c r="K729" s="35"/>
      <c r="L729" s="2"/>
      <c r="M729" s="2"/>
      <c r="N729" s="2"/>
      <c r="O729" s="2"/>
      <c r="P729" s="2"/>
      <c r="Q729" s="2"/>
      <c r="R729" s="2"/>
      <c r="S729" s="2"/>
      <c r="T729" s="2"/>
      <c r="U729" s="2"/>
      <c r="V729" s="2"/>
      <c r="W729" s="2"/>
      <c r="X729" s="2"/>
      <c r="Y729" s="2"/>
      <c r="Z729" s="2"/>
    </row>
    <row r="730" spans="1:26" ht="12.75" customHeight="1">
      <c r="A730" s="14"/>
      <c r="B730" s="14"/>
      <c r="C730" s="14"/>
      <c r="D730" s="2"/>
      <c r="E730" s="2"/>
      <c r="F730" s="2"/>
      <c r="G730" s="35"/>
      <c r="H730" s="35"/>
      <c r="I730" s="35"/>
      <c r="J730" s="35"/>
      <c r="K730" s="35"/>
      <c r="L730" s="2"/>
      <c r="M730" s="2"/>
      <c r="N730" s="2"/>
      <c r="O730" s="2"/>
      <c r="P730" s="2"/>
      <c r="Q730" s="2"/>
      <c r="R730" s="2"/>
      <c r="S730" s="2"/>
      <c r="T730" s="2"/>
      <c r="U730" s="2"/>
      <c r="V730" s="2"/>
      <c r="W730" s="2"/>
      <c r="X730" s="2"/>
      <c r="Y730" s="2"/>
      <c r="Z730" s="2"/>
    </row>
    <row r="731" spans="1:26" ht="12.75" customHeight="1">
      <c r="A731" s="16"/>
      <c r="B731" s="19" t="s">
        <v>8</v>
      </c>
      <c r="C731" s="1"/>
      <c r="D731" s="389" t="s">
        <v>776</v>
      </c>
      <c r="E731" s="390"/>
      <c r="F731" s="390"/>
      <c r="G731" s="35"/>
      <c r="H731" s="35"/>
      <c r="I731" s="35"/>
      <c r="J731" s="35"/>
      <c r="K731" s="35"/>
      <c r="L731" s="2"/>
      <c r="M731" s="2"/>
      <c r="N731" s="2"/>
      <c r="O731" s="2"/>
      <c r="P731" s="2"/>
      <c r="Q731" s="2"/>
      <c r="R731" s="2"/>
      <c r="S731" s="2"/>
      <c r="T731" s="2"/>
      <c r="U731" s="2"/>
      <c r="V731" s="2"/>
      <c r="W731" s="2"/>
      <c r="X731" s="2"/>
      <c r="Y731" s="2"/>
      <c r="Z731" s="2"/>
    </row>
    <row r="732" spans="1:26" ht="10.5" customHeight="1">
      <c r="A732" s="1"/>
      <c r="B732" s="1"/>
      <c r="C732" s="1"/>
      <c r="D732" s="390"/>
      <c r="E732" s="390"/>
      <c r="F732" s="390"/>
      <c r="G732" s="35"/>
      <c r="H732" s="35"/>
      <c r="I732" s="35"/>
      <c r="J732" s="35"/>
      <c r="K732" s="35"/>
      <c r="L732" s="2"/>
      <c r="M732" s="2"/>
      <c r="N732" s="2"/>
      <c r="O732" s="2"/>
      <c r="P732" s="2"/>
      <c r="Q732" s="2"/>
      <c r="R732" s="2"/>
      <c r="S732" s="2"/>
      <c r="T732" s="2"/>
      <c r="U732" s="2"/>
      <c r="V732" s="2"/>
      <c r="W732" s="2"/>
      <c r="X732" s="2"/>
      <c r="Y732" s="2"/>
      <c r="Z732" s="2"/>
    </row>
    <row r="733" spans="1:26" ht="12.75" customHeight="1">
      <c r="A733" s="1"/>
      <c r="B733" s="1"/>
      <c r="C733" s="1"/>
      <c r="D733" s="390"/>
      <c r="E733" s="390"/>
      <c r="F733" s="390"/>
      <c r="G733" s="35"/>
      <c r="H733" s="35"/>
      <c r="I733" s="35"/>
      <c r="J733" s="35"/>
      <c r="K733" s="35"/>
      <c r="L733" s="2"/>
      <c r="M733" s="2"/>
      <c r="N733" s="2"/>
      <c r="O733" s="2"/>
      <c r="P733" s="2"/>
      <c r="Q733" s="2"/>
      <c r="R733" s="2"/>
      <c r="S733" s="2"/>
      <c r="T733" s="2"/>
      <c r="U733" s="2"/>
      <c r="V733" s="2"/>
      <c r="W733" s="2"/>
      <c r="X733" s="2"/>
      <c r="Y733" s="2"/>
      <c r="Z733" s="2"/>
    </row>
    <row r="734" spans="1:26" ht="12.75" customHeight="1">
      <c r="A734" s="1"/>
      <c r="B734" s="1"/>
      <c r="C734" s="1"/>
      <c r="D734" s="390"/>
      <c r="E734" s="390"/>
      <c r="F734" s="390"/>
      <c r="G734" s="35"/>
      <c r="H734" s="35"/>
      <c r="I734" s="35"/>
      <c r="J734" s="35"/>
      <c r="K734" s="35"/>
      <c r="L734" s="2"/>
      <c r="M734" s="2"/>
      <c r="N734" s="2"/>
      <c r="O734" s="2"/>
      <c r="P734" s="2"/>
      <c r="Q734" s="2"/>
      <c r="R734" s="2"/>
      <c r="S734" s="2"/>
      <c r="T734" s="2"/>
      <c r="U734" s="2"/>
      <c r="V734" s="2"/>
      <c r="W734" s="2"/>
      <c r="X734" s="2"/>
      <c r="Y734" s="2"/>
      <c r="Z734" s="2"/>
    </row>
    <row r="735" spans="1:26" ht="12.75" customHeight="1">
      <c r="A735" s="1"/>
      <c r="B735" s="1"/>
      <c r="C735" s="1"/>
      <c r="D735" s="390"/>
      <c r="E735" s="390"/>
      <c r="F735" s="390"/>
      <c r="G735" s="35"/>
      <c r="H735" s="35"/>
      <c r="I735" s="35"/>
      <c r="J735" s="35"/>
      <c r="K735" s="35"/>
      <c r="L735" s="2"/>
      <c r="M735" s="2"/>
      <c r="N735" s="2"/>
      <c r="O735" s="2"/>
      <c r="P735" s="2"/>
      <c r="Q735" s="2"/>
      <c r="R735" s="2"/>
      <c r="S735" s="2"/>
      <c r="T735" s="2"/>
      <c r="U735" s="2"/>
      <c r="V735" s="2"/>
      <c r="W735" s="2"/>
      <c r="X735" s="2"/>
      <c r="Y735" s="2"/>
      <c r="Z735" s="2"/>
    </row>
    <row r="736" spans="1:26" ht="15" customHeight="1">
      <c r="A736" s="1"/>
      <c r="B736" s="1"/>
      <c r="C736" s="1"/>
      <c r="D736" s="390"/>
      <c r="E736" s="390"/>
      <c r="F736" s="390"/>
      <c r="G736" s="35"/>
      <c r="H736" s="35"/>
      <c r="I736" s="35"/>
      <c r="J736" s="35"/>
      <c r="K736" s="35"/>
      <c r="L736" s="2"/>
      <c r="M736" s="2"/>
      <c r="N736" s="2"/>
      <c r="O736" s="2"/>
      <c r="P736" s="2"/>
      <c r="Q736" s="2"/>
      <c r="R736" s="2"/>
      <c r="S736" s="2"/>
      <c r="T736" s="2"/>
      <c r="U736" s="2"/>
      <c r="V736" s="2"/>
      <c r="W736" s="2"/>
      <c r="X736" s="2"/>
      <c r="Y736" s="2"/>
      <c r="Z736" s="2"/>
    </row>
    <row r="737" spans="1:26" ht="12.75" customHeight="1">
      <c r="A737" s="1"/>
      <c r="B737" s="1"/>
      <c r="C737" s="1"/>
      <c r="D737" s="51"/>
      <c r="E737" s="15"/>
      <c r="F737" s="15"/>
      <c r="G737" s="35"/>
      <c r="H737" s="35"/>
      <c r="I737" s="35"/>
      <c r="J737" s="35"/>
      <c r="K737" s="35"/>
      <c r="L737" s="2"/>
      <c r="M737" s="2"/>
      <c r="N737" s="2"/>
      <c r="O737" s="2"/>
      <c r="P737" s="2"/>
      <c r="Q737" s="2"/>
      <c r="R737" s="2"/>
      <c r="S737" s="2"/>
      <c r="T737" s="2"/>
      <c r="U737" s="2"/>
      <c r="V737" s="2"/>
      <c r="W737" s="2"/>
      <c r="X737" s="2"/>
      <c r="Y737" s="2"/>
      <c r="Z737" s="2"/>
    </row>
    <row r="738" spans="1:26" ht="12.75" customHeight="1">
      <c r="A738" s="65"/>
      <c r="B738" s="19" t="s">
        <v>8</v>
      </c>
      <c r="C738" s="66"/>
      <c r="D738" s="389" t="s">
        <v>786</v>
      </c>
      <c r="E738" s="390"/>
      <c r="F738" s="390"/>
      <c r="G738" s="67"/>
      <c r="H738" s="67"/>
      <c r="I738" s="67"/>
      <c r="J738" s="67"/>
      <c r="K738" s="67"/>
      <c r="L738" s="67"/>
      <c r="M738" s="67"/>
      <c r="N738" s="67"/>
      <c r="O738" s="67"/>
      <c r="P738" s="67"/>
      <c r="Q738" s="67"/>
      <c r="R738" s="67"/>
      <c r="S738" s="67"/>
      <c r="T738" s="67"/>
      <c r="U738" s="67"/>
      <c r="V738" s="67"/>
      <c r="W738" s="67"/>
      <c r="X738" s="67"/>
      <c r="Y738" s="67"/>
      <c r="Z738" s="67"/>
    </row>
    <row r="739" spans="1:26" ht="12.75" customHeight="1">
      <c r="A739" s="66"/>
      <c r="B739" s="66"/>
      <c r="C739" s="66"/>
      <c r="D739" s="390"/>
      <c r="E739" s="390"/>
      <c r="F739" s="390"/>
      <c r="G739" s="67"/>
      <c r="H739" s="67"/>
      <c r="I739" s="67"/>
      <c r="J739" s="67"/>
      <c r="K739" s="67"/>
      <c r="L739" s="67"/>
      <c r="M739" s="67"/>
      <c r="N739" s="67"/>
      <c r="O739" s="67"/>
      <c r="P739" s="67"/>
      <c r="Q739" s="67"/>
      <c r="R739" s="67"/>
      <c r="S739" s="67"/>
      <c r="T739" s="67"/>
      <c r="U739" s="67"/>
      <c r="V739" s="67"/>
      <c r="W739" s="67"/>
      <c r="X739" s="67"/>
      <c r="Y739" s="67"/>
      <c r="Z739" s="67"/>
    </row>
    <row r="740" spans="1:26" ht="12.75" customHeight="1">
      <c r="A740" s="66"/>
      <c r="B740" s="66"/>
      <c r="C740" s="66"/>
      <c r="D740" s="390"/>
      <c r="E740" s="390"/>
      <c r="F740" s="390"/>
      <c r="G740" s="67"/>
      <c r="H740" s="67"/>
      <c r="I740" s="67"/>
      <c r="J740" s="67"/>
      <c r="K740" s="67"/>
      <c r="L740" s="67"/>
      <c r="M740" s="67"/>
      <c r="N740" s="67"/>
      <c r="O740" s="67"/>
      <c r="P740" s="67"/>
      <c r="Q740" s="67"/>
      <c r="R740" s="67"/>
      <c r="S740" s="67"/>
      <c r="T740" s="67"/>
      <c r="U740" s="67"/>
      <c r="V740" s="67"/>
      <c r="W740" s="67"/>
      <c r="X740" s="67"/>
      <c r="Y740" s="67"/>
      <c r="Z740" s="67"/>
    </row>
    <row r="741" spans="1:26" ht="12.75" customHeight="1">
      <c r="A741" s="66"/>
      <c r="B741" s="66"/>
      <c r="C741" s="66"/>
      <c r="D741" s="390"/>
      <c r="E741" s="390"/>
      <c r="F741" s="390"/>
      <c r="G741" s="67"/>
      <c r="H741" s="67"/>
      <c r="I741" s="67"/>
      <c r="J741" s="67"/>
      <c r="K741" s="67"/>
      <c r="L741" s="67"/>
      <c r="M741" s="67"/>
      <c r="N741" s="67"/>
      <c r="O741" s="67"/>
      <c r="P741" s="67"/>
      <c r="Q741" s="67"/>
      <c r="R741" s="67"/>
      <c r="S741" s="67"/>
      <c r="T741" s="67"/>
      <c r="U741" s="67"/>
      <c r="V741" s="67"/>
      <c r="W741" s="67"/>
      <c r="X741" s="67"/>
      <c r="Y741" s="67"/>
      <c r="Z741" s="67"/>
    </row>
    <row r="742" spans="1:26" ht="12.75" customHeight="1">
      <c r="A742" s="66"/>
      <c r="B742" s="66"/>
      <c r="C742" s="66"/>
      <c r="D742" s="51"/>
      <c r="E742" s="67"/>
      <c r="F742" s="67"/>
      <c r="G742" s="67"/>
      <c r="H742" s="67"/>
      <c r="I742" s="67"/>
      <c r="J742" s="67"/>
      <c r="K742" s="67"/>
      <c r="L742" s="67"/>
      <c r="M742" s="67"/>
      <c r="N742" s="67"/>
      <c r="O742" s="67"/>
      <c r="P742" s="67"/>
      <c r="Q742" s="67"/>
      <c r="R742" s="67"/>
      <c r="S742" s="67"/>
      <c r="T742" s="67"/>
      <c r="U742" s="67"/>
      <c r="V742" s="67"/>
      <c r="W742" s="67"/>
      <c r="X742" s="67"/>
      <c r="Y742" s="67"/>
      <c r="Z742" s="67"/>
    </row>
    <row r="743" spans="1:26" ht="12.75" customHeight="1">
      <c r="A743" s="16"/>
      <c r="B743" s="19" t="s">
        <v>8</v>
      </c>
      <c r="C743" s="66"/>
      <c r="D743" s="403" t="s">
        <v>795</v>
      </c>
      <c r="E743" s="390"/>
      <c r="F743" s="390"/>
      <c r="G743" s="67"/>
      <c r="H743" s="67"/>
      <c r="I743" s="67"/>
      <c r="J743" s="67"/>
      <c r="K743" s="67"/>
      <c r="L743" s="67"/>
      <c r="M743" s="67"/>
      <c r="N743" s="67"/>
      <c r="O743" s="67"/>
      <c r="P743" s="67"/>
      <c r="Q743" s="67"/>
      <c r="R743" s="67"/>
      <c r="S743" s="67"/>
      <c r="T743" s="67"/>
      <c r="U743" s="67"/>
      <c r="V743" s="67"/>
      <c r="W743" s="67"/>
      <c r="X743" s="67"/>
      <c r="Y743" s="67"/>
      <c r="Z743" s="67"/>
    </row>
    <row r="744" spans="1:26" ht="12.75" customHeight="1">
      <c r="A744" s="66"/>
      <c r="B744" s="66"/>
      <c r="C744" s="66"/>
      <c r="D744" s="390"/>
      <c r="E744" s="390"/>
      <c r="F744" s="390"/>
      <c r="G744" s="67"/>
      <c r="H744" s="67"/>
      <c r="I744" s="67"/>
      <c r="J744" s="67"/>
      <c r="K744" s="67"/>
      <c r="L744" s="67"/>
      <c r="M744" s="67"/>
      <c r="N744" s="67"/>
      <c r="O744" s="67"/>
      <c r="P744" s="67"/>
      <c r="Q744" s="67"/>
      <c r="R744" s="67"/>
      <c r="S744" s="67"/>
      <c r="T744" s="67"/>
      <c r="U744" s="67"/>
      <c r="V744" s="67"/>
      <c r="W744" s="67"/>
      <c r="X744" s="67"/>
      <c r="Y744" s="67"/>
      <c r="Z744" s="67"/>
    </row>
    <row r="745" spans="1:26" ht="12.75" customHeight="1">
      <c r="A745" s="66"/>
      <c r="B745" s="66"/>
      <c r="C745" s="66"/>
      <c r="D745" s="390"/>
      <c r="E745" s="390"/>
      <c r="F745" s="390"/>
      <c r="G745" s="67"/>
      <c r="H745" s="67"/>
      <c r="I745" s="67"/>
      <c r="J745" s="67"/>
      <c r="K745" s="67"/>
      <c r="L745" s="67"/>
      <c r="M745" s="67"/>
      <c r="N745" s="67"/>
      <c r="O745" s="67"/>
      <c r="P745" s="67"/>
      <c r="Q745" s="67"/>
      <c r="R745" s="67"/>
      <c r="S745" s="67"/>
      <c r="T745" s="67"/>
      <c r="U745" s="67"/>
      <c r="V745" s="67"/>
      <c r="W745" s="67"/>
      <c r="X745" s="67"/>
      <c r="Y745" s="67"/>
      <c r="Z745" s="67"/>
    </row>
    <row r="746" spans="1:26" ht="12.75" customHeight="1">
      <c r="A746" s="1"/>
      <c r="B746" s="1"/>
      <c r="C746" s="1"/>
      <c r="D746" s="51"/>
      <c r="E746" s="15"/>
      <c r="F746" s="15"/>
      <c r="G746" s="35"/>
      <c r="H746" s="35"/>
      <c r="I746" s="35"/>
      <c r="J746" s="35"/>
      <c r="K746" s="35"/>
      <c r="L746" s="2"/>
      <c r="M746" s="2"/>
      <c r="N746" s="2"/>
      <c r="O746" s="2"/>
      <c r="P746" s="2"/>
      <c r="Q746" s="2"/>
      <c r="R746" s="2"/>
      <c r="S746" s="2"/>
      <c r="T746" s="2"/>
      <c r="U746" s="2"/>
      <c r="V746" s="2"/>
      <c r="W746" s="2"/>
      <c r="X746" s="2"/>
      <c r="Y746" s="2"/>
      <c r="Z746" s="2"/>
    </row>
    <row r="747" spans="1:26" ht="12.75" customHeight="1">
      <c r="A747" s="16"/>
      <c r="B747" s="19" t="s">
        <v>8</v>
      </c>
      <c r="C747" s="1"/>
      <c r="D747" s="389" t="s">
        <v>798</v>
      </c>
      <c r="E747" s="390"/>
      <c r="F747" s="390"/>
      <c r="G747" s="35"/>
      <c r="H747" s="35"/>
      <c r="I747" s="35"/>
      <c r="J747" s="35"/>
      <c r="K747" s="35"/>
      <c r="L747" s="2"/>
      <c r="M747" s="2"/>
      <c r="N747" s="2"/>
      <c r="O747" s="2"/>
      <c r="P747" s="2"/>
      <c r="Q747" s="2"/>
      <c r="R747" s="2"/>
      <c r="S747" s="2"/>
      <c r="T747" s="2"/>
      <c r="U747" s="2"/>
      <c r="V747" s="2"/>
      <c r="W747" s="2"/>
      <c r="X747" s="2"/>
      <c r="Y747" s="2"/>
      <c r="Z747" s="2"/>
    </row>
    <row r="748" spans="1:26" ht="12.75" customHeight="1">
      <c r="A748" s="1"/>
      <c r="B748" s="1"/>
      <c r="C748" s="1"/>
      <c r="D748" s="390"/>
      <c r="E748" s="390"/>
      <c r="F748" s="390"/>
      <c r="G748" s="35"/>
      <c r="H748" s="35"/>
      <c r="I748" s="35"/>
      <c r="J748" s="35"/>
      <c r="K748" s="35"/>
      <c r="L748" s="2"/>
      <c r="M748" s="2"/>
      <c r="N748" s="2"/>
      <c r="O748" s="2"/>
      <c r="P748" s="2"/>
      <c r="Q748" s="2"/>
      <c r="R748" s="2"/>
      <c r="S748" s="2"/>
      <c r="T748" s="2"/>
      <c r="U748" s="2"/>
      <c r="V748" s="2"/>
      <c r="W748" s="2"/>
      <c r="X748" s="2"/>
      <c r="Y748" s="2"/>
      <c r="Z748" s="2"/>
    </row>
    <row r="749" spans="1:26" ht="12.75" customHeight="1">
      <c r="A749" s="1"/>
      <c r="B749" s="1"/>
      <c r="C749" s="1"/>
      <c r="D749" s="11"/>
      <c r="E749" s="11"/>
      <c r="F749" s="11"/>
      <c r="G749" s="35"/>
      <c r="H749" s="35"/>
      <c r="I749" s="35"/>
      <c r="J749" s="35"/>
      <c r="K749" s="35"/>
      <c r="L749" s="2"/>
      <c r="M749" s="2"/>
      <c r="N749" s="2"/>
      <c r="O749" s="2"/>
      <c r="P749" s="2"/>
      <c r="Q749" s="2"/>
      <c r="R749" s="2"/>
      <c r="S749" s="2"/>
      <c r="T749" s="2"/>
      <c r="U749" s="2"/>
      <c r="V749" s="2"/>
      <c r="W749" s="2"/>
      <c r="X749" s="2"/>
      <c r="Y749" s="2"/>
      <c r="Z749" s="2"/>
    </row>
    <row r="750" spans="1:26" ht="12.75" customHeight="1">
      <c r="A750" s="1"/>
      <c r="B750" s="19" t="s">
        <v>8</v>
      </c>
      <c r="C750" s="1"/>
      <c r="D750" s="389" t="s">
        <v>803</v>
      </c>
      <c r="E750" s="390"/>
      <c r="F750" s="390"/>
      <c r="G750" s="35"/>
      <c r="H750" s="35"/>
      <c r="I750" s="35"/>
      <c r="J750" s="35"/>
      <c r="K750" s="35"/>
      <c r="L750" s="2"/>
      <c r="M750" s="2"/>
      <c r="N750" s="2"/>
      <c r="O750" s="2"/>
      <c r="P750" s="2"/>
      <c r="Q750" s="2"/>
      <c r="R750" s="2"/>
      <c r="S750" s="2"/>
      <c r="T750" s="2"/>
      <c r="U750" s="2"/>
      <c r="V750" s="2"/>
      <c r="W750" s="2"/>
      <c r="X750" s="2"/>
      <c r="Y750" s="2"/>
      <c r="Z750" s="2"/>
    </row>
    <row r="751" spans="1:26" ht="12.75" customHeight="1">
      <c r="A751" s="1"/>
      <c r="B751" s="1"/>
      <c r="C751" s="1"/>
      <c r="D751" s="390"/>
      <c r="E751" s="390"/>
      <c r="F751" s="390"/>
      <c r="G751" s="35"/>
      <c r="H751" s="35"/>
      <c r="I751" s="35"/>
      <c r="J751" s="35"/>
      <c r="K751" s="35"/>
      <c r="L751" s="2"/>
      <c r="M751" s="2"/>
      <c r="N751" s="2"/>
      <c r="O751" s="2"/>
      <c r="P751" s="2"/>
      <c r="Q751" s="2"/>
      <c r="R751" s="2"/>
      <c r="S751" s="2"/>
      <c r="T751" s="2"/>
      <c r="U751" s="2"/>
      <c r="V751" s="2"/>
      <c r="W751" s="2"/>
      <c r="X751" s="2"/>
      <c r="Y751" s="2"/>
      <c r="Z751" s="2"/>
    </row>
    <row r="752" spans="1:26" ht="12.75" customHeight="1">
      <c r="A752" s="1"/>
      <c r="B752" s="1"/>
      <c r="C752" s="1"/>
      <c r="D752" s="390"/>
      <c r="E752" s="390"/>
      <c r="F752" s="390"/>
      <c r="G752" s="35"/>
      <c r="H752" s="35"/>
      <c r="I752" s="35"/>
      <c r="J752" s="35"/>
      <c r="K752" s="35"/>
      <c r="L752" s="2"/>
      <c r="M752" s="2"/>
      <c r="N752" s="2"/>
      <c r="O752" s="2"/>
      <c r="P752" s="2"/>
      <c r="Q752" s="2"/>
      <c r="R752" s="2"/>
      <c r="S752" s="2"/>
      <c r="T752" s="2"/>
      <c r="U752" s="2"/>
      <c r="V752" s="2"/>
      <c r="W752" s="2"/>
      <c r="X752" s="2"/>
      <c r="Y752" s="2"/>
      <c r="Z752" s="2"/>
    </row>
    <row r="753" spans="1:26" ht="12.75" customHeight="1">
      <c r="A753" s="1"/>
      <c r="B753" s="1"/>
      <c r="C753" s="1"/>
      <c r="D753" s="11"/>
      <c r="E753" s="11"/>
      <c r="F753" s="11"/>
      <c r="G753" s="35"/>
      <c r="H753" s="35"/>
      <c r="I753" s="35"/>
      <c r="J753" s="35"/>
      <c r="K753" s="35"/>
      <c r="L753" s="2"/>
      <c r="M753" s="2"/>
      <c r="N753" s="2"/>
      <c r="O753" s="2"/>
      <c r="P753" s="2"/>
      <c r="Q753" s="2"/>
      <c r="R753" s="2"/>
      <c r="S753" s="2"/>
      <c r="T753" s="2"/>
      <c r="U753" s="2"/>
      <c r="V753" s="2"/>
      <c r="W753" s="2"/>
      <c r="X753" s="2"/>
      <c r="Y753" s="2"/>
      <c r="Z753" s="2"/>
    </row>
    <row r="754" spans="1:26" ht="12.75" customHeight="1">
      <c r="A754" s="400" t="s">
        <v>807</v>
      </c>
      <c r="B754" s="401"/>
      <c r="C754" s="401"/>
      <c r="D754" s="401"/>
      <c r="E754" s="401"/>
      <c r="F754" s="401"/>
      <c r="G754" s="401"/>
      <c r="H754" s="2"/>
      <c r="I754" s="2"/>
      <c r="J754" s="2"/>
      <c r="K754" s="2"/>
      <c r="L754" s="2"/>
      <c r="M754" s="2"/>
      <c r="N754" s="2"/>
      <c r="O754" s="2"/>
      <c r="P754" s="2"/>
      <c r="Q754" s="2"/>
      <c r="R754" s="2"/>
      <c r="S754" s="2"/>
      <c r="T754" s="2"/>
      <c r="U754" s="2"/>
      <c r="V754" s="2"/>
      <c r="W754" s="2"/>
      <c r="X754" s="2"/>
      <c r="Y754" s="2"/>
      <c r="Z754" s="2"/>
    </row>
    <row r="755" spans="1:26" ht="12.75" customHeight="1">
      <c r="A755" s="14"/>
      <c r="B755" s="14"/>
      <c r="C755" s="14"/>
      <c r="D755" s="69"/>
      <c r="E755" s="2"/>
      <c r="F755" s="15"/>
      <c r="G755" s="35"/>
      <c r="H755" s="2"/>
      <c r="I755" s="2"/>
      <c r="J755" s="2"/>
      <c r="K755" s="2"/>
      <c r="L755" s="2"/>
      <c r="M755" s="2"/>
      <c r="N755" s="2"/>
      <c r="O755" s="2"/>
      <c r="P755" s="2"/>
      <c r="Q755" s="2"/>
      <c r="R755" s="2"/>
      <c r="S755" s="2"/>
      <c r="T755" s="2"/>
      <c r="U755" s="2"/>
      <c r="V755" s="2"/>
      <c r="W755" s="2"/>
      <c r="X755" s="2"/>
      <c r="Y755" s="2"/>
      <c r="Z755" s="2"/>
    </row>
    <row r="756" spans="1:26" ht="12.75" customHeight="1">
      <c r="A756" s="1"/>
      <c r="B756" s="1"/>
      <c r="C756" s="1"/>
      <c r="D756" s="420" t="s">
        <v>809</v>
      </c>
      <c r="E756" s="390"/>
      <c r="F756" s="390"/>
      <c r="G756" s="35"/>
      <c r="H756" s="2"/>
      <c r="I756" s="2"/>
      <c r="J756" s="2"/>
      <c r="K756" s="2"/>
      <c r="L756" s="2"/>
      <c r="M756" s="2"/>
      <c r="N756" s="2"/>
      <c r="O756" s="2"/>
      <c r="P756" s="2"/>
      <c r="Q756" s="2"/>
      <c r="R756" s="2"/>
      <c r="S756" s="2"/>
      <c r="T756" s="2"/>
      <c r="U756" s="2"/>
      <c r="V756" s="2"/>
      <c r="W756" s="2"/>
      <c r="X756" s="2"/>
      <c r="Y756" s="2"/>
      <c r="Z756" s="2"/>
    </row>
    <row r="757" spans="1:26" ht="12.75" customHeight="1">
      <c r="A757" s="70"/>
      <c r="B757" s="70"/>
      <c r="C757" s="70"/>
      <c r="D757" s="405" t="s">
        <v>813</v>
      </c>
      <c r="E757" s="390"/>
      <c r="F757" s="390"/>
      <c r="G757" s="35"/>
      <c r="H757" s="2"/>
      <c r="I757" s="2"/>
      <c r="J757" s="2"/>
      <c r="K757" s="2"/>
      <c r="L757" s="2"/>
      <c r="M757" s="2"/>
      <c r="N757" s="2"/>
      <c r="O757" s="2"/>
      <c r="P757" s="2"/>
      <c r="Q757" s="2"/>
      <c r="R757" s="2"/>
      <c r="S757" s="2"/>
      <c r="T757" s="2"/>
      <c r="U757" s="2"/>
      <c r="V757" s="2"/>
      <c r="W757" s="2"/>
      <c r="X757" s="2"/>
      <c r="Y757" s="2"/>
      <c r="Z757" s="2"/>
    </row>
    <row r="758" spans="1:26" ht="12.75" customHeight="1">
      <c r="A758" s="1"/>
      <c r="B758" s="1"/>
      <c r="C758" s="1"/>
      <c r="D758" s="2"/>
      <c r="E758" s="2"/>
      <c r="F758" s="2"/>
      <c r="G758" s="35"/>
      <c r="H758" s="2"/>
      <c r="I758" s="2"/>
      <c r="J758" s="2"/>
      <c r="K758" s="2"/>
      <c r="L758" s="2"/>
      <c r="M758" s="2"/>
      <c r="N758" s="2"/>
      <c r="O758" s="2"/>
      <c r="P758" s="2"/>
      <c r="Q758" s="2"/>
      <c r="R758" s="2"/>
      <c r="S758" s="2"/>
      <c r="T758" s="2"/>
      <c r="U758" s="2"/>
      <c r="V758" s="2"/>
      <c r="W758" s="2"/>
      <c r="X758" s="2"/>
      <c r="Y758" s="2"/>
      <c r="Z758" s="2"/>
    </row>
    <row r="759" spans="1:26" ht="12.75" customHeight="1">
      <c r="A759" s="16"/>
      <c r="B759" s="19" t="s">
        <v>8</v>
      </c>
      <c r="C759" s="1"/>
      <c r="D759" s="405" t="s">
        <v>816</v>
      </c>
      <c r="E759" s="390"/>
      <c r="F759" s="390"/>
      <c r="G759" s="35"/>
      <c r="H759" s="2"/>
      <c r="I759" s="2"/>
      <c r="J759" s="2"/>
      <c r="K759" s="2"/>
      <c r="L759" s="2"/>
      <c r="M759" s="2"/>
      <c r="N759" s="2"/>
      <c r="O759" s="2"/>
      <c r="P759" s="2"/>
      <c r="Q759" s="2"/>
      <c r="R759" s="2"/>
      <c r="S759" s="2"/>
      <c r="T759" s="2"/>
      <c r="U759" s="2"/>
      <c r="V759" s="2"/>
      <c r="W759" s="2"/>
      <c r="X759" s="2"/>
      <c r="Y759" s="2"/>
      <c r="Z759" s="2"/>
    </row>
    <row r="760" spans="1:26" ht="12.75" customHeight="1">
      <c r="A760" s="1"/>
      <c r="B760" s="1"/>
      <c r="C760" s="1"/>
      <c r="D760" s="2"/>
      <c r="E760" s="419" t="s">
        <v>819</v>
      </c>
      <c r="F760" s="390"/>
      <c r="G760" s="35"/>
      <c r="H760" s="2"/>
      <c r="I760" s="2"/>
      <c r="J760" s="2"/>
      <c r="K760" s="2"/>
      <c r="L760" s="2"/>
      <c r="M760" s="2"/>
      <c r="N760" s="2"/>
      <c r="O760" s="2"/>
      <c r="P760" s="2"/>
      <c r="Q760" s="2"/>
      <c r="R760" s="2"/>
      <c r="S760" s="2"/>
      <c r="T760" s="2"/>
      <c r="U760" s="2"/>
      <c r="V760" s="2"/>
      <c r="W760" s="2"/>
      <c r="X760" s="2"/>
      <c r="Y760" s="2"/>
      <c r="Z760" s="2"/>
    </row>
    <row r="761" spans="1:26" ht="12.75" customHeight="1">
      <c r="A761" s="3"/>
      <c r="B761" s="3"/>
      <c r="C761" s="3"/>
      <c r="D761" s="15"/>
      <c r="E761" s="2"/>
      <c r="F761" s="2"/>
      <c r="G761" s="35"/>
      <c r="H761" s="2"/>
      <c r="I761" s="2"/>
      <c r="J761" s="2"/>
      <c r="K761" s="2"/>
      <c r="L761" s="2"/>
      <c r="M761" s="2"/>
      <c r="N761" s="2"/>
      <c r="O761" s="2"/>
      <c r="P761" s="2"/>
      <c r="Q761" s="2"/>
      <c r="R761" s="2"/>
      <c r="S761" s="2"/>
      <c r="T761" s="2"/>
      <c r="U761" s="2"/>
      <c r="V761" s="2"/>
      <c r="W761" s="2"/>
      <c r="X761" s="2"/>
      <c r="Y761" s="2"/>
      <c r="Z761" s="2"/>
    </row>
    <row r="762" spans="1:26" ht="12.75" customHeight="1">
      <c r="A762" s="400" t="s">
        <v>821</v>
      </c>
      <c r="B762" s="401"/>
      <c r="C762" s="401"/>
      <c r="D762" s="401"/>
      <c r="E762" s="401"/>
      <c r="F762" s="401"/>
      <c r="G762" s="401"/>
      <c r="H762" s="2"/>
      <c r="I762" s="2"/>
      <c r="J762" s="2"/>
      <c r="K762" s="2"/>
      <c r="L762" s="2"/>
      <c r="M762" s="2"/>
      <c r="N762" s="2"/>
      <c r="O762" s="2"/>
      <c r="P762" s="2"/>
      <c r="Q762" s="2"/>
      <c r="R762" s="2"/>
      <c r="S762" s="2"/>
      <c r="T762" s="2"/>
      <c r="U762" s="2"/>
      <c r="V762" s="2"/>
      <c r="W762" s="2"/>
      <c r="X762" s="2"/>
      <c r="Y762" s="2"/>
      <c r="Z762" s="2"/>
    </row>
    <row r="763" spans="1:26" ht="12.75" customHeight="1">
      <c r="A763" s="3"/>
      <c r="B763" s="3"/>
      <c r="C763" s="34"/>
      <c r="D763" s="35"/>
      <c r="E763" s="35"/>
      <c r="F763" s="35"/>
      <c r="G763" s="35"/>
      <c r="H763" s="2"/>
      <c r="I763" s="2"/>
      <c r="J763" s="2"/>
      <c r="K763" s="2"/>
      <c r="L763" s="2"/>
      <c r="M763" s="2"/>
      <c r="N763" s="2"/>
      <c r="O763" s="2"/>
      <c r="P763" s="2"/>
      <c r="Q763" s="2"/>
      <c r="R763" s="2"/>
      <c r="S763" s="2"/>
      <c r="T763" s="2"/>
      <c r="U763" s="2"/>
      <c r="V763" s="2"/>
      <c r="W763" s="2"/>
      <c r="X763" s="2"/>
      <c r="Y763" s="2"/>
      <c r="Z763" s="2"/>
    </row>
    <row r="764" spans="1:26" ht="12.75" customHeight="1">
      <c r="A764" s="15"/>
      <c r="B764" s="405" t="s">
        <v>823</v>
      </c>
      <c r="C764" s="390"/>
      <c r="D764" s="390"/>
      <c r="E764" s="390"/>
      <c r="F764" s="390"/>
      <c r="G764" s="35"/>
      <c r="H764" s="2"/>
      <c r="I764" s="2"/>
      <c r="J764" s="2"/>
      <c r="K764" s="2"/>
      <c r="L764" s="2"/>
      <c r="M764" s="2"/>
      <c r="N764" s="2"/>
      <c r="O764" s="2"/>
      <c r="P764" s="2"/>
      <c r="Q764" s="2"/>
      <c r="R764" s="2"/>
      <c r="S764" s="2"/>
      <c r="T764" s="2"/>
      <c r="U764" s="2"/>
      <c r="V764" s="2"/>
      <c r="W764" s="2"/>
      <c r="X764" s="2"/>
      <c r="Y764" s="2"/>
      <c r="Z764" s="2"/>
    </row>
    <row r="765" spans="1:26" ht="12.75" customHeight="1">
      <c r="A765" s="10"/>
      <c r="B765" s="10"/>
      <c r="C765" s="1"/>
      <c r="D765" s="2"/>
      <c r="E765" s="2"/>
      <c r="F765" s="2"/>
      <c r="G765" s="35"/>
      <c r="H765" s="2"/>
      <c r="I765" s="2"/>
      <c r="J765" s="2"/>
      <c r="K765" s="2"/>
      <c r="L765" s="2"/>
      <c r="M765" s="2"/>
      <c r="N765" s="2"/>
      <c r="O765" s="2"/>
      <c r="P765" s="2"/>
      <c r="Q765" s="2"/>
      <c r="R765" s="2"/>
      <c r="S765" s="2"/>
      <c r="T765" s="2"/>
      <c r="U765" s="2"/>
      <c r="V765" s="2"/>
      <c r="W765" s="2"/>
      <c r="X765" s="2"/>
      <c r="Y765" s="2"/>
      <c r="Z765" s="2"/>
    </row>
    <row r="766" spans="1:26" ht="12.75" customHeight="1">
      <c r="A766" s="400" t="s">
        <v>826</v>
      </c>
      <c r="B766" s="401"/>
      <c r="C766" s="401"/>
      <c r="D766" s="401"/>
      <c r="E766" s="401"/>
      <c r="F766" s="401"/>
      <c r="G766" s="401"/>
      <c r="H766" s="2"/>
      <c r="I766" s="2"/>
      <c r="J766" s="2"/>
      <c r="K766" s="2"/>
      <c r="L766" s="2"/>
      <c r="M766" s="2"/>
      <c r="N766" s="2"/>
      <c r="O766" s="2"/>
      <c r="P766" s="2"/>
      <c r="Q766" s="2"/>
      <c r="R766" s="2"/>
      <c r="S766" s="2"/>
      <c r="T766" s="2"/>
      <c r="U766" s="2"/>
      <c r="V766" s="2"/>
      <c r="W766" s="2"/>
      <c r="X766" s="2"/>
      <c r="Y766" s="2"/>
      <c r="Z766" s="2"/>
    </row>
    <row r="767" spans="1:26" ht="12.75" customHeight="1">
      <c r="A767" s="3"/>
      <c r="B767" s="3"/>
      <c r="C767" s="3"/>
      <c r="D767" s="15"/>
      <c r="E767" s="2"/>
      <c r="F767" s="2"/>
      <c r="G767" s="35"/>
      <c r="H767" s="2"/>
      <c r="I767" s="2"/>
      <c r="J767" s="2"/>
      <c r="K767" s="2"/>
      <c r="L767" s="2"/>
      <c r="M767" s="2"/>
      <c r="N767" s="2"/>
      <c r="O767" s="2"/>
      <c r="P767" s="2"/>
      <c r="Q767" s="2"/>
      <c r="R767" s="2"/>
      <c r="S767" s="2"/>
      <c r="T767" s="2"/>
      <c r="U767" s="2"/>
      <c r="V767" s="2"/>
      <c r="W767" s="2"/>
      <c r="X767" s="2"/>
      <c r="Y767" s="2"/>
      <c r="Z767" s="2"/>
    </row>
    <row r="768" spans="1:26" ht="12.75" customHeight="1">
      <c r="A768" s="15"/>
      <c r="B768" s="397" t="s">
        <v>305</v>
      </c>
      <c r="C768" s="390"/>
      <c r="D768" s="390"/>
      <c r="E768" s="390"/>
      <c r="F768" s="390"/>
      <c r="G768" s="35"/>
      <c r="H768" s="2"/>
      <c r="I768" s="2"/>
      <c r="J768" s="2"/>
      <c r="K768" s="2"/>
      <c r="L768" s="2"/>
      <c r="M768" s="2"/>
      <c r="N768" s="2"/>
      <c r="O768" s="2"/>
      <c r="P768" s="2"/>
      <c r="Q768" s="2"/>
      <c r="R768" s="2"/>
      <c r="S768" s="2"/>
      <c r="T768" s="2"/>
      <c r="U768" s="2"/>
      <c r="V768" s="2"/>
      <c r="W768" s="2"/>
      <c r="X768" s="2"/>
      <c r="Y768" s="2"/>
      <c r="Z768" s="2"/>
    </row>
    <row r="769" spans="1:26" ht="12.75" customHeight="1">
      <c r="A769" s="16"/>
      <c r="B769" s="16"/>
      <c r="C769" s="1"/>
      <c r="D769" s="15"/>
      <c r="E769" s="15"/>
      <c r="F769" s="35"/>
      <c r="G769" s="35"/>
      <c r="H769" s="2"/>
      <c r="I769" s="2"/>
      <c r="J769" s="2"/>
      <c r="K769" s="2"/>
      <c r="L769" s="2"/>
      <c r="M769" s="2"/>
      <c r="N769" s="2"/>
      <c r="O769" s="2"/>
      <c r="P769" s="2"/>
      <c r="Q769" s="2"/>
      <c r="R769" s="2"/>
      <c r="S769" s="2"/>
      <c r="T769" s="2"/>
      <c r="U769" s="2"/>
      <c r="V769" s="2"/>
      <c r="W769" s="2"/>
      <c r="X769" s="2"/>
      <c r="Y769" s="2"/>
      <c r="Z769" s="2"/>
    </row>
    <row r="770" spans="1:26" ht="12.75" customHeight="1">
      <c r="A770" s="400" t="s">
        <v>832</v>
      </c>
      <c r="B770" s="401"/>
      <c r="C770" s="401"/>
      <c r="D770" s="401"/>
      <c r="E770" s="401"/>
      <c r="F770" s="401"/>
      <c r="G770" s="401"/>
      <c r="H770" s="2"/>
      <c r="I770" s="2"/>
      <c r="J770" s="2"/>
      <c r="K770" s="2"/>
      <c r="L770" s="2"/>
      <c r="M770" s="2"/>
      <c r="N770" s="2"/>
      <c r="O770" s="2"/>
      <c r="P770" s="2"/>
      <c r="Q770" s="2"/>
      <c r="R770" s="2"/>
      <c r="S770" s="2"/>
      <c r="T770" s="2"/>
      <c r="U770" s="2"/>
      <c r="V770" s="2"/>
      <c r="W770" s="2"/>
      <c r="X770" s="2"/>
      <c r="Y770" s="2"/>
      <c r="Z770" s="2"/>
    </row>
    <row r="771" spans="1:26" ht="12.75" customHeight="1">
      <c r="A771" s="1"/>
      <c r="B771" s="1"/>
      <c r="C771" s="14"/>
      <c r="D771" s="7"/>
      <c r="E771" s="15"/>
      <c r="F771" s="35"/>
      <c r="G771" s="35"/>
      <c r="H771" s="2"/>
      <c r="I771" s="2"/>
      <c r="J771" s="2"/>
      <c r="K771" s="2"/>
      <c r="L771" s="2"/>
      <c r="M771" s="2"/>
      <c r="N771" s="2"/>
      <c r="O771" s="2"/>
      <c r="P771" s="2"/>
      <c r="Q771" s="2"/>
      <c r="R771" s="2"/>
      <c r="S771" s="2"/>
      <c r="T771" s="2"/>
      <c r="U771" s="2"/>
      <c r="V771" s="2"/>
      <c r="W771" s="2"/>
      <c r="X771" s="2"/>
      <c r="Y771" s="2"/>
      <c r="Z771" s="2"/>
    </row>
    <row r="772" spans="1:26" ht="12.75" customHeight="1">
      <c r="A772" s="15"/>
      <c r="B772" s="397" t="s">
        <v>305</v>
      </c>
      <c r="C772" s="390"/>
      <c r="D772" s="390"/>
      <c r="E772" s="390"/>
      <c r="F772" s="390"/>
      <c r="G772" s="35"/>
      <c r="H772" s="2"/>
      <c r="I772" s="2"/>
      <c r="J772" s="2"/>
      <c r="K772" s="2"/>
      <c r="L772" s="2"/>
      <c r="M772" s="2"/>
      <c r="N772" s="2"/>
      <c r="O772" s="2"/>
      <c r="P772" s="2"/>
      <c r="Q772" s="2"/>
      <c r="R772" s="2"/>
      <c r="S772" s="2"/>
      <c r="T772" s="2"/>
      <c r="U772" s="2"/>
      <c r="V772" s="2"/>
      <c r="W772" s="2"/>
      <c r="X772" s="2"/>
      <c r="Y772" s="2"/>
      <c r="Z772" s="2"/>
    </row>
    <row r="773" spans="1:26" ht="12.75" customHeight="1">
      <c r="A773" s="15"/>
      <c r="B773" s="15"/>
      <c r="C773" s="34"/>
      <c r="D773" s="35"/>
      <c r="E773" s="35"/>
      <c r="F773" s="35"/>
      <c r="G773" s="35"/>
      <c r="H773" s="2"/>
      <c r="I773" s="2"/>
      <c r="J773" s="2"/>
      <c r="K773" s="2"/>
      <c r="L773" s="2"/>
      <c r="M773" s="2"/>
      <c r="N773" s="2"/>
      <c r="O773" s="2"/>
      <c r="P773" s="2"/>
      <c r="Q773" s="2"/>
      <c r="R773" s="2"/>
      <c r="S773" s="2"/>
      <c r="T773" s="2"/>
      <c r="U773" s="2"/>
      <c r="V773" s="2"/>
      <c r="W773" s="2"/>
      <c r="X773" s="2"/>
      <c r="Y773" s="2"/>
      <c r="Z773" s="2"/>
    </row>
    <row r="774" spans="1:26" ht="12.75" customHeight="1">
      <c r="A774" s="400" t="s">
        <v>835</v>
      </c>
      <c r="B774" s="401"/>
      <c r="C774" s="401"/>
      <c r="D774" s="401"/>
      <c r="E774" s="401"/>
      <c r="F774" s="401"/>
      <c r="G774" s="401"/>
      <c r="H774" s="2"/>
      <c r="I774" s="2"/>
      <c r="J774" s="2"/>
      <c r="K774" s="2"/>
      <c r="L774" s="2"/>
      <c r="M774" s="2"/>
      <c r="N774" s="2"/>
      <c r="O774" s="2"/>
      <c r="P774" s="2"/>
      <c r="Q774" s="2"/>
      <c r="R774" s="2"/>
      <c r="S774" s="2"/>
      <c r="T774" s="2"/>
      <c r="U774" s="2"/>
      <c r="V774" s="2"/>
      <c r="W774" s="2"/>
      <c r="X774" s="2"/>
      <c r="Y774" s="2"/>
      <c r="Z774" s="2"/>
    </row>
    <row r="775" spans="1:26" ht="12.75" customHeight="1">
      <c r="A775" s="15"/>
      <c r="B775" s="15"/>
      <c r="C775" s="1"/>
      <c r="D775" s="2"/>
      <c r="E775" s="2"/>
      <c r="F775" s="2"/>
      <c r="G775" s="2"/>
      <c r="H775" s="2"/>
      <c r="I775" s="2"/>
      <c r="J775" s="2"/>
      <c r="K775" s="2"/>
      <c r="L775" s="2"/>
      <c r="M775" s="2"/>
      <c r="N775" s="2"/>
      <c r="O775" s="2"/>
      <c r="P775" s="2"/>
      <c r="Q775" s="2"/>
      <c r="R775" s="2"/>
      <c r="S775" s="2"/>
      <c r="T775" s="2"/>
      <c r="U775" s="2"/>
      <c r="V775" s="2"/>
      <c r="W775" s="2"/>
      <c r="X775" s="2"/>
      <c r="Y775" s="2"/>
      <c r="Z775" s="2"/>
    </row>
    <row r="776" spans="1:26" ht="12.75" customHeight="1">
      <c r="A776" s="15"/>
      <c r="B776" s="397" t="s">
        <v>305</v>
      </c>
      <c r="C776" s="390"/>
      <c r="D776" s="390"/>
      <c r="E776" s="390"/>
      <c r="F776" s="390"/>
      <c r="G776" s="2"/>
      <c r="H776" s="2"/>
      <c r="I776" s="2"/>
      <c r="J776" s="2"/>
      <c r="K776" s="2"/>
      <c r="L776" s="2"/>
      <c r="M776" s="2"/>
      <c r="N776" s="2"/>
      <c r="O776" s="2"/>
      <c r="P776" s="2"/>
      <c r="Q776" s="2"/>
      <c r="R776" s="2"/>
      <c r="S776" s="2"/>
      <c r="T776" s="2"/>
      <c r="U776" s="2"/>
      <c r="V776" s="2"/>
      <c r="W776" s="2"/>
      <c r="X776" s="2"/>
      <c r="Y776" s="2"/>
      <c r="Z776" s="2"/>
    </row>
    <row r="777" spans="1:26" ht="12.75" customHeight="1">
      <c r="A777" s="34"/>
      <c r="B777" s="34"/>
      <c r="C777" s="34"/>
      <c r="D777" s="13"/>
      <c r="E777" s="2"/>
      <c r="F777" s="35"/>
      <c r="G777" s="2"/>
      <c r="H777" s="2"/>
      <c r="I777" s="2"/>
      <c r="J777" s="2"/>
      <c r="K777" s="2"/>
      <c r="L777" s="2"/>
      <c r="M777" s="2"/>
      <c r="N777" s="2"/>
      <c r="O777" s="2"/>
      <c r="P777" s="2"/>
      <c r="Q777" s="2"/>
      <c r="R777" s="2"/>
      <c r="S777" s="2"/>
      <c r="T777" s="2"/>
      <c r="U777" s="2"/>
      <c r="V777" s="2"/>
      <c r="W777" s="2"/>
      <c r="X777" s="2"/>
      <c r="Y777" s="2"/>
      <c r="Z777" s="2"/>
    </row>
    <row r="778" spans="1:26" ht="12.75" customHeight="1">
      <c r="A778" s="400" t="s">
        <v>841</v>
      </c>
      <c r="B778" s="401"/>
      <c r="C778" s="401"/>
      <c r="D778" s="401"/>
      <c r="E778" s="401"/>
      <c r="F778" s="401"/>
      <c r="G778" s="401"/>
      <c r="H778" s="2"/>
      <c r="I778" s="2"/>
      <c r="J778" s="2"/>
      <c r="K778" s="2"/>
      <c r="L778" s="2"/>
      <c r="M778" s="2"/>
      <c r="N778" s="2"/>
      <c r="O778" s="2"/>
      <c r="P778" s="2"/>
      <c r="Q778" s="2"/>
      <c r="R778" s="2"/>
      <c r="S778" s="2"/>
      <c r="T778" s="2"/>
      <c r="U778" s="2"/>
      <c r="V778" s="2"/>
      <c r="W778" s="2"/>
      <c r="X778" s="2"/>
      <c r="Y778" s="2"/>
      <c r="Z778" s="2"/>
    </row>
    <row r="779" spans="1:26" ht="12.75" customHeight="1">
      <c r="A779" s="15"/>
      <c r="B779" s="15"/>
      <c r="C779" s="1"/>
      <c r="D779" s="2"/>
      <c r="E779" s="2"/>
      <c r="F779" s="2"/>
      <c r="G779" s="2"/>
      <c r="H779" s="2"/>
      <c r="I779" s="2"/>
      <c r="J779" s="2"/>
      <c r="K779" s="2"/>
      <c r="L779" s="2"/>
      <c r="M779" s="2"/>
      <c r="N779" s="2"/>
      <c r="O779" s="2"/>
      <c r="P779" s="2"/>
      <c r="Q779" s="2"/>
      <c r="R779" s="2"/>
      <c r="S779" s="2"/>
      <c r="T779" s="2"/>
      <c r="U779" s="2"/>
      <c r="V779" s="2"/>
      <c r="W779" s="2"/>
      <c r="X779" s="2"/>
      <c r="Y779" s="2"/>
      <c r="Z779" s="2"/>
    </row>
    <row r="780" spans="1:26" ht="12.75" customHeight="1">
      <c r="A780" s="15"/>
      <c r="B780" s="397" t="s">
        <v>305</v>
      </c>
      <c r="C780" s="390"/>
      <c r="D780" s="390"/>
      <c r="E780" s="390"/>
      <c r="F780" s="390"/>
      <c r="G780" s="2"/>
      <c r="H780" s="2"/>
      <c r="I780" s="2"/>
      <c r="J780" s="2"/>
      <c r="K780" s="2"/>
      <c r="L780" s="2"/>
      <c r="M780" s="2"/>
      <c r="N780" s="2"/>
      <c r="O780" s="2"/>
      <c r="P780" s="2"/>
      <c r="Q780" s="2"/>
      <c r="R780" s="2"/>
      <c r="S780" s="2"/>
      <c r="T780" s="2"/>
      <c r="U780" s="2"/>
      <c r="V780" s="2"/>
      <c r="W780" s="2"/>
      <c r="X780" s="2"/>
      <c r="Y780" s="2"/>
      <c r="Z780" s="2"/>
    </row>
    <row r="781" spans="1:26" ht="12.75" customHeight="1">
      <c r="A781" s="34"/>
      <c r="B781" s="34"/>
      <c r="C781" s="34"/>
      <c r="D781" s="13"/>
      <c r="E781" s="2"/>
      <c r="F781" s="35"/>
      <c r="G781" s="2"/>
      <c r="H781" s="2"/>
      <c r="I781" s="2"/>
      <c r="J781" s="2"/>
      <c r="K781" s="2"/>
      <c r="L781" s="2"/>
      <c r="M781" s="2"/>
      <c r="N781" s="2"/>
      <c r="O781" s="2"/>
      <c r="P781" s="2"/>
      <c r="Q781" s="2"/>
      <c r="R781" s="2"/>
      <c r="S781" s="2"/>
      <c r="T781" s="2"/>
      <c r="U781" s="2"/>
      <c r="V781" s="2"/>
      <c r="W781" s="2"/>
      <c r="X781" s="2"/>
      <c r="Y781" s="2"/>
      <c r="Z781" s="2"/>
    </row>
    <row r="782" spans="1:26" ht="12.75" customHeight="1">
      <c r="A782" s="400" t="s">
        <v>845</v>
      </c>
      <c r="B782" s="401"/>
      <c r="C782" s="401"/>
      <c r="D782" s="401"/>
      <c r="E782" s="401"/>
      <c r="F782" s="401"/>
      <c r="G782" s="401"/>
      <c r="H782" s="2"/>
      <c r="I782" s="2"/>
      <c r="J782" s="2"/>
      <c r="K782" s="2"/>
      <c r="L782" s="2"/>
      <c r="M782" s="2"/>
      <c r="N782" s="2"/>
      <c r="O782" s="2"/>
      <c r="P782" s="2"/>
      <c r="Q782" s="2"/>
      <c r="R782" s="2"/>
      <c r="S782" s="2"/>
      <c r="T782" s="2"/>
      <c r="U782" s="2"/>
      <c r="V782" s="2"/>
      <c r="W782" s="2"/>
      <c r="X782" s="2"/>
      <c r="Y782" s="2"/>
      <c r="Z782" s="2"/>
    </row>
    <row r="783" spans="1:26" ht="12.75" customHeight="1">
      <c r="A783" s="15"/>
      <c r="B783" s="15"/>
      <c r="C783" s="1"/>
      <c r="D783" s="2"/>
      <c r="E783" s="2"/>
      <c r="F783" s="2"/>
      <c r="G783" s="2"/>
      <c r="H783" s="2"/>
      <c r="I783" s="2"/>
      <c r="J783" s="2"/>
      <c r="K783" s="2"/>
      <c r="L783" s="2"/>
      <c r="M783" s="2"/>
      <c r="N783" s="2"/>
      <c r="O783" s="2"/>
      <c r="P783" s="2"/>
      <c r="Q783" s="2"/>
      <c r="R783" s="2"/>
      <c r="S783" s="2"/>
      <c r="T783" s="2"/>
      <c r="U783" s="2"/>
      <c r="V783" s="2"/>
      <c r="W783" s="2"/>
      <c r="X783" s="2"/>
      <c r="Y783" s="2"/>
      <c r="Z783" s="2"/>
    </row>
    <row r="784" spans="1:26" ht="12.75" customHeight="1">
      <c r="A784" s="15"/>
      <c r="B784" s="397" t="s">
        <v>305</v>
      </c>
      <c r="C784" s="390"/>
      <c r="D784" s="390"/>
      <c r="E784" s="390"/>
      <c r="F784" s="390"/>
      <c r="G784" s="2"/>
      <c r="H784" s="2"/>
      <c r="I784" s="2"/>
      <c r="J784" s="2"/>
      <c r="K784" s="2"/>
      <c r="L784" s="2"/>
      <c r="M784" s="2"/>
      <c r="N784" s="2"/>
      <c r="O784" s="2"/>
      <c r="P784" s="2"/>
      <c r="Q784" s="2"/>
      <c r="R784" s="2"/>
      <c r="S784" s="2"/>
      <c r="T784" s="2"/>
      <c r="U784" s="2"/>
      <c r="V784" s="2"/>
      <c r="W784" s="2"/>
      <c r="X784" s="2"/>
      <c r="Y784" s="2"/>
      <c r="Z784" s="2"/>
    </row>
    <row r="785" spans="1:26" ht="12.75" customHeight="1">
      <c r="A785" s="1"/>
      <c r="B785" s="1"/>
      <c r="C785" s="1"/>
      <c r="D785" s="13"/>
      <c r="E785" s="2"/>
      <c r="F785" s="2"/>
      <c r="G785" s="2"/>
      <c r="H785" s="2"/>
      <c r="I785" s="2"/>
      <c r="J785" s="2"/>
      <c r="K785" s="2"/>
      <c r="L785" s="2"/>
      <c r="M785" s="2"/>
      <c r="N785" s="2"/>
      <c r="O785" s="2"/>
      <c r="P785" s="2"/>
      <c r="Q785" s="2"/>
      <c r="R785" s="2"/>
      <c r="S785" s="2"/>
      <c r="T785" s="2"/>
      <c r="U785" s="2"/>
      <c r="V785" s="2"/>
      <c r="W785" s="2"/>
      <c r="X785" s="2"/>
      <c r="Y785" s="2"/>
      <c r="Z785" s="2"/>
    </row>
    <row r="786" spans="1:26" ht="12.75" customHeight="1">
      <c r="A786" s="400" t="s">
        <v>851</v>
      </c>
      <c r="B786" s="401"/>
      <c r="C786" s="401"/>
      <c r="D786" s="401"/>
      <c r="E786" s="401"/>
      <c r="F786" s="401"/>
      <c r="G786" s="401"/>
      <c r="H786" s="2"/>
      <c r="I786" s="2"/>
      <c r="J786" s="2"/>
      <c r="K786" s="2"/>
      <c r="L786" s="2"/>
      <c r="M786" s="2"/>
      <c r="N786" s="2"/>
      <c r="O786" s="2"/>
      <c r="P786" s="2"/>
      <c r="Q786" s="2"/>
      <c r="R786" s="2"/>
      <c r="S786" s="2"/>
      <c r="T786" s="2"/>
      <c r="U786" s="2"/>
      <c r="V786" s="2"/>
      <c r="W786" s="2"/>
      <c r="X786" s="2"/>
      <c r="Y786" s="2"/>
      <c r="Z786" s="2"/>
    </row>
    <row r="787" spans="1:26" ht="12.75" customHeight="1">
      <c r="A787" s="15"/>
      <c r="B787" s="15"/>
      <c r="C787" s="1"/>
      <c r="D787" s="2"/>
      <c r="E787" s="2"/>
      <c r="F787" s="2"/>
      <c r="G787" s="2"/>
      <c r="H787" s="2"/>
      <c r="I787" s="2"/>
      <c r="J787" s="2"/>
      <c r="K787" s="2"/>
      <c r="L787" s="2"/>
      <c r="M787" s="2"/>
      <c r="N787" s="2"/>
      <c r="O787" s="2"/>
      <c r="P787" s="2"/>
      <c r="Q787" s="2"/>
      <c r="R787" s="2"/>
      <c r="S787" s="2"/>
      <c r="T787" s="2"/>
      <c r="U787" s="2"/>
      <c r="V787" s="2"/>
      <c r="W787" s="2"/>
      <c r="X787" s="2"/>
      <c r="Y787" s="2"/>
      <c r="Z787" s="2"/>
    </row>
    <row r="788" spans="1:26" ht="12.75" customHeight="1">
      <c r="A788" s="15"/>
      <c r="B788" s="397" t="s">
        <v>305</v>
      </c>
      <c r="C788" s="390"/>
      <c r="D788" s="390"/>
      <c r="E788" s="390"/>
      <c r="F788" s="390"/>
      <c r="G788" s="2"/>
      <c r="H788" s="2"/>
      <c r="I788" s="2"/>
      <c r="J788" s="2"/>
      <c r="K788" s="2"/>
      <c r="L788" s="2"/>
      <c r="M788" s="2"/>
      <c r="N788" s="2"/>
      <c r="O788" s="2"/>
      <c r="P788" s="2"/>
      <c r="Q788" s="2"/>
      <c r="R788" s="2"/>
      <c r="S788" s="2"/>
      <c r="T788" s="2"/>
      <c r="U788" s="2"/>
      <c r="V788" s="2"/>
      <c r="W788" s="2"/>
      <c r="X788" s="2"/>
      <c r="Y788" s="2"/>
      <c r="Z788" s="2"/>
    </row>
    <row r="789" spans="1:26" ht="12.75" customHeight="1">
      <c r="A789" s="15"/>
      <c r="B789" s="15"/>
      <c r="C789" s="1"/>
      <c r="D789" s="13"/>
      <c r="E789" s="2"/>
      <c r="F789" s="2"/>
      <c r="G789" s="2"/>
      <c r="H789" s="2"/>
      <c r="I789" s="2"/>
      <c r="J789" s="2"/>
      <c r="K789" s="2"/>
      <c r="L789" s="2"/>
      <c r="M789" s="2"/>
      <c r="N789" s="2"/>
      <c r="O789" s="2"/>
      <c r="P789" s="2"/>
      <c r="Q789" s="2"/>
      <c r="R789" s="2"/>
      <c r="S789" s="2"/>
      <c r="T789" s="2"/>
      <c r="U789" s="2"/>
      <c r="V789" s="2"/>
      <c r="W789" s="2"/>
      <c r="X789" s="2"/>
      <c r="Y789" s="2"/>
      <c r="Z789" s="2"/>
    </row>
    <row r="790" spans="1:26" ht="12.75" customHeight="1">
      <c r="A790" s="400" t="s">
        <v>856</v>
      </c>
      <c r="B790" s="401"/>
      <c r="C790" s="401"/>
      <c r="D790" s="401"/>
      <c r="E790" s="401"/>
      <c r="F790" s="401"/>
      <c r="G790" s="401"/>
      <c r="H790" s="2"/>
      <c r="I790" s="2"/>
      <c r="J790" s="2"/>
      <c r="K790" s="2"/>
      <c r="L790" s="2"/>
      <c r="M790" s="2"/>
      <c r="N790" s="2"/>
      <c r="O790" s="2"/>
      <c r="P790" s="2"/>
      <c r="Q790" s="2"/>
      <c r="R790" s="2"/>
      <c r="S790" s="2"/>
      <c r="T790" s="2"/>
      <c r="U790" s="2"/>
      <c r="V790" s="2"/>
      <c r="W790" s="2"/>
      <c r="X790" s="2"/>
      <c r="Y790" s="2"/>
      <c r="Z790" s="2"/>
    </row>
    <row r="791" spans="1:26" ht="12.75" customHeight="1">
      <c r="A791" s="15"/>
      <c r="B791" s="15"/>
      <c r="C791" s="1"/>
      <c r="D791" s="2"/>
      <c r="E791" s="2"/>
      <c r="F791" s="2"/>
      <c r="G791" s="2"/>
      <c r="H791" s="2"/>
      <c r="I791" s="2"/>
      <c r="J791" s="2"/>
      <c r="K791" s="2"/>
      <c r="L791" s="2"/>
      <c r="M791" s="2"/>
      <c r="N791" s="2"/>
      <c r="O791" s="2"/>
      <c r="P791" s="2"/>
      <c r="Q791" s="2"/>
      <c r="R791" s="2"/>
      <c r="S791" s="2"/>
      <c r="T791" s="2"/>
      <c r="U791" s="2"/>
      <c r="V791" s="2"/>
      <c r="W791" s="2"/>
      <c r="X791" s="2"/>
      <c r="Y791" s="2"/>
      <c r="Z791" s="2"/>
    </row>
    <row r="792" spans="1:26" ht="12.75" customHeight="1">
      <c r="A792" s="15"/>
      <c r="B792" s="397" t="s">
        <v>305</v>
      </c>
      <c r="C792" s="390"/>
      <c r="D792" s="390"/>
      <c r="E792" s="390"/>
      <c r="F792" s="390"/>
      <c r="G792" s="2"/>
      <c r="H792" s="2"/>
      <c r="I792" s="2"/>
      <c r="J792" s="2"/>
      <c r="K792" s="2"/>
      <c r="L792" s="2"/>
      <c r="M792" s="2"/>
      <c r="N792" s="2"/>
      <c r="O792" s="2"/>
      <c r="P792" s="2"/>
      <c r="Q792" s="2"/>
      <c r="R792" s="2"/>
      <c r="S792" s="2"/>
      <c r="T792" s="2"/>
      <c r="U792" s="2"/>
      <c r="V792" s="2"/>
      <c r="W792" s="2"/>
      <c r="X792" s="2"/>
      <c r="Y792" s="2"/>
      <c r="Z792" s="2"/>
    </row>
    <row r="793" spans="1:26" ht="12.75" customHeight="1">
      <c r="A793" s="3"/>
      <c r="B793" s="3"/>
      <c r="C793" s="3"/>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16"/>
      <c r="B794" s="16"/>
      <c r="C794" s="14"/>
      <c r="D794" s="13"/>
      <c r="E794" s="2"/>
      <c r="F794" s="2"/>
      <c r="G794" s="2"/>
      <c r="H794" s="2"/>
      <c r="I794" s="2"/>
      <c r="J794" s="2"/>
      <c r="K794" s="2"/>
      <c r="L794" s="2"/>
      <c r="M794" s="2"/>
      <c r="N794" s="2"/>
      <c r="O794" s="2"/>
      <c r="P794" s="2"/>
      <c r="Q794" s="2"/>
      <c r="R794" s="2"/>
      <c r="S794" s="2"/>
      <c r="T794" s="2"/>
      <c r="U794" s="2"/>
      <c r="V794" s="2"/>
      <c r="W794" s="2"/>
      <c r="X794" s="2"/>
      <c r="Y794" s="2"/>
      <c r="Z794" s="2"/>
    </row>
    <row r="795" spans="1:26" ht="12.75" hidden="1" customHeight="1">
      <c r="A795" s="1"/>
      <c r="B795" s="1"/>
      <c r="C795" s="1"/>
      <c r="D795" s="15"/>
      <c r="E795" s="2"/>
      <c r="F795" s="2"/>
      <c r="G795" s="2"/>
      <c r="H795" s="2"/>
      <c r="I795" s="2"/>
      <c r="J795" s="2"/>
      <c r="K795" s="2"/>
      <c r="L795" s="2"/>
      <c r="M795" s="2"/>
      <c r="N795" s="2"/>
      <c r="O795" s="2"/>
      <c r="P795" s="2"/>
      <c r="Q795" s="2"/>
      <c r="R795" s="2"/>
      <c r="S795" s="2"/>
      <c r="T795" s="2"/>
      <c r="U795" s="2"/>
      <c r="V795" s="2"/>
      <c r="W795" s="2"/>
      <c r="X795" s="2"/>
      <c r="Y795" s="2"/>
      <c r="Z795" s="2"/>
    </row>
    <row r="796" spans="1:26" ht="12.75" hidden="1" customHeight="1">
      <c r="A796" s="1"/>
      <c r="B796" s="1"/>
      <c r="C796" s="1"/>
      <c r="D796" s="2"/>
      <c r="E796" s="2"/>
      <c r="F796" s="2"/>
      <c r="G796" s="2"/>
      <c r="H796" s="2"/>
      <c r="I796" s="2"/>
      <c r="J796" s="2"/>
      <c r="K796" s="2"/>
      <c r="L796" s="2"/>
      <c r="M796" s="2"/>
      <c r="N796" s="2"/>
      <c r="O796" s="2"/>
      <c r="P796" s="2"/>
      <c r="Q796" s="2"/>
      <c r="R796" s="2"/>
      <c r="S796" s="2"/>
      <c r="T796" s="2"/>
      <c r="U796" s="2"/>
      <c r="V796" s="2"/>
      <c r="W796" s="2"/>
      <c r="X796" s="2"/>
      <c r="Y796" s="2"/>
      <c r="Z796" s="2"/>
    </row>
    <row r="797" spans="1:26" ht="12.75" hidden="1" customHeight="1">
      <c r="A797" s="1"/>
      <c r="B797" s="1"/>
      <c r="C797" s="1"/>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hidden="1" customHeight="1">
      <c r="A798" s="1"/>
      <c r="B798" s="1"/>
      <c r="C798" s="1"/>
      <c r="D798" s="8"/>
      <c r="E798" s="2"/>
      <c r="F798" s="2"/>
      <c r="G798" s="2"/>
      <c r="H798" s="2"/>
      <c r="I798" s="2"/>
      <c r="J798" s="2"/>
      <c r="K798" s="2"/>
      <c r="L798" s="2"/>
      <c r="M798" s="2"/>
      <c r="N798" s="2"/>
      <c r="O798" s="2"/>
      <c r="P798" s="2"/>
      <c r="Q798" s="2"/>
      <c r="R798" s="2"/>
      <c r="S798" s="2"/>
      <c r="T798" s="2"/>
      <c r="U798" s="2"/>
      <c r="V798" s="2"/>
      <c r="W798" s="2"/>
      <c r="X798" s="2"/>
      <c r="Y798" s="2"/>
      <c r="Z798" s="2"/>
    </row>
    <row r="799" spans="1:26" ht="12.75" hidden="1" customHeight="1">
      <c r="A799" s="1"/>
      <c r="B799" s="1"/>
      <c r="C799" s="1"/>
      <c r="D799" s="8"/>
      <c r="E799" s="2"/>
      <c r="F799" s="2"/>
      <c r="G799" s="2"/>
      <c r="H799" s="2"/>
      <c r="I799" s="2"/>
      <c r="J799" s="2"/>
      <c r="K799" s="2"/>
      <c r="L799" s="2"/>
      <c r="M799" s="2"/>
      <c r="N799" s="2"/>
      <c r="O799" s="2"/>
      <c r="P799" s="2"/>
      <c r="Q799" s="2"/>
      <c r="R799" s="2"/>
      <c r="S799" s="2"/>
      <c r="T799" s="2"/>
      <c r="U799" s="2"/>
      <c r="V799" s="2"/>
      <c r="W799" s="2"/>
      <c r="X799" s="2"/>
      <c r="Y799" s="2"/>
      <c r="Z799" s="2"/>
    </row>
    <row r="800" spans="1:26" ht="12.75" hidden="1" customHeight="1">
      <c r="A800" s="1"/>
      <c r="B800" s="1"/>
      <c r="C800" s="1"/>
      <c r="D800" s="8"/>
      <c r="E800" s="2"/>
      <c r="F800" s="2"/>
      <c r="G800" s="2"/>
      <c r="H800" s="2"/>
      <c r="I800" s="2"/>
      <c r="J800" s="2"/>
      <c r="K800" s="2"/>
      <c r="L800" s="2"/>
      <c r="M800" s="2"/>
      <c r="N800" s="2"/>
      <c r="O800" s="2"/>
      <c r="P800" s="2"/>
      <c r="Q800" s="2"/>
      <c r="R800" s="2"/>
      <c r="S800" s="2"/>
      <c r="T800" s="2"/>
      <c r="U800" s="2"/>
      <c r="V800" s="2"/>
      <c r="W800" s="2"/>
      <c r="X800" s="2"/>
      <c r="Y800" s="2"/>
      <c r="Z800" s="2"/>
    </row>
    <row r="801" spans="1:26" ht="12.75" hidden="1" customHeight="1">
      <c r="A801" s="1"/>
      <c r="B801" s="1"/>
      <c r="C801" s="1"/>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hidden="1" customHeight="1">
      <c r="A802" s="16"/>
      <c r="B802" s="16"/>
      <c r="C802" s="1"/>
      <c r="D802" s="15"/>
      <c r="E802" s="2"/>
      <c r="F802" s="2"/>
      <c r="G802" s="2"/>
      <c r="H802" s="2"/>
      <c r="I802" s="2"/>
      <c r="J802" s="2"/>
      <c r="K802" s="2"/>
      <c r="L802" s="2"/>
      <c r="M802" s="2"/>
      <c r="N802" s="2"/>
      <c r="O802" s="2"/>
      <c r="P802" s="2"/>
      <c r="Q802" s="2"/>
      <c r="R802" s="2"/>
      <c r="S802" s="2"/>
      <c r="T802" s="2"/>
      <c r="U802" s="2"/>
      <c r="V802" s="2"/>
      <c r="W802" s="2"/>
      <c r="X802" s="2"/>
      <c r="Y802" s="2"/>
      <c r="Z802" s="2"/>
    </row>
    <row r="803" spans="1:26" ht="12.75" hidden="1" customHeight="1">
      <c r="A803" s="1"/>
      <c r="B803" s="1"/>
      <c r="C803" s="1"/>
      <c r="D803" s="2"/>
      <c r="E803" s="2"/>
      <c r="F803" s="2"/>
      <c r="G803" s="2"/>
      <c r="H803" s="2"/>
      <c r="I803" s="2"/>
      <c r="J803" s="2"/>
      <c r="K803" s="2"/>
      <c r="L803" s="2"/>
      <c r="M803" s="2"/>
      <c r="N803" s="2"/>
      <c r="O803" s="2"/>
      <c r="P803" s="2"/>
      <c r="Q803" s="2"/>
      <c r="R803" s="2"/>
      <c r="S803" s="2"/>
      <c r="T803" s="2"/>
      <c r="U803" s="2"/>
      <c r="V803" s="2"/>
      <c r="W803" s="2"/>
      <c r="X803" s="2"/>
      <c r="Y803" s="2"/>
      <c r="Z803" s="2"/>
    </row>
    <row r="804" spans="1:26" ht="12.75" hidden="1" customHeight="1">
      <c r="A804" s="1"/>
      <c r="B804" s="1"/>
      <c r="C804" s="1"/>
      <c r="D804" s="2"/>
      <c r="E804" s="2"/>
      <c r="F804" s="2"/>
      <c r="G804" s="2"/>
      <c r="H804" s="2"/>
      <c r="I804" s="2"/>
      <c r="J804" s="2"/>
      <c r="K804" s="2"/>
      <c r="L804" s="2"/>
      <c r="M804" s="2"/>
      <c r="N804" s="2"/>
      <c r="O804" s="2"/>
      <c r="P804" s="2"/>
      <c r="Q804" s="2"/>
      <c r="R804" s="2"/>
      <c r="S804" s="2"/>
      <c r="T804" s="2"/>
      <c r="U804" s="2"/>
      <c r="V804" s="2"/>
      <c r="W804" s="2"/>
      <c r="X804" s="2"/>
      <c r="Y804" s="2"/>
      <c r="Z804" s="2"/>
    </row>
    <row r="805" spans="1:26" ht="12.75" hidden="1" customHeight="1">
      <c r="A805" s="1"/>
      <c r="B805" s="1"/>
      <c r="C805" s="1"/>
      <c r="D805" s="8"/>
      <c r="E805" s="2"/>
      <c r="F805" s="2"/>
      <c r="G805" s="2"/>
      <c r="H805" s="2"/>
      <c r="I805" s="2"/>
      <c r="J805" s="2"/>
      <c r="K805" s="2"/>
      <c r="L805" s="2"/>
      <c r="M805" s="2"/>
      <c r="N805" s="2"/>
      <c r="O805" s="2"/>
      <c r="P805" s="2"/>
      <c r="Q805" s="2"/>
      <c r="R805" s="2"/>
      <c r="S805" s="2"/>
      <c r="T805" s="2"/>
      <c r="U805" s="2"/>
      <c r="V805" s="2"/>
      <c r="W805" s="2"/>
      <c r="X805" s="2"/>
      <c r="Y805" s="2"/>
      <c r="Z805" s="2"/>
    </row>
    <row r="806" spans="1:26" ht="12.75" hidden="1" customHeight="1">
      <c r="A806" s="1"/>
      <c r="B806" s="1"/>
      <c r="C806" s="1"/>
      <c r="D806" s="8"/>
      <c r="E806" s="2"/>
      <c r="F806" s="2"/>
      <c r="G806" s="2"/>
      <c r="H806" s="2"/>
      <c r="I806" s="2"/>
      <c r="J806" s="2"/>
      <c r="K806" s="2"/>
      <c r="L806" s="2"/>
      <c r="M806" s="2"/>
      <c r="N806" s="2"/>
      <c r="O806" s="2"/>
      <c r="P806" s="2"/>
      <c r="Q806" s="2"/>
      <c r="R806" s="2"/>
      <c r="S806" s="2"/>
      <c r="T806" s="2"/>
      <c r="U806" s="2"/>
      <c r="V806" s="2"/>
      <c r="W806" s="2"/>
      <c r="X806" s="2"/>
      <c r="Y806" s="2"/>
      <c r="Z806" s="2"/>
    </row>
    <row r="807" spans="1:26" ht="14.25" hidden="1" customHeight="1">
      <c r="A807" s="16"/>
      <c r="B807" s="16"/>
      <c r="C807" s="1"/>
      <c r="D807" s="15"/>
      <c r="E807" s="2"/>
      <c r="F807" s="2"/>
      <c r="G807" s="2"/>
      <c r="H807" s="2"/>
      <c r="I807" s="2"/>
      <c r="J807" s="2"/>
      <c r="K807" s="2"/>
      <c r="L807" s="2"/>
      <c r="M807" s="2"/>
      <c r="N807" s="2"/>
      <c r="O807" s="2"/>
      <c r="P807" s="2"/>
      <c r="Q807" s="2"/>
      <c r="R807" s="2"/>
      <c r="S807" s="2"/>
      <c r="T807" s="2"/>
      <c r="U807" s="2"/>
      <c r="V807" s="2"/>
      <c r="W807" s="2"/>
      <c r="X807" s="2"/>
      <c r="Y807" s="2"/>
      <c r="Z807" s="2"/>
    </row>
    <row r="808" spans="1:26" ht="12.75" hidden="1" customHeight="1">
      <c r="A808" s="1"/>
      <c r="B808" s="1"/>
      <c r="C808" s="1"/>
      <c r="D808" s="2"/>
      <c r="E808" s="2"/>
      <c r="F808" s="2"/>
      <c r="G808" s="2"/>
      <c r="H808" s="2"/>
      <c r="I808" s="2"/>
      <c r="J808" s="2"/>
      <c r="K808" s="2"/>
      <c r="L808" s="2"/>
      <c r="M808" s="2"/>
      <c r="N808" s="2"/>
      <c r="O808" s="2"/>
      <c r="P808" s="2"/>
      <c r="Q808" s="2"/>
      <c r="R808" s="2"/>
      <c r="S808" s="2"/>
      <c r="T808" s="2"/>
      <c r="U808" s="2"/>
      <c r="V808" s="2"/>
      <c r="W808" s="2"/>
      <c r="X808" s="2"/>
      <c r="Y808" s="2"/>
      <c r="Z808" s="2"/>
    </row>
    <row r="809" spans="1:26" ht="12.75" hidden="1" customHeight="1">
      <c r="A809" s="1"/>
      <c r="B809" s="1"/>
      <c r="C809" s="1"/>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hidden="1" customHeight="1">
      <c r="A810" s="16"/>
      <c r="B810" s="16"/>
      <c r="C810" s="1"/>
      <c r="D810" s="15"/>
      <c r="E810" s="2"/>
      <c r="F810" s="2"/>
      <c r="G810" s="2"/>
      <c r="H810" s="2"/>
      <c r="I810" s="2"/>
      <c r="J810" s="2"/>
      <c r="K810" s="2"/>
      <c r="L810" s="2"/>
      <c r="M810" s="2"/>
      <c r="N810" s="2"/>
      <c r="O810" s="2"/>
      <c r="P810" s="2"/>
      <c r="Q810" s="2"/>
      <c r="R810" s="2"/>
      <c r="S810" s="2"/>
      <c r="T810" s="2"/>
      <c r="U810" s="2"/>
      <c r="V810" s="2"/>
      <c r="W810" s="2"/>
      <c r="X810" s="2"/>
      <c r="Y810" s="2"/>
      <c r="Z810" s="2"/>
    </row>
    <row r="811" spans="1:26" ht="12.75" hidden="1" customHeight="1">
      <c r="A811" s="1"/>
      <c r="B811" s="1"/>
      <c r="C811" s="1"/>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hidden="1" customHeight="1">
      <c r="A812" s="16"/>
      <c r="B812" s="16"/>
      <c r="C812" s="1"/>
      <c r="D812" s="15"/>
      <c r="E812" s="2"/>
      <c r="F812" s="2"/>
      <c r="G812" s="2"/>
      <c r="H812" s="2"/>
      <c r="I812" s="2"/>
      <c r="J812" s="2"/>
      <c r="K812" s="2"/>
      <c r="L812" s="2"/>
      <c r="M812" s="2"/>
      <c r="N812" s="2"/>
      <c r="O812" s="2"/>
      <c r="P812" s="2"/>
      <c r="Q812" s="2"/>
      <c r="R812" s="2"/>
      <c r="S812" s="2"/>
      <c r="T812" s="2"/>
      <c r="U812" s="2"/>
      <c r="V812" s="2"/>
      <c r="W812" s="2"/>
      <c r="X812" s="2"/>
      <c r="Y812" s="2"/>
      <c r="Z812" s="2"/>
    </row>
    <row r="813" spans="1:26" ht="12.75" hidden="1" customHeight="1">
      <c r="A813" s="3"/>
      <c r="B813" s="3"/>
      <c r="C813" s="3"/>
      <c r="D813" s="2"/>
      <c r="E813" s="2"/>
      <c r="F813" s="2"/>
      <c r="G813" s="2"/>
      <c r="H813" s="2"/>
      <c r="I813" s="2"/>
      <c r="J813" s="2"/>
      <c r="K813" s="2"/>
      <c r="L813" s="2"/>
      <c r="M813" s="2"/>
      <c r="N813" s="2"/>
      <c r="O813" s="2"/>
      <c r="P813" s="2"/>
      <c r="Q813" s="2"/>
      <c r="R813" s="2"/>
      <c r="S813" s="2"/>
      <c r="T813" s="2"/>
      <c r="U813" s="2"/>
      <c r="V813" s="2"/>
      <c r="W813" s="2"/>
      <c r="X813" s="2"/>
      <c r="Y813" s="2"/>
      <c r="Z813" s="2"/>
    </row>
    <row r="814" spans="1:26" ht="12.75" hidden="1" customHeight="1">
      <c r="A814" s="1"/>
      <c r="B814" s="1"/>
      <c r="C814" s="1"/>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hidden="1" customHeight="1">
      <c r="A815" s="1"/>
      <c r="B815" s="1"/>
      <c r="C815" s="1"/>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hidden="1" customHeight="1">
      <c r="A816" s="1"/>
      <c r="B816" s="1"/>
      <c r="C816" s="1"/>
      <c r="D816" s="2"/>
      <c r="E816" s="2"/>
      <c r="F816" s="2"/>
      <c r="G816" s="2"/>
      <c r="H816" s="2"/>
      <c r="I816" s="2"/>
      <c r="J816" s="2"/>
      <c r="K816" s="2"/>
      <c r="L816" s="2"/>
      <c r="M816" s="2"/>
      <c r="N816" s="2"/>
      <c r="O816" s="2"/>
      <c r="P816" s="2"/>
      <c r="Q816" s="2"/>
      <c r="R816" s="2"/>
      <c r="S816" s="2"/>
      <c r="T816" s="2"/>
      <c r="U816" s="2"/>
      <c r="V816" s="2"/>
      <c r="W816" s="2"/>
      <c r="X816" s="2"/>
      <c r="Y816" s="2"/>
      <c r="Z816" s="2"/>
    </row>
    <row r="817" spans="1:26" ht="12.75" hidden="1" customHeight="1">
      <c r="A817" s="1"/>
      <c r="B817" s="1"/>
      <c r="C817" s="1"/>
      <c r="D817" s="2"/>
      <c r="E817" s="2"/>
      <c r="F817" s="2"/>
      <c r="G817" s="2"/>
      <c r="H817" s="2"/>
      <c r="I817" s="2"/>
      <c r="J817" s="2"/>
      <c r="K817" s="2"/>
      <c r="L817" s="2"/>
      <c r="M817" s="2"/>
      <c r="N817" s="2"/>
      <c r="O817" s="2"/>
      <c r="P817" s="2"/>
      <c r="Q817" s="2"/>
      <c r="R817" s="2"/>
      <c r="S817" s="2"/>
      <c r="T817" s="2"/>
      <c r="U817" s="2"/>
      <c r="V817" s="2"/>
      <c r="W817" s="2"/>
      <c r="X817" s="2"/>
      <c r="Y817" s="2"/>
      <c r="Z817" s="2"/>
    </row>
    <row r="818" spans="1:26" ht="12.75" hidden="1" customHeight="1">
      <c r="A818" s="1"/>
      <c r="B818" s="1"/>
      <c r="C818" s="1"/>
      <c r="D818" s="2"/>
      <c r="E818" s="2"/>
      <c r="F818" s="2"/>
      <c r="G818" s="2"/>
      <c r="H818" s="2"/>
      <c r="I818" s="2"/>
      <c r="J818" s="2"/>
      <c r="K818" s="2"/>
      <c r="L818" s="2"/>
      <c r="M818" s="2"/>
      <c r="N818" s="2"/>
      <c r="O818" s="2"/>
      <c r="P818" s="2"/>
      <c r="Q818" s="2"/>
      <c r="R818" s="2"/>
      <c r="S818" s="2"/>
      <c r="T818" s="2"/>
      <c r="U818" s="2"/>
      <c r="V818" s="2"/>
      <c r="W818" s="2"/>
      <c r="X818" s="2"/>
      <c r="Y818" s="2"/>
      <c r="Z818" s="2"/>
    </row>
    <row r="819" spans="1:26" ht="12.75" hidden="1" customHeight="1">
      <c r="A819" s="1"/>
      <c r="B819" s="1"/>
      <c r="C819" s="1"/>
      <c r="D819" s="2"/>
      <c r="E819" s="2"/>
      <c r="F819" s="2"/>
      <c r="G819" s="2"/>
      <c r="H819" s="2"/>
      <c r="I819" s="2"/>
      <c r="J819" s="2"/>
      <c r="K819" s="2"/>
      <c r="L819" s="2"/>
      <c r="M819" s="2"/>
      <c r="N819" s="2"/>
      <c r="O819" s="2"/>
      <c r="P819" s="2"/>
      <c r="Q819" s="2"/>
      <c r="R819" s="2"/>
      <c r="S819" s="2"/>
      <c r="T819" s="2"/>
      <c r="U819" s="2"/>
      <c r="V819" s="2"/>
      <c r="W819" s="2"/>
      <c r="X819" s="2"/>
      <c r="Y819" s="2"/>
      <c r="Z819" s="2"/>
    </row>
    <row r="820" spans="1:26" ht="12.75" hidden="1" customHeight="1">
      <c r="A820" s="1"/>
      <c r="B820" s="1"/>
      <c r="C820" s="1"/>
      <c r="D820" s="2"/>
      <c r="E820" s="2"/>
      <c r="F820" s="2"/>
      <c r="G820" s="2"/>
      <c r="H820" s="2"/>
      <c r="I820" s="2"/>
      <c r="J820" s="2"/>
      <c r="K820" s="2"/>
      <c r="L820" s="2"/>
      <c r="M820" s="2"/>
      <c r="N820" s="2"/>
      <c r="O820" s="2"/>
      <c r="P820" s="2"/>
      <c r="Q820" s="2"/>
      <c r="R820" s="2"/>
      <c r="S820" s="2"/>
      <c r="T820" s="2"/>
      <c r="U820" s="2"/>
      <c r="V820" s="2"/>
      <c r="W820" s="2"/>
      <c r="X820" s="2"/>
      <c r="Y820" s="2"/>
      <c r="Z820" s="2"/>
    </row>
    <row r="821" spans="1:26" ht="12.75" hidden="1" customHeight="1">
      <c r="A821" s="1"/>
      <c r="B821" s="1"/>
      <c r="C821" s="1"/>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hidden="1" customHeight="1">
      <c r="A822" s="1"/>
      <c r="B822" s="1"/>
      <c r="C822" s="1"/>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hidden="1" customHeight="1">
      <c r="A823" s="1"/>
      <c r="B823" s="1"/>
      <c r="C823" s="1"/>
      <c r="D823" s="2"/>
      <c r="E823" s="2"/>
      <c r="F823" s="2"/>
      <c r="G823" s="2"/>
      <c r="H823" s="2"/>
      <c r="I823" s="2"/>
      <c r="J823" s="2"/>
      <c r="K823" s="2"/>
      <c r="L823" s="2"/>
      <c r="M823" s="2"/>
      <c r="N823" s="2"/>
      <c r="O823" s="2"/>
      <c r="P823" s="2"/>
      <c r="Q823" s="2"/>
      <c r="R823" s="2"/>
      <c r="S823" s="2"/>
      <c r="T823" s="2"/>
      <c r="U823" s="2"/>
      <c r="V823" s="2"/>
      <c r="W823" s="2"/>
      <c r="X823" s="2"/>
      <c r="Y823" s="2"/>
      <c r="Z823" s="2"/>
    </row>
    <row r="824" spans="1:26" ht="12.75" hidden="1"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2.75" hidden="1"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2.75" hidden="1"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hidden="1"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2.75" hidden="1"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2.75" hidden="1"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2.75" hidden="1"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2.75" hidden="1"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hidden="1"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hidden="1"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hidden="1"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hidden="1"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hidden="1"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hidden="1"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hidden="1"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hidden="1"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hidden="1"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hidden="1"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hidden="1"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hidden="1"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hidden="1"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hidden="1"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hidden="1"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hidden="1"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hidden="1"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hidden="1"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hidden="1"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hidden="1"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hidden="1"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hidden="1"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hidden="1"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hidden="1"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hidden="1"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hidden="1"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hidden="1"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hidden="1"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hidden="1"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hidden="1"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hidden="1"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hidden="1"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hidden="1"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hidden="1"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hidden="1"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hidden="1"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hidden="1"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hidden="1"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hidden="1"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hidden="1"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hidden="1"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hidden="1"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hidden="1"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hidden="1"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hidden="1"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hidden="1"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hidden="1"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hidden="1"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hidden="1"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hidden="1"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hidden="1"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hidden="1"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hidden="1"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hidden="1"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hidden="1"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hidden="1"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hidden="1"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hidden="1"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hidden="1"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hidden="1"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hidden="1"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hidden="1"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hidden="1"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hidden="1"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hidden="1"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hidden="1"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hidden="1"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hidden="1"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hidden="1"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hidden="1"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hidden="1"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hidden="1"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hidden="1"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hidden="1"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hidden="1"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hidden="1"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hidden="1"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hidden="1"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hidden="1"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hidden="1"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hidden="1"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hidden="1"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hidden="1"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hidden="1"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hidden="1"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hidden="1"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hidden="1"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hidden="1"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hidden="1"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hidden="1"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hidden="1"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hidden="1"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hidden="1"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hidden="1"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hidden="1"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hidden="1"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hidden="1"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hidden="1"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hidden="1"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hidden="1"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hidden="1"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hidden="1"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hidden="1"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hidden="1"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hidden="1"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hidden="1"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hidden="1"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hidden="1"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hidden="1"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hidden="1"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hidden="1"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hidden="1"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hidden="1"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hidden="1"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hidden="1"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hidden="1"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hidden="1"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hidden="1"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hidden="1"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hidden="1"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hidden="1"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hidden="1"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hidden="1"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hidden="1"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hidden="1"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hidden="1"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hidden="1"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hidden="1"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hidden="1"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hidden="1"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hidden="1"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hidden="1"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hidden="1"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hidden="1"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hidden="1"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hidden="1"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hidden="1"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hidden="1"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hidden="1"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hidden="1"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hidden="1"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hidden="1"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hidden="1"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hidden="1"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hidden="1"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hidden="1"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hidden="1"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hidden="1"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hidden="1"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hidden="1"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hidden="1"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hidden="1"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hidden="1"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hidden="1"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hidden="1"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hidden="1"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hidden="1"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hidden="1"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hidden="1"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hidden="1"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hidden="1"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5.75" customHeight="1"/>
    <row r="994" ht="15.75" customHeight="1"/>
    <row r="995" ht="15.75" customHeight="1"/>
    <row r="996" ht="15.75" customHeight="1"/>
    <row r="997" ht="15.75" customHeight="1"/>
    <row r="998" ht="15.75" customHeight="1"/>
    <row r="999" ht="15.75" customHeight="1"/>
    <row r="1000" ht="15.75" customHeight="1"/>
  </sheetData>
  <mergeCells count="220">
    <mergeCell ref="B776:F776"/>
    <mergeCell ref="A774:G774"/>
    <mergeCell ref="A770:G770"/>
    <mergeCell ref="B768:F768"/>
    <mergeCell ref="A766:G766"/>
    <mergeCell ref="E760:F760"/>
    <mergeCell ref="A762:G762"/>
    <mergeCell ref="B764:F764"/>
    <mergeCell ref="A754:G754"/>
    <mergeCell ref="D757:F757"/>
    <mergeCell ref="D756:F756"/>
    <mergeCell ref="A726:G726"/>
    <mergeCell ref="D728:F728"/>
    <mergeCell ref="A635:G635"/>
    <mergeCell ref="D640:F644"/>
    <mergeCell ref="D759:F759"/>
    <mergeCell ref="D731:F736"/>
    <mergeCell ref="D738:F741"/>
    <mergeCell ref="D747:F748"/>
    <mergeCell ref="D743:F745"/>
    <mergeCell ref="D708:F710"/>
    <mergeCell ref="D697:F698"/>
    <mergeCell ref="E662:F663"/>
    <mergeCell ref="D665:F667"/>
    <mergeCell ref="D559:F559"/>
    <mergeCell ref="D560:F560"/>
    <mergeCell ref="D562:F562"/>
    <mergeCell ref="D564:F566"/>
    <mergeCell ref="D548:F550"/>
    <mergeCell ref="D547:F547"/>
    <mergeCell ref="A790:G790"/>
    <mergeCell ref="B788:F788"/>
    <mergeCell ref="D657:F657"/>
    <mergeCell ref="D638:F638"/>
    <mergeCell ref="D637:F637"/>
    <mergeCell ref="D552:F555"/>
    <mergeCell ref="D568:F571"/>
    <mergeCell ref="A782:G782"/>
    <mergeCell ref="A786:G786"/>
    <mergeCell ref="B784:F784"/>
    <mergeCell ref="A778:G778"/>
    <mergeCell ref="D625:F626"/>
    <mergeCell ref="D628:F631"/>
    <mergeCell ref="D633:F633"/>
    <mergeCell ref="D616:F616"/>
    <mergeCell ref="D618:F623"/>
    <mergeCell ref="A557:G557"/>
    <mergeCell ref="D593:F595"/>
    <mergeCell ref="D524:F525"/>
    <mergeCell ref="D519:F519"/>
    <mergeCell ref="E545:F545"/>
    <mergeCell ref="D543:F543"/>
    <mergeCell ref="D544:F544"/>
    <mergeCell ref="D537:F538"/>
    <mergeCell ref="D540:F541"/>
    <mergeCell ref="D534:F535"/>
    <mergeCell ref="D530:F532"/>
    <mergeCell ref="D521:F522"/>
    <mergeCell ref="D317:F317"/>
    <mergeCell ref="D319:F329"/>
    <mergeCell ref="D276:F277"/>
    <mergeCell ref="D279:F279"/>
    <mergeCell ref="D281:F295"/>
    <mergeCell ref="D405:F405"/>
    <mergeCell ref="D367:F371"/>
    <mergeCell ref="D373:F403"/>
    <mergeCell ref="D445:F445"/>
    <mergeCell ref="D406:F406"/>
    <mergeCell ref="D440:F440"/>
    <mergeCell ref="D434:F438"/>
    <mergeCell ref="D419:F432"/>
    <mergeCell ref="D412:F414"/>
    <mergeCell ref="D416:F417"/>
    <mergeCell ref="D407:F410"/>
    <mergeCell ref="A263:G263"/>
    <mergeCell ref="D256:F258"/>
    <mergeCell ref="D233:F233"/>
    <mergeCell ref="D235:F239"/>
    <mergeCell ref="D228:F229"/>
    <mergeCell ref="D307:F312"/>
    <mergeCell ref="D297:F305"/>
    <mergeCell ref="D314:F314"/>
    <mergeCell ref="D315:F315"/>
    <mergeCell ref="D231:F232"/>
    <mergeCell ref="D225:F225"/>
    <mergeCell ref="D227:F227"/>
    <mergeCell ref="D241:F243"/>
    <mergeCell ref="D247:F248"/>
    <mergeCell ref="A245:G245"/>
    <mergeCell ref="D253:F254"/>
    <mergeCell ref="D250:F250"/>
    <mergeCell ref="D251:F251"/>
    <mergeCell ref="D17:F19"/>
    <mergeCell ref="D21:F21"/>
    <mergeCell ref="D23:F24"/>
    <mergeCell ref="D26:F30"/>
    <mergeCell ref="D174:F175"/>
    <mergeCell ref="D164:F166"/>
    <mergeCell ref="B170:F170"/>
    <mergeCell ref="A172:G172"/>
    <mergeCell ref="D83:F96"/>
    <mergeCell ref="D73:F73"/>
    <mergeCell ref="D74:F74"/>
    <mergeCell ref="D159:F162"/>
    <mergeCell ref="D136:F154"/>
    <mergeCell ref="D156:F157"/>
    <mergeCell ref="A2:G2"/>
    <mergeCell ref="D97:F104"/>
    <mergeCell ref="D61:F62"/>
    <mergeCell ref="D15:F15"/>
    <mergeCell ref="D32:F33"/>
    <mergeCell ref="A168:G168"/>
    <mergeCell ref="D76:F81"/>
    <mergeCell ref="A71:G71"/>
    <mergeCell ref="D50:F52"/>
    <mergeCell ref="D45:F48"/>
    <mergeCell ref="D64:F66"/>
    <mergeCell ref="D68:F69"/>
    <mergeCell ref="A3:G3"/>
    <mergeCell ref="A5:G5"/>
    <mergeCell ref="A6:G6"/>
    <mergeCell ref="A9:G9"/>
    <mergeCell ref="A8:G8"/>
    <mergeCell ref="A11:G11"/>
    <mergeCell ref="D13:F14"/>
    <mergeCell ref="D39:F43"/>
    <mergeCell ref="D35:F37"/>
    <mergeCell ref="D106:F112"/>
    <mergeCell ref="D57:F59"/>
    <mergeCell ref="D54:F55"/>
    <mergeCell ref="D475:F479"/>
    <mergeCell ref="A466:G466"/>
    <mergeCell ref="D481:F484"/>
    <mergeCell ref="D486:F488"/>
    <mergeCell ref="D490:F498"/>
    <mergeCell ref="D444:F444"/>
    <mergeCell ref="D450:F453"/>
    <mergeCell ref="D336:F344"/>
    <mergeCell ref="D331:F334"/>
    <mergeCell ref="D345:F362"/>
    <mergeCell ref="D364:F365"/>
    <mergeCell ref="D464:F464"/>
    <mergeCell ref="D461:F462"/>
    <mergeCell ref="D469:F473"/>
    <mergeCell ref="D468:F468"/>
    <mergeCell ref="D447:F448"/>
    <mergeCell ref="D455:F457"/>
    <mergeCell ref="D459:F459"/>
    <mergeCell ref="D500:F504"/>
    <mergeCell ref="D506:F508"/>
    <mergeCell ref="A510:G510"/>
    <mergeCell ref="A442:G442"/>
    <mergeCell ref="A614:G614"/>
    <mergeCell ref="D611:F612"/>
    <mergeCell ref="D576:F577"/>
    <mergeCell ref="A588:G588"/>
    <mergeCell ref="D579:F579"/>
    <mergeCell ref="D581:F586"/>
    <mergeCell ref="A597:G597"/>
    <mergeCell ref="D601:F601"/>
    <mergeCell ref="D599:F600"/>
    <mergeCell ref="D608:F609"/>
    <mergeCell ref="D603:F603"/>
    <mergeCell ref="D605:F606"/>
    <mergeCell ref="D573:F574"/>
    <mergeCell ref="D590:F590"/>
    <mergeCell ref="D527:F528"/>
    <mergeCell ref="D591:F591"/>
    <mergeCell ref="B512:F512"/>
    <mergeCell ref="A514:G514"/>
    <mergeCell ref="D516:F516"/>
    <mergeCell ref="D517:F517"/>
    <mergeCell ref="B792:F792"/>
    <mergeCell ref="A654:G654"/>
    <mergeCell ref="D646:F646"/>
    <mergeCell ref="D647:F651"/>
    <mergeCell ref="D652:F652"/>
    <mergeCell ref="B780:F780"/>
    <mergeCell ref="D700:F702"/>
    <mergeCell ref="D704:F706"/>
    <mergeCell ref="D729:F729"/>
    <mergeCell ref="D658:F658"/>
    <mergeCell ref="D717:F723"/>
    <mergeCell ref="D724:F724"/>
    <mergeCell ref="D712:F715"/>
    <mergeCell ref="D673:F678"/>
    <mergeCell ref="D680:F691"/>
    <mergeCell ref="B772:F772"/>
    <mergeCell ref="D750:F752"/>
    <mergeCell ref="D660:F660"/>
    <mergeCell ref="D656:F656"/>
    <mergeCell ref="D693:F695"/>
    <mergeCell ref="E671:F671"/>
    <mergeCell ref="D669:F669"/>
    <mergeCell ref="D670:F670"/>
    <mergeCell ref="D661:F661"/>
    <mergeCell ref="D270:F274"/>
    <mergeCell ref="D266:F266"/>
    <mergeCell ref="D268:F268"/>
    <mergeCell ref="D265:F265"/>
    <mergeCell ref="D260:F261"/>
    <mergeCell ref="D183:F184"/>
    <mergeCell ref="D210:F211"/>
    <mergeCell ref="D178:F181"/>
    <mergeCell ref="D114:F115"/>
    <mergeCell ref="D117:F121"/>
    <mergeCell ref="D123:F134"/>
    <mergeCell ref="D176:F176"/>
    <mergeCell ref="D212:F212"/>
    <mergeCell ref="D220:F221"/>
    <mergeCell ref="D214:F218"/>
    <mergeCell ref="A223:G223"/>
    <mergeCell ref="D186:F189"/>
    <mergeCell ref="D204:F208"/>
    <mergeCell ref="D200:F202"/>
    <mergeCell ref="D197:F198"/>
    <mergeCell ref="D196:F196"/>
    <mergeCell ref="D193:F193"/>
    <mergeCell ref="D194:F194"/>
    <mergeCell ref="A191:G191"/>
  </mergeCells>
  <dataValidations count="1">
    <dataValidation type="list" allowBlank="1" showErrorMessage="1" sqref="B17 B21 B23 B26 B32 B35 B39 B45 B50 B54 B57 B61 B64 B68 B76 B83 B97 B106 B114 B117 B123 B136 B156 B159 B164 B178 B186 B197 B200 B210 B214 B220 B228 B231 B235 B241 B253 B256 B260 B268 B270 B276 B279 B281 B297 B307 B317 B319 B331 B364 B367 B373 B405 B412 B416 B419 B423 B426 B430 B432 B434 B440 B447 B450 B455 B459 B461 B464 B475 B481 B486 B490 B500 B506 B519 B521 B524 B527 B530 B534 B537 B540 B543 B547 B552 B562 B564 B568 B573 B576 B579 B581 B593 B603 B605 B608 B611 B618 B625 B628 B633 B640 B646 B660 B665 B669 B673 B680 B693 B697 B700 B704 B708 B712 B717 B731 B738 B743 B747 B750 B759">
      <formula1>$I$3:$I$6</formula1>
    </dataValidation>
  </dataValidations>
  <hyperlinks>
    <hyperlink ref="D406" r:id="rId1"/>
    <hyperlink ref="D652" r:id="rId2"/>
  </hyperlinks>
  <printOptions horizontalCentered="1"/>
  <pageMargins left="0.75" right="0.5" top="1" bottom="1" header="0" footer="0"/>
  <pageSetup orientation="portrait"/>
  <rowBreaks count="25" manualBreakCount="25">
    <brk id="513" man="1"/>
    <brk id="262" man="1"/>
    <brk id="70" man="1"/>
    <brk id="587" man="1"/>
    <brk id="653" man="1"/>
    <brk id="465" man="1"/>
    <brk id="596" man="1"/>
    <brk id="725" man="1"/>
    <brk id="411" man="1"/>
    <brk id="222" man="1"/>
    <brk id="613" man="1"/>
    <brk id="167" man="1"/>
    <brk id="171" man="1"/>
    <brk id="363" man="1"/>
    <brk id="556" man="1"/>
    <brk id="753" man="1"/>
    <brk id="244" man="1"/>
    <brk id="761" man="1"/>
    <brk id="441" man="1"/>
    <brk id="313" man="1"/>
    <brk id="634" man="1"/>
    <brk id="122" man="1"/>
    <brk id="60" man="1"/>
    <brk id="509" man="1"/>
    <brk id="19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showGridLines="0" workbookViewId="0"/>
  </sheetViews>
  <sheetFormatPr defaultColWidth="14.42578125" defaultRowHeight="15" customHeight="1"/>
  <cols>
    <col min="1" max="10" width="9.140625" customWidth="1"/>
    <col min="11" max="21" width="8.7109375" customWidth="1"/>
  </cols>
  <sheetData>
    <row r="1" spans="1:21" ht="14.25" customHeight="1">
      <c r="A1" s="2"/>
      <c r="B1" s="2"/>
      <c r="C1" s="2"/>
      <c r="D1" s="2"/>
      <c r="E1" s="2"/>
      <c r="F1" s="2"/>
      <c r="G1" s="2"/>
      <c r="H1" s="2"/>
      <c r="I1" s="2"/>
      <c r="J1" s="2"/>
      <c r="K1" s="2"/>
      <c r="L1" s="2"/>
      <c r="M1" s="2"/>
      <c r="N1" s="2"/>
      <c r="O1" s="2"/>
      <c r="P1" s="2"/>
      <c r="Q1" s="2"/>
      <c r="R1" s="2"/>
      <c r="S1" s="2"/>
      <c r="T1" s="2"/>
      <c r="U1" s="2"/>
    </row>
    <row r="2" spans="1:21" ht="12" customHeight="1">
      <c r="A2" s="421" t="s">
        <v>2</v>
      </c>
      <c r="B2" s="390"/>
      <c r="C2" s="390"/>
      <c r="D2" s="390"/>
      <c r="E2" s="390"/>
      <c r="F2" s="390"/>
      <c r="G2" s="390"/>
      <c r="H2" s="390"/>
      <c r="I2" s="390"/>
      <c r="J2" s="390"/>
      <c r="K2" s="2"/>
      <c r="L2" s="2"/>
      <c r="M2" s="2"/>
      <c r="N2" s="2"/>
      <c r="O2" s="2"/>
      <c r="P2" s="2"/>
      <c r="Q2" s="2"/>
      <c r="R2" s="2"/>
      <c r="S2" s="2"/>
      <c r="T2" s="2"/>
      <c r="U2" s="2"/>
    </row>
    <row r="3" spans="1:21" ht="12" customHeight="1">
      <c r="A3" s="424" t="s">
        <v>4</v>
      </c>
      <c r="B3" s="390"/>
      <c r="C3" s="390"/>
      <c r="D3" s="390"/>
      <c r="E3" s="390"/>
      <c r="F3" s="390"/>
      <c r="G3" s="390"/>
      <c r="H3" s="390"/>
      <c r="I3" s="390"/>
      <c r="J3" s="390"/>
      <c r="K3" s="2"/>
      <c r="L3" s="2"/>
      <c r="M3" s="2"/>
      <c r="N3" s="2"/>
      <c r="O3" s="2"/>
      <c r="P3" s="2"/>
      <c r="Q3" s="2"/>
      <c r="R3" s="2"/>
      <c r="S3" s="2"/>
      <c r="T3" s="2"/>
      <c r="U3" s="2"/>
    </row>
    <row r="4" spans="1:21" ht="12" customHeight="1">
      <c r="A4" s="425" t="s">
        <v>5</v>
      </c>
      <c r="B4" s="390"/>
      <c r="C4" s="390"/>
      <c r="D4" s="390"/>
      <c r="E4" s="390"/>
      <c r="F4" s="390"/>
      <c r="G4" s="390"/>
      <c r="H4" s="390"/>
      <c r="I4" s="390"/>
      <c r="J4" s="390"/>
      <c r="K4" s="2"/>
      <c r="L4" s="2"/>
      <c r="M4" s="2"/>
      <c r="N4" s="2"/>
      <c r="O4" s="2"/>
      <c r="P4" s="2"/>
      <c r="Q4" s="2"/>
      <c r="R4" s="2"/>
      <c r="S4" s="2"/>
      <c r="T4" s="2"/>
      <c r="U4" s="2"/>
    </row>
    <row r="5" spans="1:21" ht="12" customHeight="1">
      <c r="A5" s="2"/>
      <c r="B5" s="2"/>
      <c r="C5" s="2"/>
      <c r="D5" s="2"/>
      <c r="E5" s="2"/>
      <c r="F5" s="2"/>
      <c r="G5" s="2"/>
      <c r="H5" s="2"/>
      <c r="I5" s="2"/>
      <c r="J5" s="2"/>
      <c r="K5" s="2"/>
      <c r="L5" s="2"/>
      <c r="M5" s="2"/>
      <c r="N5" s="2"/>
      <c r="O5" s="2"/>
      <c r="P5" s="2"/>
      <c r="Q5" s="2"/>
      <c r="R5" s="2"/>
      <c r="S5" s="2"/>
      <c r="T5" s="2"/>
      <c r="U5" s="2"/>
    </row>
    <row r="6" spans="1:21" ht="12" customHeight="1">
      <c r="A6" s="423" t="s">
        <v>9</v>
      </c>
      <c r="B6" s="390"/>
      <c r="C6" s="390"/>
      <c r="D6" s="390"/>
      <c r="E6" s="390"/>
      <c r="F6" s="390"/>
      <c r="G6" s="390"/>
      <c r="H6" s="390"/>
      <c r="I6" s="390"/>
      <c r="J6" s="390"/>
      <c r="K6" s="2"/>
      <c r="L6" s="2"/>
      <c r="M6" s="2"/>
      <c r="N6" s="2"/>
      <c r="O6" s="2"/>
      <c r="P6" s="2"/>
      <c r="Q6" s="2"/>
      <c r="R6" s="2"/>
      <c r="S6" s="2"/>
      <c r="T6" s="2"/>
      <c r="U6" s="2"/>
    </row>
    <row r="7" spans="1:21" ht="12" customHeight="1">
      <c r="A7" s="390"/>
      <c r="B7" s="390"/>
      <c r="C7" s="390"/>
      <c r="D7" s="390"/>
      <c r="E7" s="390"/>
      <c r="F7" s="390"/>
      <c r="G7" s="390"/>
      <c r="H7" s="390"/>
      <c r="I7" s="390"/>
      <c r="J7" s="390"/>
      <c r="K7" s="2"/>
      <c r="L7" s="2"/>
      <c r="M7" s="2"/>
      <c r="N7" s="2"/>
      <c r="O7" s="2"/>
      <c r="P7" s="2"/>
      <c r="Q7" s="2"/>
      <c r="R7" s="2"/>
      <c r="S7" s="2"/>
      <c r="T7" s="2"/>
      <c r="U7" s="2"/>
    </row>
    <row r="8" spans="1:21" ht="12" customHeight="1">
      <c r="A8" s="390"/>
      <c r="B8" s="390"/>
      <c r="C8" s="390"/>
      <c r="D8" s="390"/>
      <c r="E8" s="390"/>
      <c r="F8" s="390"/>
      <c r="G8" s="390"/>
      <c r="H8" s="390"/>
      <c r="I8" s="390"/>
      <c r="J8" s="390"/>
      <c r="K8" s="2"/>
      <c r="L8" s="2"/>
      <c r="M8" s="2"/>
      <c r="N8" s="2"/>
      <c r="O8" s="2"/>
      <c r="P8" s="2"/>
      <c r="Q8" s="2"/>
      <c r="R8" s="2"/>
      <c r="S8" s="2"/>
      <c r="T8" s="2"/>
      <c r="U8" s="2"/>
    </row>
    <row r="9" spans="1:21" ht="30" customHeight="1">
      <c r="A9" s="390"/>
      <c r="B9" s="390"/>
      <c r="C9" s="390"/>
      <c r="D9" s="390"/>
      <c r="E9" s="390"/>
      <c r="F9" s="390"/>
      <c r="G9" s="390"/>
      <c r="H9" s="390"/>
      <c r="I9" s="390"/>
      <c r="J9" s="390"/>
      <c r="K9" s="2"/>
      <c r="L9" s="2"/>
      <c r="M9" s="2"/>
      <c r="N9" s="2"/>
      <c r="O9" s="2"/>
      <c r="P9" s="2"/>
      <c r="Q9" s="2"/>
      <c r="R9" s="2"/>
      <c r="S9" s="2"/>
      <c r="T9" s="2"/>
      <c r="U9" s="2"/>
    </row>
    <row r="10" spans="1:21" ht="12" customHeight="1">
      <c r="A10" s="9"/>
      <c r="B10" s="9"/>
      <c r="C10" s="9"/>
      <c r="D10" s="9"/>
      <c r="E10" s="9"/>
      <c r="F10" s="9"/>
      <c r="G10" s="9"/>
      <c r="H10" s="9"/>
      <c r="I10" s="9"/>
      <c r="J10" s="9"/>
      <c r="K10" s="2"/>
      <c r="L10" s="2"/>
      <c r="M10" s="2"/>
      <c r="N10" s="2"/>
      <c r="O10" s="2"/>
      <c r="P10" s="2"/>
      <c r="Q10" s="2"/>
      <c r="R10" s="2"/>
      <c r="S10" s="2"/>
      <c r="T10" s="2"/>
      <c r="U10" s="2"/>
    </row>
    <row r="11" spans="1:21" ht="12" customHeight="1">
      <c r="A11" s="392" t="s">
        <v>20</v>
      </c>
      <c r="B11" s="390"/>
      <c r="C11" s="390"/>
      <c r="D11" s="390"/>
      <c r="E11" s="390"/>
      <c r="F11" s="390"/>
      <c r="G11" s="390"/>
      <c r="H11" s="390"/>
      <c r="I11" s="390"/>
      <c r="J11" s="390"/>
      <c r="K11" s="2"/>
      <c r="L11" s="2"/>
      <c r="M11" s="2"/>
      <c r="N11" s="2"/>
      <c r="O11" s="2"/>
      <c r="P11" s="2"/>
      <c r="Q11" s="2"/>
      <c r="R11" s="2"/>
      <c r="S11" s="2"/>
      <c r="T11" s="2"/>
      <c r="U11" s="2"/>
    </row>
    <row r="12" spans="1:21" ht="12" customHeight="1">
      <c r="A12" s="390"/>
      <c r="B12" s="390"/>
      <c r="C12" s="390"/>
      <c r="D12" s="390"/>
      <c r="E12" s="390"/>
      <c r="F12" s="390"/>
      <c r="G12" s="390"/>
      <c r="H12" s="390"/>
      <c r="I12" s="390"/>
      <c r="J12" s="390"/>
      <c r="K12" s="2"/>
      <c r="L12" s="2"/>
      <c r="M12" s="2"/>
      <c r="N12" s="2"/>
      <c r="O12" s="2"/>
      <c r="P12" s="2"/>
      <c r="Q12" s="2"/>
      <c r="R12" s="2"/>
      <c r="S12" s="2"/>
      <c r="T12" s="2"/>
      <c r="U12" s="2"/>
    </row>
    <row r="13" spans="1:21" ht="12" customHeight="1">
      <c r="A13" s="390"/>
      <c r="B13" s="390"/>
      <c r="C13" s="390"/>
      <c r="D13" s="390"/>
      <c r="E13" s="390"/>
      <c r="F13" s="390"/>
      <c r="G13" s="390"/>
      <c r="H13" s="390"/>
      <c r="I13" s="390"/>
      <c r="J13" s="390"/>
      <c r="K13" s="2"/>
      <c r="L13" s="2"/>
      <c r="M13" s="2"/>
      <c r="N13" s="2"/>
      <c r="O13" s="2"/>
      <c r="P13" s="2"/>
      <c r="Q13" s="2"/>
      <c r="R13" s="2"/>
      <c r="S13" s="2"/>
      <c r="T13" s="2"/>
      <c r="U13" s="2"/>
    </row>
    <row r="14" spans="1:21" ht="12" customHeight="1">
      <c r="A14" s="2"/>
      <c r="B14" s="2"/>
      <c r="C14" s="2"/>
      <c r="D14" s="2"/>
      <c r="E14" s="2"/>
      <c r="F14" s="2"/>
      <c r="G14" s="2"/>
      <c r="H14" s="2"/>
      <c r="I14" s="2"/>
      <c r="J14" s="2"/>
      <c r="K14" s="2"/>
      <c r="L14" s="2"/>
      <c r="M14" s="2"/>
      <c r="N14" s="2"/>
      <c r="O14" s="2"/>
      <c r="P14" s="2"/>
      <c r="Q14" s="2"/>
      <c r="R14" s="2"/>
      <c r="S14" s="2"/>
      <c r="T14" s="2"/>
      <c r="U14" s="2"/>
    </row>
    <row r="15" spans="1:21" ht="12.75" customHeight="1">
      <c r="A15" s="423" t="s">
        <v>25</v>
      </c>
      <c r="B15" s="390"/>
      <c r="C15" s="390"/>
      <c r="D15" s="390"/>
      <c r="E15" s="390"/>
      <c r="F15" s="390"/>
      <c r="G15" s="390"/>
      <c r="H15" s="390"/>
      <c r="I15" s="390"/>
      <c r="J15" s="390"/>
      <c r="K15" s="2"/>
      <c r="L15" s="2"/>
      <c r="M15" s="2"/>
      <c r="N15" s="2"/>
      <c r="O15" s="2"/>
      <c r="P15" s="2"/>
      <c r="Q15" s="2"/>
      <c r="R15" s="2"/>
      <c r="S15" s="2"/>
      <c r="T15" s="2"/>
      <c r="U15" s="2"/>
    </row>
    <row r="16" spans="1:21" ht="12" customHeight="1">
      <c r="A16" s="390"/>
      <c r="B16" s="390"/>
      <c r="C16" s="390"/>
      <c r="D16" s="390"/>
      <c r="E16" s="390"/>
      <c r="F16" s="390"/>
      <c r="G16" s="390"/>
      <c r="H16" s="390"/>
      <c r="I16" s="390"/>
      <c r="J16" s="390"/>
      <c r="K16" s="2"/>
      <c r="L16" s="2"/>
      <c r="M16" s="2"/>
      <c r="N16" s="2"/>
      <c r="O16" s="2"/>
      <c r="P16" s="2"/>
      <c r="Q16" s="2"/>
      <c r="R16" s="2"/>
      <c r="S16" s="2"/>
      <c r="T16" s="2"/>
      <c r="U16" s="2"/>
    </row>
    <row r="17" spans="1:21" ht="12" customHeight="1">
      <c r="A17" s="390"/>
      <c r="B17" s="390"/>
      <c r="C17" s="390"/>
      <c r="D17" s="390"/>
      <c r="E17" s="390"/>
      <c r="F17" s="390"/>
      <c r="G17" s="390"/>
      <c r="H17" s="390"/>
      <c r="I17" s="390"/>
      <c r="J17" s="390"/>
      <c r="K17" s="2"/>
      <c r="L17" s="2"/>
      <c r="M17" s="2"/>
      <c r="N17" s="2"/>
      <c r="O17" s="2"/>
      <c r="P17" s="2"/>
      <c r="Q17" s="2"/>
      <c r="R17" s="2"/>
      <c r="S17" s="2"/>
      <c r="T17" s="2"/>
      <c r="U17" s="2"/>
    </row>
    <row r="18" spans="1:21" ht="12" customHeight="1">
      <c r="A18" s="390"/>
      <c r="B18" s="390"/>
      <c r="C18" s="390"/>
      <c r="D18" s="390"/>
      <c r="E18" s="390"/>
      <c r="F18" s="390"/>
      <c r="G18" s="390"/>
      <c r="H18" s="390"/>
      <c r="I18" s="390"/>
      <c r="J18" s="390"/>
      <c r="K18" s="2"/>
      <c r="L18" s="2"/>
      <c r="M18" s="2"/>
      <c r="N18" s="2"/>
      <c r="O18" s="2"/>
      <c r="P18" s="2"/>
      <c r="Q18" s="2"/>
      <c r="R18" s="2"/>
      <c r="S18" s="2"/>
      <c r="T18" s="2"/>
      <c r="U18" s="2"/>
    </row>
    <row r="19" spans="1:21" ht="12" customHeight="1">
      <c r="A19" s="390"/>
      <c r="B19" s="390"/>
      <c r="C19" s="390"/>
      <c r="D19" s="390"/>
      <c r="E19" s="390"/>
      <c r="F19" s="390"/>
      <c r="G19" s="390"/>
      <c r="H19" s="390"/>
      <c r="I19" s="390"/>
      <c r="J19" s="390"/>
      <c r="K19" s="2"/>
      <c r="L19" s="2"/>
      <c r="M19" s="2"/>
      <c r="N19" s="2"/>
      <c r="O19" s="2"/>
      <c r="P19" s="2"/>
      <c r="Q19" s="2"/>
      <c r="R19" s="2"/>
      <c r="S19" s="2"/>
      <c r="T19" s="2"/>
      <c r="U19" s="2"/>
    </row>
    <row r="20" spans="1:21" ht="12" customHeight="1">
      <c r="A20" s="390"/>
      <c r="B20" s="390"/>
      <c r="C20" s="390"/>
      <c r="D20" s="390"/>
      <c r="E20" s="390"/>
      <c r="F20" s="390"/>
      <c r="G20" s="390"/>
      <c r="H20" s="390"/>
      <c r="I20" s="390"/>
      <c r="J20" s="390"/>
      <c r="K20" s="2"/>
      <c r="L20" s="2"/>
      <c r="M20" s="2"/>
      <c r="N20" s="2"/>
      <c r="O20" s="2"/>
      <c r="P20" s="2"/>
      <c r="Q20" s="2"/>
      <c r="R20" s="2"/>
      <c r="S20" s="2"/>
      <c r="T20" s="2"/>
      <c r="U20" s="2"/>
    </row>
    <row r="21" spans="1:21" ht="12" customHeight="1">
      <c r="A21" s="2" t="s">
        <v>28</v>
      </c>
      <c r="B21" s="9"/>
      <c r="C21" s="9"/>
      <c r="D21" s="9"/>
      <c r="E21" s="9"/>
      <c r="F21" s="9"/>
      <c r="G21" s="9"/>
      <c r="H21" s="9"/>
      <c r="I21" s="9"/>
      <c r="J21" s="9"/>
      <c r="K21" s="2"/>
      <c r="L21" s="2"/>
      <c r="M21" s="2"/>
      <c r="N21" s="2"/>
      <c r="O21" s="2"/>
      <c r="P21" s="2"/>
      <c r="Q21" s="2"/>
      <c r="R21" s="2"/>
      <c r="S21" s="2"/>
      <c r="T21" s="2"/>
      <c r="U21" s="2"/>
    </row>
    <row r="22" spans="1:21" ht="12" customHeight="1">
      <c r="A22" s="9" t="s">
        <v>30</v>
      </c>
      <c r="B22" s="9"/>
      <c r="C22" s="9"/>
      <c r="D22" s="9"/>
      <c r="E22" s="9"/>
      <c r="F22" s="9"/>
      <c r="G22" s="9"/>
      <c r="H22" s="9"/>
      <c r="I22" s="9"/>
      <c r="J22" s="9"/>
      <c r="K22" s="2"/>
      <c r="L22" s="2"/>
      <c r="M22" s="2"/>
      <c r="N22" s="2"/>
      <c r="O22" s="2"/>
      <c r="P22" s="2"/>
      <c r="Q22" s="2"/>
      <c r="R22" s="2"/>
      <c r="S22" s="2"/>
      <c r="T22" s="2"/>
      <c r="U22" s="2"/>
    </row>
    <row r="23" spans="1:21" ht="12" customHeight="1">
      <c r="A23" s="426" t="s">
        <v>33</v>
      </c>
      <c r="B23" s="390"/>
      <c r="C23" s="390"/>
      <c r="D23" s="390"/>
      <c r="E23" s="390"/>
      <c r="F23" s="2"/>
      <c r="G23" s="2"/>
      <c r="H23" s="2"/>
      <c r="I23" s="2"/>
      <c r="J23" s="2"/>
      <c r="K23" s="2"/>
      <c r="L23" s="2"/>
      <c r="M23" s="2"/>
      <c r="N23" s="2"/>
      <c r="O23" s="2"/>
      <c r="P23" s="2"/>
      <c r="Q23" s="2"/>
      <c r="R23" s="2"/>
      <c r="S23" s="2"/>
      <c r="T23" s="2"/>
      <c r="U23" s="2"/>
    </row>
    <row r="24" spans="1:21" ht="12" customHeight="1">
      <c r="A24" s="2"/>
      <c r="B24" s="2"/>
      <c r="C24" s="2"/>
      <c r="D24" s="2"/>
      <c r="E24" s="2"/>
      <c r="F24" s="2"/>
      <c r="G24" s="2"/>
      <c r="H24" s="2"/>
      <c r="I24" s="2"/>
      <c r="J24" s="2"/>
      <c r="K24" s="2"/>
      <c r="L24" s="2"/>
      <c r="M24" s="2"/>
      <c r="N24" s="2"/>
      <c r="O24" s="2"/>
      <c r="P24" s="2"/>
      <c r="Q24" s="2"/>
      <c r="R24" s="2"/>
      <c r="S24" s="2"/>
      <c r="T24" s="2"/>
      <c r="U24" s="2"/>
    </row>
    <row r="25" spans="1:21" ht="12" customHeight="1">
      <c r="A25" s="2"/>
      <c r="B25" s="2"/>
      <c r="C25" s="2"/>
      <c r="D25" s="2"/>
      <c r="E25" s="2"/>
      <c r="F25" s="2"/>
      <c r="G25" s="2"/>
      <c r="H25" s="2"/>
      <c r="I25" s="2"/>
      <c r="J25" s="2"/>
      <c r="K25" s="2"/>
      <c r="L25" s="2"/>
      <c r="M25" s="2"/>
      <c r="N25" s="2"/>
      <c r="O25" s="2"/>
      <c r="P25" s="2"/>
      <c r="Q25" s="2"/>
      <c r="R25" s="2"/>
      <c r="S25" s="2"/>
      <c r="T25" s="2"/>
      <c r="U25" s="2"/>
    </row>
    <row r="26" spans="1:21" ht="12" customHeight="1">
      <c r="A26" s="2"/>
      <c r="B26" s="2"/>
      <c r="C26" s="2"/>
      <c r="D26" s="2"/>
      <c r="E26" s="2"/>
      <c r="F26" s="2"/>
      <c r="G26" s="2"/>
      <c r="H26" s="2"/>
      <c r="I26" s="2"/>
      <c r="J26" s="2"/>
      <c r="K26" s="2"/>
      <c r="L26" s="2"/>
      <c r="M26" s="2"/>
      <c r="N26" s="2"/>
      <c r="O26" s="2"/>
      <c r="P26" s="2"/>
      <c r="Q26" s="2"/>
      <c r="R26" s="2"/>
      <c r="S26" s="2"/>
      <c r="T26" s="2"/>
      <c r="U26" s="2"/>
    </row>
    <row r="27" spans="1:21" ht="12" customHeight="1">
      <c r="A27" s="2"/>
      <c r="B27" s="2"/>
      <c r="C27" s="2"/>
      <c r="D27" s="2"/>
      <c r="E27" s="2"/>
      <c r="F27" s="2"/>
      <c r="G27" s="2"/>
      <c r="H27" s="2"/>
      <c r="I27" s="2"/>
      <c r="J27" s="2"/>
      <c r="K27" s="2"/>
      <c r="L27" s="2"/>
      <c r="M27" s="2"/>
      <c r="N27" s="2"/>
      <c r="O27" s="2"/>
      <c r="P27" s="2"/>
      <c r="Q27" s="2"/>
      <c r="R27" s="2"/>
      <c r="S27" s="2"/>
      <c r="T27" s="2"/>
      <c r="U27" s="2"/>
    </row>
    <row r="28" spans="1:21" ht="12" customHeight="1">
      <c r="A28" s="2"/>
      <c r="B28" s="2"/>
      <c r="C28" s="2"/>
      <c r="D28" s="2"/>
      <c r="E28" s="2"/>
      <c r="F28" s="2"/>
      <c r="G28" s="2"/>
      <c r="H28" s="2"/>
      <c r="I28" s="2"/>
      <c r="J28" s="2"/>
      <c r="K28" s="2"/>
      <c r="L28" s="2"/>
      <c r="M28" s="2"/>
      <c r="N28" s="2"/>
      <c r="O28" s="2"/>
      <c r="P28" s="2"/>
      <c r="Q28" s="2"/>
      <c r="R28" s="2"/>
      <c r="S28" s="2"/>
      <c r="T28" s="2"/>
      <c r="U28" s="2"/>
    </row>
    <row r="29" spans="1:21" ht="12" customHeight="1">
      <c r="A29" s="2"/>
      <c r="B29" s="2"/>
      <c r="C29" s="2"/>
      <c r="D29" s="2"/>
      <c r="E29" s="2"/>
      <c r="F29" s="2"/>
      <c r="G29" s="2"/>
      <c r="H29" s="2"/>
      <c r="I29" s="2"/>
      <c r="J29" s="2"/>
      <c r="K29" s="2"/>
      <c r="L29" s="2"/>
      <c r="M29" s="2"/>
      <c r="N29" s="2"/>
      <c r="O29" s="2"/>
      <c r="P29" s="2"/>
      <c r="Q29" s="2"/>
      <c r="R29" s="2"/>
      <c r="S29" s="2"/>
      <c r="T29" s="2"/>
      <c r="U29" s="2"/>
    </row>
    <row r="30" spans="1:21" ht="12" customHeight="1">
      <c r="A30" s="2"/>
      <c r="B30" s="2"/>
      <c r="C30" s="2"/>
      <c r="D30" s="2"/>
      <c r="E30" s="2"/>
      <c r="F30" s="2"/>
      <c r="G30" s="2"/>
      <c r="H30" s="2"/>
      <c r="I30" s="2"/>
      <c r="J30" s="2"/>
      <c r="K30" s="2"/>
      <c r="L30" s="2"/>
      <c r="M30" s="2"/>
      <c r="N30" s="2"/>
      <c r="O30" s="2"/>
      <c r="P30" s="2"/>
      <c r="Q30" s="2"/>
      <c r="R30" s="2"/>
      <c r="S30" s="2"/>
      <c r="T30" s="2"/>
      <c r="U30" s="2"/>
    </row>
    <row r="31" spans="1:21" ht="12" customHeight="1">
      <c r="A31" s="2"/>
      <c r="B31" s="2"/>
      <c r="C31" s="2"/>
      <c r="D31" s="2"/>
      <c r="E31" s="2"/>
      <c r="F31" s="2"/>
      <c r="G31" s="2"/>
      <c r="H31" s="2"/>
      <c r="I31" s="2"/>
      <c r="J31" s="2"/>
      <c r="K31" s="2"/>
      <c r="L31" s="2"/>
      <c r="M31" s="2"/>
      <c r="N31" s="2"/>
      <c r="O31" s="2"/>
      <c r="P31" s="2"/>
      <c r="Q31" s="2"/>
      <c r="R31" s="2"/>
      <c r="S31" s="2"/>
      <c r="T31" s="2"/>
      <c r="U31" s="2"/>
    </row>
    <row r="32" spans="1:21" ht="12" customHeight="1">
      <c r="A32" s="2"/>
      <c r="B32" s="2"/>
      <c r="C32" s="2"/>
      <c r="D32" s="2"/>
      <c r="E32" s="2"/>
      <c r="F32" s="2"/>
      <c r="G32" s="2"/>
      <c r="H32" s="2"/>
      <c r="I32" s="2"/>
      <c r="J32" s="2"/>
      <c r="K32" s="2"/>
      <c r="L32" s="2"/>
      <c r="M32" s="2"/>
      <c r="N32" s="2"/>
      <c r="O32" s="2"/>
      <c r="P32" s="2"/>
      <c r="Q32" s="2"/>
      <c r="R32" s="2"/>
      <c r="S32" s="2"/>
      <c r="T32" s="2"/>
      <c r="U32" s="2"/>
    </row>
    <row r="33" spans="1:21" ht="12" customHeight="1">
      <c r="A33" s="2"/>
      <c r="B33" s="2"/>
      <c r="C33" s="2"/>
      <c r="D33" s="2"/>
      <c r="E33" s="2"/>
      <c r="F33" s="2"/>
      <c r="G33" s="2"/>
      <c r="H33" s="2"/>
      <c r="I33" s="2"/>
      <c r="J33" s="2"/>
      <c r="K33" s="2"/>
      <c r="L33" s="2"/>
      <c r="M33" s="2"/>
      <c r="N33" s="2"/>
      <c r="O33" s="2"/>
      <c r="P33" s="2"/>
      <c r="Q33" s="2"/>
      <c r="R33" s="2"/>
      <c r="S33" s="2"/>
      <c r="T33" s="2"/>
      <c r="U33" s="2"/>
    </row>
    <row r="34" spans="1:21" ht="12" customHeight="1">
      <c r="A34" s="2"/>
      <c r="B34" s="2"/>
      <c r="C34" s="2"/>
      <c r="D34" s="2"/>
      <c r="E34" s="2"/>
      <c r="F34" s="2"/>
      <c r="G34" s="2"/>
      <c r="H34" s="2"/>
      <c r="I34" s="2"/>
      <c r="J34" s="2"/>
      <c r="K34" s="2"/>
      <c r="L34" s="2"/>
      <c r="M34" s="2"/>
      <c r="N34" s="2"/>
      <c r="O34" s="2"/>
      <c r="P34" s="2"/>
      <c r="Q34" s="2"/>
      <c r="R34" s="2"/>
      <c r="S34" s="2"/>
      <c r="T34" s="2"/>
      <c r="U34" s="2"/>
    </row>
    <row r="35" spans="1:21" ht="12" customHeight="1">
      <c r="A35" s="2"/>
      <c r="B35" s="2"/>
      <c r="C35" s="2"/>
      <c r="D35" s="2"/>
      <c r="E35" s="2"/>
      <c r="F35" s="2"/>
      <c r="G35" s="2"/>
      <c r="H35" s="2"/>
      <c r="I35" s="2"/>
      <c r="J35" s="2"/>
      <c r="K35" s="2"/>
      <c r="L35" s="2"/>
      <c r="M35" s="2"/>
      <c r="N35" s="2"/>
      <c r="O35" s="2"/>
      <c r="P35" s="2"/>
      <c r="Q35" s="2"/>
      <c r="R35" s="2"/>
      <c r="S35" s="2"/>
      <c r="T35" s="2"/>
      <c r="U35" s="2"/>
    </row>
    <row r="36" spans="1:21" ht="12" customHeight="1">
      <c r="A36" s="2"/>
      <c r="B36" s="2"/>
      <c r="C36" s="2"/>
      <c r="D36" s="2"/>
      <c r="E36" s="2"/>
      <c r="F36" s="2"/>
      <c r="G36" s="2"/>
      <c r="H36" s="2"/>
      <c r="I36" s="2"/>
      <c r="J36" s="2"/>
      <c r="K36" s="2"/>
      <c r="L36" s="2"/>
      <c r="M36" s="2"/>
      <c r="N36" s="2"/>
      <c r="O36" s="2"/>
      <c r="P36" s="2"/>
      <c r="Q36" s="2"/>
      <c r="R36" s="2"/>
      <c r="S36" s="2"/>
      <c r="T36" s="2"/>
      <c r="U36" s="2"/>
    </row>
    <row r="37" spans="1:21" ht="12" customHeight="1">
      <c r="A37" s="2"/>
      <c r="B37" s="2"/>
      <c r="C37" s="2"/>
      <c r="D37" s="2"/>
      <c r="E37" s="2"/>
      <c r="F37" s="2"/>
      <c r="G37" s="2"/>
      <c r="H37" s="2"/>
      <c r="I37" s="2"/>
      <c r="J37" s="2"/>
      <c r="K37" s="2"/>
      <c r="L37" s="2"/>
      <c r="M37" s="2"/>
      <c r="N37" s="2"/>
      <c r="O37" s="2"/>
      <c r="P37" s="2"/>
      <c r="Q37" s="2"/>
      <c r="R37" s="2"/>
      <c r="S37" s="2"/>
      <c r="T37" s="2"/>
      <c r="U37" s="2"/>
    </row>
    <row r="38" spans="1:21" ht="12" customHeight="1">
      <c r="A38" s="2"/>
      <c r="B38" s="2"/>
      <c r="C38" s="2"/>
      <c r="D38" s="2"/>
      <c r="E38" s="2"/>
      <c r="F38" s="2"/>
      <c r="G38" s="2"/>
      <c r="H38" s="2"/>
      <c r="I38" s="2"/>
      <c r="J38" s="2"/>
      <c r="K38" s="2"/>
      <c r="L38" s="2"/>
      <c r="M38" s="2"/>
      <c r="N38" s="2"/>
      <c r="O38" s="2"/>
      <c r="P38" s="2"/>
      <c r="Q38" s="2"/>
      <c r="R38" s="2"/>
      <c r="S38" s="2"/>
      <c r="T38" s="2"/>
      <c r="U38" s="2"/>
    </row>
    <row r="39" spans="1:21" ht="12" customHeight="1">
      <c r="A39" s="2"/>
      <c r="B39" s="2"/>
      <c r="C39" s="2"/>
      <c r="D39" s="2"/>
      <c r="E39" s="2"/>
      <c r="F39" s="2"/>
      <c r="G39" s="2"/>
      <c r="H39" s="2"/>
      <c r="I39" s="2"/>
      <c r="J39" s="2"/>
      <c r="K39" s="2"/>
      <c r="L39" s="2"/>
      <c r="M39" s="2"/>
      <c r="N39" s="2"/>
      <c r="O39" s="2"/>
      <c r="P39" s="2"/>
      <c r="Q39" s="2"/>
      <c r="R39" s="2"/>
      <c r="S39" s="2"/>
      <c r="T39" s="2"/>
      <c r="U39" s="2"/>
    </row>
    <row r="40" spans="1:21" ht="12" customHeight="1">
      <c r="A40" s="2"/>
      <c r="B40" s="2"/>
      <c r="C40" s="2"/>
      <c r="D40" s="2"/>
      <c r="E40" s="2"/>
      <c r="F40" s="2"/>
      <c r="G40" s="2"/>
      <c r="H40" s="2"/>
      <c r="I40" s="2"/>
      <c r="J40" s="2"/>
      <c r="K40" s="2"/>
      <c r="L40" s="2"/>
      <c r="M40" s="2"/>
      <c r="N40" s="2"/>
      <c r="O40" s="2"/>
      <c r="P40" s="2"/>
      <c r="Q40" s="2"/>
      <c r="R40" s="2"/>
      <c r="S40" s="2"/>
      <c r="T40" s="2"/>
      <c r="U40" s="2"/>
    </row>
    <row r="41" spans="1:21" ht="12" customHeight="1">
      <c r="A41" s="2"/>
      <c r="B41" s="2"/>
      <c r="C41" s="2"/>
      <c r="D41" s="2"/>
      <c r="E41" s="2"/>
      <c r="F41" s="2"/>
      <c r="G41" s="2"/>
      <c r="H41" s="2"/>
      <c r="I41" s="2"/>
      <c r="J41" s="2"/>
      <c r="K41" s="2"/>
      <c r="L41" s="2"/>
      <c r="M41" s="2"/>
      <c r="N41" s="2"/>
      <c r="O41" s="2"/>
      <c r="P41" s="2"/>
      <c r="Q41" s="2"/>
      <c r="R41" s="2"/>
      <c r="S41" s="2"/>
      <c r="T41" s="2"/>
      <c r="U41" s="2"/>
    </row>
    <row r="42" spans="1:21" ht="12" customHeight="1">
      <c r="A42" s="2"/>
      <c r="B42" s="2"/>
      <c r="C42" s="2"/>
      <c r="D42" s="2"/>
      <c r="E42" s="2"/>
      <c r="F42" s="2"/>
      <c r="G42" s="2"/>
      <c r="H42" s="2"/>
      <c r="I42" s="2"/>
      <c r="J42" s="2"/>
      <c r="K42" s="2"/>
      <c r="L42" s="2"/>
      <c r="M42" s="2"/>
      <c r="N42" s="2"/>
      <c r="O42" s="2"/>
      <c r="P42" s="2"/>
      <c r="Q42" s="2"/>
      <c r="R42" s="2"/>
      <c r="S42" s="2"/>
      <c r="T42" s="2"/>
      <c r="U42" s="2"/>
    </row>
    <row r="43" spans="1:21" ht="12" customHeight="1">
      <c r="A43" s="2"/>
      <c r="B43" s="2"/>
      <c r="C43" s="2"/>
      <c r="D43" s="2"/>
      <c r="E43" s="2"/>
      <c r="F43" s="2"/>
      <c r="G43" s="2"/>
      <c r="H43" s="2"/>
      <c r="I43" s="2"/>
      <c r="J43" s="2"/>
      <c r="K43" s="2"/>
      <c r="L43" s="2"/>
      <c r="M43" s="2"/>
      <c r="N43" s="2"/>
      <c r="O43" s="2"/>
      <c r="P43" s="2"/>
      <c r="Q43" s="2"/>
      <c r="R43" s="2"/>
      <c r="S43" s="2"/>
      <c r="T43" s="2"/>
      <c r="U43" s="2"/>
    </row>
    <row r="44" spans="1:21" ht="12" customHeight="1">
      <c r="A44" s="2"/>
      <c r="B44" s="2"/>
      <c r="C44" s="2"/>
      <c r="D44" s="2"/>
      <c r="E44" s="2"/>
      <c r="F44" s="2"/>
      <c r="G44" s="2"/>
      <c r="H44" s="2"/>
      <c r="I44" s="2"/>
      <c r="J44" s="2"/>
      <c r="K44" s="2"/>
      <c r="L44" s="2"/>
      <c r="M44" s="2"/>
      <c r="N44" s="2"/>
      <c r="O44" s="2"/>
      <c r="P44" s="2"/>
      <c r="Q44" s="2"/>
      <c r="R44" s="2"/>
      <c r="S44" s="2"/>
      <c r="T44" s="2"/>
      <c r="U44" s="2"/>
    </row>
    <row r="45" spans="1:21" ht="12" customHeight="1">
      <c r="A45" s="2"/>
      <c r="B45" s="2"/>
      <c r="C45" s="2"/>
      <c r="D45" s="2"/>
      <c r="E45" s="2"/>
      <c r="F45" s="2"/>
      <c r="G45" s="2"/>
      <c r="H45" s="2"/>
      <c r="I45" s="2"/>
      <c r="J45" s="2"/>
      <c r="K45" s="2"/>
      <c r="L45" s="2"/>
      <c r="M45" s="2"/>
      <c r="N45" s="2"/>
      <c r="O45" s="2"/>
      <c r="P45" s="2"/>
      <c r="Q45" s="2"/>
      <c r="R45" s="2"/>
      <c r="S45" s="2"/>
      <c r="T45" s="2"/>
      <c r="U45" s="2"/>
    </row>
    <row r="46" spans="1:21" ht="12" customHeight="1">
      <c r="A46" s="2"/>
      <c r="B46" s="2"/>
      <c r="C46" s="2"/>
      <c r="D46" s="2"/>
      <c r="E46" s="2"/>
      <c r="F46" s="2"/>
      <c r="G46" s="2"/>
      <c r="H46" s="2"/>
      <c r="I46" s="2"/>
      <c r="J46" s="2"/>
      <c r="K46" s="2"/>
      <c r="L46" s="2"/>
      <c r="M46" s="2"/>
      <c r="N46" s="2"/>
      <c r="O46" s="2"/>
      <c r="P46" s="2"/>
      <c r="Q46" s="2"/>
      <c r="R46" s="2"/>
      <c r="S46" s="2"/>
      <c r="T46" s="2"/>
      <c r="U46" s="2"/>
    </row>
    <row r="47" spans="1:21" ht="12" customHeight="1">
      <c r="A47" s="2"/>
      <c r="B47" s="2"/>
      <c r="C47" s="2"/>
      <c r="D47" s="2"/>
      <c r="E47" s="2"/>
      <c r="F47" s="2"/>
      <c r="G47" s="2"/>
      <c r="H47" s="2"/>
      <c r="I47" s="2"/>
      <c r="J47" s="2"/>
      <c r="K47" s="2"/>
      <c r="L47" s="2"/>
      <c r="M47" s="2"/>
      <c r="N47" s="2"/>
      <c r="O47" s="2"/>
      <c r="P47" s="2"/>
      <c r="Q47" s="2"/>
      <c r="R47" s="2"/>
      <c r="S47" s="2"/>
      <c r="T47" s="2"/>
      <c r="U47" s="2"/>
    </row>
    <row r="48" spans="1:21" ht="12" customHeight="1">
      <c r="A48" s="2"/>
      <c r="B48" s="2"/>
      <c r="C48" s="2"/>
      <c r="D48" s="2"/>
      <c r="E48" s="2"/>
      <c r="F48" s="2"/>
      <c r="G48" s="2"/>
      <c r="H48" s="2"/>
      <c r="I48" s="2"/>
      <c r="J48" s="2"/>
      <c r="K48" s="2"/>
      <c r="L48" s="2"/>
      <c r="M48" s="2"/>
      <c r="N48" s="2"/>
      <c r="O48" s="2"/>
      <c r="P48" s="2"/>
      <c r="Q48" s="2"/>
      <c r="R48" s="2"/>
      <c r="S48" s="2"/>
      <c r="T48" s="2"/>
      <c r="U48" s="2"/>
    </row>
    <row r="49" spans="1:21" ht="12" customHeight="1">
      <c r="A49" s="2"/>
      <c r="B49" s="2"/>
      <c r="C49" s="2"/>
      <c r="D49" s="2"/>
      <c r="E49" s="2"/>
      <c r="F49" s="2"/>
      <c r="G49" s="2"/>
      <c r="H49" s="2"/>
      <c r="I49" s="2"/>
      <c r="J49" s="2"/>
      <c r="K49" s="2"/>
      <c r="L49" s="2"/>
      <c r="M49" s="2"/>
      <c r="N49" s="2"/>
      <c r="O49" s="2"/>
      <c r="P49" s="2"/>
      <c r="Q49" s="2"/>
      <c r="R49" s="2"/>
      <c r="S49" s="2"/>
      <c r="T49" s="2"/>
      <c r="U49" s="2"/>
    </row>
    <row r="50" spans="1:21" ht="12" customHeight="1">
      <c r="A50" s="2"/>
      <c r="B50" s="2"/>
      <c r="C50" s="2"/>
      <c r="D50" s="2"/>
      <c r="E50" s="2"/>
      <c r="F50" s="2"/>
      <c r="G50" s="2"/>
      <c r="H50" s="2"/>
      <c r="I50" s="2"/>
      <c r="J50" s="2"/>
      <c r="K50" s="2"/>
      <c r="L50" s="2"/>
      <c r="M50" s="2"/>
      <c r="N50" s="2"/>
      <c r="O50" s="2"/>
      <c r="P50" s="2"/>
      <c r="Q50" s="2"/>
      <c r="R50" s="2"/>
      <c r="S50" s="2"/>
      <c r="T50" s="2"/>
      <c r="U50" s="2"/>
    </row>
    <row r="51" spans="1:21" ht="12" customHeight="1">
      <c r="A51" s="2"/>
      <c r="B51" s="2"/>
      <c r="C51" s="2"/>
      <c r="D51" s="2"/>
      <c r="E51" s="2"/>
      <c r="F51" s="2"/>
      <c r="G51" s="2"/>
      <c r="H51" s="2"/>
      <c r="I51" s="2"/>
      <c r="J51" s="2"/>
      <c r="K51" s="2"/>
      <c r="L51" s="2"/>
      <c r="M51" s="2"/>
      <c r="N51" s="2"/>
      <c r="O51" s="2"/>
      <c r="P51" s="2"/>
      <c r="Q51" s="2"/>
      <c r="R51" s="2"/>
      <c r="S51" s="2"/>
      <c r="T51" s="2"/>
      <c r="U51" s="2"/>
    </row>
    <row r="52" spans="1:21" ht="12" customHeight="1">
      <c r="A52" s="2"/>
      <c r="B52" s="2"/>
      <c r="C52" s="2"/>
      <c r="D52" s="2"/>
      <c r="E52" s="2"/>
      <c r="F52" s="2"/>
      <c r="G52" s="2"/>
      <c r="H52" s="2"/>
      <c r="I52" s="2"/>
      <c r="J52" s="2"/>
      <c r="K52" s="2"/>
      <c r="L52" s="2"/>
      <c r="M52" s="2"/>
      <c r="N52" s="2"/>
      <c r="O52" s="2"/>
      <c r="P52" s="2"/>
      <c r="Q52" s="2"/>
      <c r="R52" s="2"/>
      <c r="S52" s="2"/>
      <c r="T52" s="2"/>
      <c r="U52" s="2"/>
    </row>
    <row r="53" spans="1:21" ht="12" customHeight="1">
      <c r="A53" s="2"/>
      <c r="B53" s="2"/>
      <c r="C53" s="2"/>
      <c r="D53" s="2"/>
      <c r="E53" s="2"/>
      <c r="F53" s="2"/>
      <c r="G53" s="2"/>
      <c r="H53" s="2"/>
      <c r="I53" s="2"/>
      <c r="J53" s="2"/>
      <c r="K53" s="2"/>
      <c r="L53" s="2"/>
      <c r="M53" s="2"/>
      <c r="N53" s="2"/>
      <c r="O53" s="2"/>
      <c r="P53" s="2"/>
      <c r="Q53" s="2"/>
      <c r="R53" s="2"/>
      <c r="S53" s="2"/>
      <c r="T53" s="2"/>
      <c r="U53" s="2"/>
    </row>
    <row r="54" spans="1:21" ht="12" customHeight="1">
      <c r="A54" s="2"/>
      <c r="B54" s="2"/>
      <c r="C54" s="2"/>
      <c r="D54" s="2"/>
      <c r="E54" s="2"/>
      <c r="F54" s="2"/>
      <c r="G54" s="2"/>
      <c r="H54" s="2"/>
      <c r="I54" s="2"/>
      <c r="J54" s="2"/>
      <c r="K54" s="2"/>
      <c r="L54" s="2"/>
      <c r="M54" s="2"/>
      <c r="N54" s="2"/>
      <c r="O54" s="2"/>
      <c r="P54" s="2"/>
      <c r="Q54" s="2"/>
      <c r="R54" s="2"/>
      <c r="S54" s="2"/>
      <c r="T54" s="2"/>
      <c r="U54" s="2"/>
    </row>
    <row r="55" spans="1:21" ht="12" customHeight="1">
      <c r="A55" s="2"/>
      <c r="B55" s="2"/>
      <c r="C55" s="2"/>
      <c r="D55" s="2"/>
      <c r="E55" s="2"/>
      <c r="F55" s="2"/>
      <c r="G55" s="2"/>
      <c r="H55" s="2"/>
      <c r="I55" s="2"/>
      <c r="J55" s="2"/>
      <c r="K55" s="2"/>
      <c r="L55" s="2"/>
      <c r="M55" s="2"/>
      <c r="N55" s="2"/>
      <c r="O55" s="2"/>
      <c r="P55" s="2"/>
      <c r="Q55" s="2"/>
      <c r="R55" s="2"/>
      <c r="S55" s="2"/>
      <c r="T55" s="2"/>
      <c r="U55" s="2"/>
    </row>
    <row r="56" spans="1:21" ht="12" customHeight="1">
      <c r="A56" s="2"/>
      <c r="B56" s="2"/>
      <c r="C56" s="2"/>
      <c r="D56" s="2"/>
      <c r="E56" s="2"/>
      <c r="F56" s="2"/>
      <c r="G56" s="2"/>
      <c r="H56" s="2"/>
      <c r="I56" s="2"/>
      <c r="J56" s="2"/>
      <c r="K56" s="2"/>
      <c r="L56" s="2"/>
      <c r="M56" s="2"/>
      <c r="N56" s="2"/>
      <c r="O56" s="2"/>
      <c r="P56" s="2"/>
      <c r="Q56" s="2"/>
      <c r="R56" s="2"/>
      <c r="S56" s="2"/>
      <c r="T56" s="2"/>
      <c r="U56" s="2"/>
    </row>
    <row r="57" spans="1:21" ht="12" customHeight="1">
      <c r="A57" s="2"/>
      <c r="B57" s="2"/>
      <c r="C57" s="2"/>
      <c r="D57" s="2"/>
      <c r="E57" s="2"/>
      <c r="F57" s="2"/>
      <c r="G57" s="2"/>
      <c r="H57" s="2"/>
      <c r="I57" s="2"/>
      <c r="J57" s="2"/>
      <c r="K57" s="2"/>
      <c r="L57" s="2"/>
      <c r="M57" s="2"/>
      <c r="N57" s="2"/>
      <c r="O57" s="2"/>
      <c r="P57" s="2"/>
      <c r="Q57" s="2"/>
      <c r="R57" s="2"/>
      <c r="S57" s="2"/>
      <c r="T57" s="2"/>
      <c r="U57" s="2"/>
    </row>
    <row r="58" spans="1:21" ht="12" customHeight="1">
      <c r="A58" s="2"/>
      <c r="B58" s="2"/>
      <c r="C58" s="2"/>
      <c r="D58" s="2"/>
      <c r="E58" s="2"/>
      <c r="F58" s="2"/>
      <c r="G58" s="2"/>
      <c r="H58" s="2"/>
      <c r="I58" s="2"/>
      <c r="J58" s="2"/>
      <c r="K58" s="2"/>
      <c r="L58" s="2"/>
      <c r="M58" s="2"/>
      <c r="N58" s="2"/>
      <c r="O58" s="2"/>
      <c r="P58" s="2"/>
      <c r="Q58" s="2"/>
      <c r="R58" s="2"/>
      <c r="S58" s="2"/>
      <c r="T58" s="2"/>
      <c r="U58" s="2"/>
    </row>
    <row r="59" spans="1:21" ht="12" customHeight="1">
      <c r="A59" s="2"/>
      <c r="B59" s="2"/>
      <c r="C59" s="2"/>
      <c r="D59" s="2"/>
      <c r="E59" s="2"/>
      <c r="F59" s="2"/>
      <c r="G59" s="2"/>
      <c r="H59" s="2"/>
      <c r="I59" s="2"/>
      <c r="J59" s="2"/>
      <c r="K59" s="2"/>
      <c r="L59" s="2"/>
      <c r="M59" s="2"/>
      <c r="N59" s="2"/>
      <c r="O59" s="2"/>
      <c r="P59" s="2"/>
      <c r="Q59" s="2"/>
      <c r="R59" s="2"/>
      <c r="S59" s="2"/>
      <c r="T59" s="2"/>
      <c r="U59" s="2"/>
    </row>
    <row r="60" spans="1:21" ht="12" customHeight="1">
      <c r="A60" s="423" t="s">
        <v>75</v>
      </c>
      <c r="B60" s="390"/>
      <c r="C60" s="390"/>
      <c r="D60" s="390"/>
      <c r="E60" s="390"/>
      <c r="F60" s="390"/>
      <c r="G60" s="390"/>
      <c r="H60" s="390"/>
      <c r="I60" s="390"/>
      <c r="J60" s="390"/>
      <c r="K60" s="2"/>
      <c r="L60" s="2"/>
      <c r="M60" s="2"/>
      <c r="N60" s="2"/>
      <c r="O60" s="2"/>
      <c r="P60" s="2"/>
      <c r="Q60" s="2"/>
      <c r="R60" s="2"/>
      <c r="S60" s="2"/>
      <c r="T60" s="2"/>
      <c r="U60" s="2"/>
    </row>
    <row r="61" spans="1:21" ht="12" customHeight="1">
      <c r="A61" s="390"/>
      <c r="B61" s="390"/>
      <c r="C61" s="390"/>
      <c r="D61" s="390"/>
      <c r="E61" s="390"/>
      <c r="F61" s="390"/>
      <c r="G61" s="390"/>
      <c r="H61" s="390"/>
      <c r="I61" s="390"/>
      <c r="J61" s="390"/>
      <c r="K61" s="2"/>
      <c r="L61" s="2"/>
      <c r="M61" s="2"/>
      <c r="N61" s="2"/>
      <c r="O61" s="2"/>
      <c r="P61" s="2"/>
      <c r="Q61" s="2"/>
      <c r="R61" s="2"/>
      <c r="S61" s="2"/>
      <c r="T61" s="2"/>
      <c r="U61" s="2"/>
    </row>
    <row r="62" spans="1:21" ht="12" customHeight="1">
      <c r="A62" s="390"/>
      <c r="B62" s="390"/>
      <c r="C62" s="390"/>
      <c r="D62" s="390"/>
      <c r="E62" s="390"/>
      <c r="F62" s="390"/>
      <c r="G62" s="390"/>
      <c r="H62" s="390"/>
      <c r="I62" s="390"/>
      <c r="J62" s="390"/>
      <c r="K62" s="2"/>
      <c r="L62" s="2"/>
      <c r="M62" s="2"/>
      <c r="N62" s="2"/>
      <c r="O62" s="2"/>
      <c r="P62" s="2"/>
      <c r="Q62" s="2"/>
      <c r="R62" s="2"/>
      <c r="S62" s="2"/>
      <c r="T62" s="2"/>
      <c r="U62" s="2"/>
    </row>
    <row r="63" spans="1:21" ht="12" customHeight="1">
      <c r="A63" s="2"/>
      <c r="B63" s="2"/>
      <c r="C63" s="2"/>
      <c r="D63" s="2"/>
      <c r="E63" s="2"/>
      <c r="F63" s="2"/>
      <c r="G63" s="2"/>
      <c r="H63" s="2"/>
      <c r="I63" s="2"/>
      <c r="J63" s="2"/>
      <c r="K63" s="2"/>
      <c r="L63" s="2"/>
      <c r="M63" s="2"/>
      <c r="N63" s="2"/>
      <c r="O63" s="2"/>
      <c r="P63" s="2"/>
      <c r="Q63" s="2"/>
      <c r="R63" s="2"/>
      <c r="S63" s="2"/>
      <c r="T63" s="2"/>
      <c r="U63" s="2"/>
    </row>
    <row r="64" spans="1:21" ht="12" customHeight="1">
      <c r="A64" s="2" t="s">
        <v>33</v>
      </c>
      <c r="B64" s="2"/>
      <c r="C64" s="2"/>
      <c r="D64" s="2"/>
      <c r="E64" s="2"/>
      <c r="F64" s="2"/>
      <c r="G64" s="2"/>
      <c r="H64" s="2"/>
      <c r="I64" s="2"/>
      <c r="J64" s="2"/>
      <c r="K64" s="2"/>
      <c r="L64" s="2"/>
      <c r="M64" s="2"/>
      <c r="N64" s="2"/>
      <c r="O64" s="2"/>
      <c r="P64" s="2"/>
      <c r="Q64" s="2"/>
      <c r="R64" s="2"/>
      <c r="S64" s="2"/>
      <c r="T64" s="2"/>
      <c r="U64" s="2"/>
    </row>
    <row r="65" spans="1:21" ht="12" customHeight="1">
      <c r="A65" s="2"/>
      <c r="B65" s="2"/>
      <c r="C65" s="2"/>
      <c r="D65" s="2"/>
      <c r="E65" s="2"/>
      <c r="F65" s="2"/>
      <c r="G65" s="2"/>
      <c r="H65" s="2"/>
      <c r="I65" s="2"/>
      <c r="J65" s="2"/>
      <c r="K65" s="2"/>
      <c r="L65" s="2"/>
      <c r="M65" s="2"/>
      <c r="N65" s="2"/>
      <c r="O65" s="2"/>
      <c r="P65" s="2"/>
      <c r="Q65" s="2"/>
      <c r="R65" s="2"/>
      <c r="S65" s="2"/>
      <c r="T65" s="2"/>
      <c r="U65" s="2"/>
    </row>
    <row r="66" spans="1:21" ht="12" customHeight="1">
      <c r="A66" s="2"/>
      <c r="B66" s="2"/>
      <c r="C66" s="2"/>
      <c r="D66" s="2"/>
      <c r="E66" s="2"/>
      <c r="F66" s="2"/>
      <c r="G66" s="2"/>
      <c r="H66" s="2"/>
      <c r="I66" s="2"/>
      <c r="J66" s="2"/>
      <c r="K66" s="2"/>
      <c r="L66" s="2"/>
      <c r="M66" s="2"/>
      <c r="N66" s="2"/>
      <c r="O66" s="2"/>
      <c r="P66" s="2"/>
      <c r="Q66" s="2"/>
      <c r="R66" s="2"/>
      <c r="S66" s="2"/>
      <c r="T66" s="2"/>
      <c r="U66" s="2"/>
    </row>
    <row r="67" spans="1:21" ht="12" customHeight="1">
      <c r="A67" s="2"/>
      <c r="B67" s="2"/>
      <c r="C67" s="2"/>
      <c r="D67" s="2"/>
      <c r="E67" s="2"/>
      <c r="F67" s="2"/>
      <c r="G67" s="2"/>
      <c r="H67" s="2"/>
      <c r="I67" s="2"/>
      <c r="J67" s="2"/>
      <c r="K67" s="2"/>
      <c r="L67" s="2"/>
      <c r="M67" s="2"/>
      <c r="N67" s="2"/>
      <c r="O67" s="2"/>
      <c r="P67" s="2"/>
      <c r="Q67" s="2"/>
      <c r="R67" s="2"/>
      <c r="S67" s="2"/>
      <c r="T67" s="2"/>
      <c r="U67" s="2"/>
    </row>
    <row r="68" spans="1:21" ht="12" customHeight="1">
      <c r="A68" s="2"/>
      <c r="B68" s="2"/>
      <c r="C68" s="2"/>
      <c r="D68" s="2"/>
      <c r="E68" s="2"/>
      <c r="F68" s="2"/>
      <c r="G68" s="2"/>
      <c r="H68" s="2"/>
      <c r="I68" s="2"/>
      <c r="J68" s="2"/>
      <c r="K68" s="2"/>
      <c r="L68" s="2"/>
      <c r="M68" s="2"/>
      <c r="N68" s="2"/>
      <c r="O68" s="2"/>
      <c r="P68" s="2"/>
      <c r="Q68" s="2"/>
      <c r="R68" s="2"/>
      <c r="S68" s="2"/>
      <c r="T68" s="2"/>
      <c r="U68" s="2"/>
    </row>
    <row r="69" spans="1:21" ht="12" customHeight="1">
      <c r="A69" s="2"/>
      <c r="B69" s="2"/>
      <c r="C69" s="2"/>
      <c r="D69" s="2"/>
      <c r="E69" s="2"/>
      <c r="F69" s="2"/>
      <c r="G69" s="2"/>
      <c r="H69" s="2"/>
      <c r="I69" s="2"/>
      <c r="J69" s="2"/>
      <c r="K69" s="2"/>
      <c r="L69" s="2"/>
      <c r="M69" s="2"/>
      <c r="N69" s="2"/>
      <c r="O69" s="2"/>
      <c r="P69" s="2"/>
      <c r="Q69" s="2"/>
      <c r="R69" s="2"/>
      <c r="S69" s="2"/>
      <c r="T69" s="2"/>
      <c r="U69" s="2"/>
    </row>
    <row r="70" spans="1:21" ht="12" customHeight="1">
      <c r="A70" s="2"/>
      <c r="B70" s="2"/>
      <c r="C70" s="2"/>
      <c r="D70" s="2"/>
      <c r="E70" s="2"/>
      <c r="F70" s="2"/>
      <c r="G70" s="2"/>
      <c r="H70" s="2"/>
      <c r="I70" s="2"/>
      <c r="J70" s="2"/>
      <c r="K70" s="2"/>
      <c r="L70" s="2"/>
      <c r="M70" s="2"/>
      <c r="N70" s="2"/>
      <c r="O70" s="2"/>
      <c r="P70" s="2"/>
      <c r="Q70" s="2"/>
      <c r="R70" s="2"/>
      <c r="S70" s="2"/>
      <c r="T70" s="2"/>
      <c r="U70" s="2"/>
    </row>
    <row r="71" spans="1:21" ht="12" customHeight="1">
      <c r="A71" s="2"/>
      <c r="B71" s="2"/>
      <c r="C71" s="2"/>
      <c r="D71" s="2"/>
      <c r="E71" s="2"/>
      <c r="F71" s="2"/>
      <c r="G71" s="2"/>
      <c r="H71" s="2"/>
      <c r="I71" s="2"/>
      <c r="J71" s="2"/>
      <c r="K71" s="2"/>
      <c r="L71" s="2"/>
      <c r="M71" s="2"/>
      <c r="N71" s="2"/>
      <c r="O71" s="2"/>
      <c r="P71" s="2"/>
      <c r="Q71" s="2"/>
      <c r="R71" s="2"/>
      <c r="S71" s="2"/>
      <c r="T71" s="2"/>
      <c r="U71" s="2"/>
    </row>
    <row r="72" spans="1:21" ht="12" customHeight="1">
      <c r="A72" s="2"/>
      <c r="B72" s="2"/>
      <c r="C72" s="2"/>
      <c r="D72" s="2"/>
      <c r="E72" s="2"/>
      <c r="F72" s="2"/>
      <c r="G72" s="2"/>
      <c r="H72" s="2"/>
      <c r="I72" s="2"/>
      <c r="J72" s="2"/>
      <c r="K72" s="2"/>
      <c r="L72" s="2"/>
      <c r="M72" s="2"/>
      <c r="N72" s="2"/>
      <c r="O72" s="2"/>
      <c r="P72" s="2"/>
      <c r="Q72" s="2"/>
      <c r="R72" s="2"/>
      <c r="S72" s="2"/>
      <c r="T72" s="2"/>
      <c r="U72" s="2"/>
    </row>
    <row r="73" spans="1:21" ht="12" customHeight="1">
      <c r="A73" s="2"/>
      <c r="B73" s="2"/>
      <c r="C73" s="2"/>
      <c r="D73" s="2"/>
      <c r="E73" s="2"/>
      <c r="F73" s="2"/>
      <c r="G73" s="2"/>
      <c r="H73" s="2"/>
      <c r="I73" s="2"/>
      <c r="J73" s="2"/>
      <c r="K73" s="2"/>
      <c r="L73" s="2"/>
      <c r="M73" s="2"/>
      <c r="N73" s="2"/>
      <c r="O73" s="2"/>
      <c r="P73" s="2"/>
      <c r="Q73" s="2"/>
      <c r="R73" s="2"/>
      <c r="S73" s="2"/>
      <c r="T73" s="2"/>
      <c r="U73" s="2"/>
    </row>
    <row r="74" spans="1:21" ht="12" customHeight="1">
      <c r="A74" s="2"/>
      <c r="B74" s="2"/>
      <c r="C74" s="2"/>
      <c r="D74" s="2"/>
      <c r="E74" s="2"/>
      <c r="F74" s="2"/>
      <c r="G74" s="2"/>
      <c r="H74" s="2"/>
      <c r="I74" s="2"/>
      <c r="J74" s="2"/>
      <c r="K74" s="2"/>
      <c r="L74" s="2"/>
      <c r="M74" s="2"/>
      <c r="N74" s="2"/>
      <c r="O74" s="2"/>
      <c r="P74" s="2"/>
      <c r="Q74" s="2"/>
      <c r="R74" s="2"/>
      <c r="S74" s="2"/>
      <c r="T74" s="2"/>
      <c r="U74" s="2"/>
    </row>
    <row r="75" spans="1:21" ht="12" customHeight="1">
      <c r="A75" s="422" t="s">
        <v>98</v>
      </c>
      <c r="B75" s="390"/>
      <c r="C75" s="390"/>
      <c r="D75" s="390"/>
      <c r="E75" s="390"/>
      <c r="F75" s="390"/>
      <c r="G75" s="390"/>
      <c r="H75" s="390"/>
      <c r="I75" s="390"/>
      <c r="J75" s="2"/>
      <c r="K75" s="2"/>
      <c r="L75" s="2"/>
      <c r="M75" s="2"/>
      <c r="N75" s="2"/>
      <c r="O75" s="2"/>
      <c r="P75" s="2"/>
      <c r="Q75" s="2"/>
      <c r="R75" s="2"/>
      <c r="S75" s="2"/>
      <c r="T75" s="2"/>
      <c r="U75" s="2"/>
    </row>
    <row r="76" spans="1:21" ht="12" customHeight="1">
      <c r="A76" s="395" t="s">
        <v>35</v>
      </c>
      <c r="B76" s="390"/>
      <c r="C76" s="390"/>
      <c r="D76" s="390"/>
      <c r="E76" s="390"/>
      <c r="F76" s="2"/>
      <c r="G76" s="2"/>
      <c r="H76" s="2"/>
      <c r="I76" s="2"/>
      <c r="J76" s="2"/>
      <c r="K76" s="2"/>
      <c r="L76" s="2"/>
      <c r="M76" s="2"/>
      <c r="N76" s="2"/>
      <c r="O76" s="2"/>
      <c r="P76" s="2"/>
      <c r="Q76" s="2"/>
      <c r="R76" s="2"/>
      <c r="S76" s="2"/>
      <c r="T76" s="2"/>
      <c r="U76" s="2"/>
    </row>
    <row r="77" spans="1:21" ht="12" customHeight="1">
      <c r="A77" s="395" t="s">
        <v>37</v>
      </c>
      <c r="B77" s="390"/>
      <c r="C77" s="390"/>
      <c r="D77" s="390"/>
      <c r="E77" s="390"/>
      <c r="F77" s="2"/>
      <c r="G77" s="2"/>
      <c r="H77" s="2"/>
      <c r="I77" s="2"/>
      <c r="J77" s="2"/>
      <c r="K77" s="2"/>
      <c r="L77" s="2"/>
      <c r="M77" s="2"/>
      <c r="N77" s="2"/>
      <c r="O77" s="2"/>
      <c r="P77" s="2"/>
      <c r="Q77" s="2"/>
      <c r="R77" s="2"/>
      <c r="S77" s="2"/>
      <c r="T77" s="2"/>
      <c r="U77" s="2"/>
    </row>
    <row r="78" spans="1:21" ht="12" customHeight="1">
      <c r="A78" s="2"/>
      <c r="B78" s="2"/>
      <c r="C78" s="2"/>
      <c r="D78" s="2"/>
      <c r="E78" s="2"/>
      <c r="F78" s="2"/>
      <c r="G78" s="2"/>
      <c r="H78" s="2"/>
      <c r="I78" s="2"/>
      <c r="J78" s="2"/>
      <c r="K78" s="2"/>
      <c r="L78" s="2"/>
      <c r="M78" s="2"/>
      <c r="N78" s="2"/>
      <c r="O78" s="2"/>
      <c r="P78" s="2"/>
      <c r="Q78" s="2"/>
      <c r="R78" s="2"/>
      <c r="S78" s="2"/>
      <c r="T78" s="2"/>
      <c r="U78" s="2"/>
    </row>
    <row r="79" spans="1:21" ht="12" customHeight="1">
      <c r="A79" s="2"/>
      <c r="B79" s="2"/>
      <c r="C79" s="2"/>
      <c r="D79" s="2"/>
      <c r="E79" s="2"/>
      <c r="F79" s="2"/>
      <c r="G79" s="2"/>
      <c r="H79" s="2"/>
      <c r="I79" s="2"/>
      <c r="J79" s="2"/>
      <c r="K79" s="2"/>
      <c r="L79" s="2"/>
      <c r="M79" s="2"/>
      <c r="N79" s="2"/>
      <c r="O79" s="2"/>
      <c r="P79" s="2"/>
      <c r="Q79" s="2"/>
      <c r="R79" s="2"/>
      <c r="S79" s="2"/>
      <c r="T79" s="2"/>
      <c r="U79" s="2"/>
    </row>
    <row r="80" spans="1:21" ht="12" customHeight="1">
      <c r="A80" s="2"/>
      <c r="B80" s="2"/>
      <c r="C80" s="2"/>
      <c r="D80" s="2"/>
      <c r="E80" s="2"/>
      <c r="F80" s="2"/>
      <c r="G80" s="2"/>
      <c r="H80" s="2"/>
      <c r="I80" s="2"/>
      <c r="J80" s="2"/>
      <c r="K80" s="2"/>
      <c r="L80" s="2"/>
      <c r="M80" s="2"/>
      <c r="N80" s="2"/>
      <c r="O80" s="2"/>
      <c r="P80" s="2"/>
      <c r="Q80" s="2"/>
      <c r="R80" s="2"/>
      <c r="S80" s="2"/>
      <c r="T80" s="2"/>
      <c r="U80" s="2"/>
    </row>
    <row r="81" spans="1:21" ht="12" customHeight="1">
      <c r="A81" s="2"/>
      <c r="B81" s="2"/>
      <c r="C81" s="2"/>
      <c r="D81" s="2"/>
      <c r="E81" s="2"/>
      <c r="F81" s="2"/>
      <c r="G81" s="2"/>
      <c r="H81" s="2"/>
      <c r="I81" s="2"/>
      <c r="J81" s="2"/>
      <c r="K81" s="2"/>
      <c r="L81" s="2"/>
      <c r="M81" s="2"/>
      <c r="N81" s="2"/>
      <c r="O81" s="2"/>
      <c r="P81" s="2"/>
      <c r="Q81" s="2"/>
      <c r="R81" s="2"/>
      <c r="S81" s="2"/>
      <c r="T81" s="2"/>
      <c r="U81" s="2"/>
    </row>
    <row r="82" spans="1:21" ht="12" customHeight="1">
      <c r="A82" s="2"/>
      <c r="B82" s="2"/>
      <c r="C82" s="2"/>
      <c r="D82" s="2"/>
      <c r="E82" s="2"/>
      <c r="F82" s="2"/>
      <c r="G82" s="2"/>
      <c r="H82" s="2"/>
      <c r="I82" s="2"/>
      <c r="J82" s="2"/>
      <c r="K82" s="2"/>
      <c r="L82" s="2"/>
      <c r="M82" s="2"/>
      <c r="N82" s="2"/>
      <c r="O82" s="2"/>
      <c r="P82" s="2"/>
      <c r="Q82" s="2"/>
      <c r="R82" s="2"/>
      <c r="S82" s="2"/>
      <c r="T82" s="2"/>
      <c r="U82" s="2"/>
    </row>
    <row r="83" spans="1:21" ht="12" customHeight="1">
      <c r="A83" s="2"/>
      <c r="B83" s="2"/>
      <c r="C83" s="2"/>
      <c r="D83" s="2"/>
      <c r="E83" s="2"/>
      <c r="F83" s="2"/>
      <c r="G83" s="2"/>
      <c r="H83" s="2"/>
      <c r="I83" s="2"/>
      <c r="J83" s="2"/>
      <c r="K83" s="2"/>
      <c r="L83" s="2"/>
      <c r="M83" s="2"/>
      <c r="N83" s="2"/>
      <c r="O83" s="2"/>
      <c r="P83" s="2"/>
      <c r="Q83" s="2"/>
      <c r="R83" s="2"/>
      <c r="S83" s="2"/>
      <c r="T83" s="2"/>
      <c r="U83" s="2"/>
    </row>
    <row r="84" spans="1:21" ht="12" customHeight="1">
      <c r="A84" s="2"/>
      <c r="B84" s="2"/>
      <c r="C84" s="2"/>
      <c r="D84" s="2"/>
      <c r="E84" s="2"/>
      <c r="F84" s="2"/>
      <c r="G84" s="2"/>
      <c r="H84" s="2"/>
      <c r="I84" s="2"/>
      <c r="J84" s="2"/>
      <c r="K84" s="2"/>
      <c r="L84" s="2"/>
      <c r="M84" s="2"/>
      <c r="N84" s="2"/>
      <c r="O84" s="2"/>
      <c r="P84" s="2"/>
      <c r="Q84" s="2"/>
      <c r="R84" s="2"/>
      <c r="S84" s="2"/>
      <c r="T84" s="2"/>
      <c r="U84" s="2"/>
    </row>
    <row r="85" spans="1:21" ht="12" customHeight="1">
      <c r="A85" s="2"/>
      <c r="B85" s="2"/>
      <c r="C85" s="2"/>
      <c r="D85" s="2"/>
      <c r="E85" s="2"/>
      <c r="F85" s="2"/>
      <c r="G85" s="2"/>
      <c r="H85" s="2"/>
      <c r="I85" s="2"/>
      <c r="J85" s="2"/>
      <c r="K85" s="2"/>
      <c r="L85" s="2"/>
      <c r="M85" s="2"/>
      <c r="N85" s="2"/>
      <c r="O85" s="2"/>
      <c r="P85" s="2"/>
      <c r="Q85" s="2"/>
      <c r="R85" s="2"/>
      <c r="S85" s="2"/>
      <c r="T85" s="2"/>
      <c r="U85" s="2"/>
    </row>
    <row r="86" spans="1:21" ht="12" customHeight="1">
      <c r="A86" s="2"/>
      <c r="B86" s="2"/>
      <c r="C86" s="2"/>
      <c r="D86" s="2"/>
      <c r="E86" s="2"/>
      <c r="F86" s="2"/>
      <c r="G86" s="2"/>
      <c r="H86" s="2"/>
      <c r="I86" s="2"/>
      <c r="J86" s="2"/>
      <c r="K86" s="2"/>
      <c r="L86" s="2"/>
      <c r="M86" s="2"/>
      <c r="N86" s="2"/>
      <c r="O86" s="2"/>
      <c r="P86" s="2"/>
      <c r="Q86" s="2"/>
      <c r="R86" s="2"/>
      <c r="S86" s="2"/>
      <c r="T86" s="2"/>
      <c r="U86" s="2"/>
    </row>
    <row r="87" spans="1:21" ht="12" customHeight="1">
      <c r="A87" s="2"/>
      <c r="B87" s="2"/>
      <c r="C87" s="2"/>
      <c r="D87" s="2"/>
      <c r="E87" s="2"/>
      <c r="F87" s="2"/>
      <c r="G87" s="2"/>
      <c r="H87" s="2"/>
      <c r="I87" s="2"/>
      <c r="J87" s="2"/>
      <c r="K87" s="2"/>
      <c r="L87" s="2"/>
      <c r="M87" s="2"/>
      <c r="N87" s="2"/>
      <c r="O87" s="2"/>
      <c r="P87" s="2"/>
      <c r="Q87" s="2"/>
      <c r="R87" s="2"/>
      <c r="S87" s="2"/>
      <c r="T87" s="2"/>
      <c r="U87" s="2"/>
    </row>
    <row r="88" spans="1:21" ht="12" customHeight="1">
      <c r="A88" s="2"/>
      <c r="B88" s="2"/>
      <c r="C88" s="2"/>
      <c r="D88" s="2"/>
      <c r="E88" s="2"/>
      <c r="F88" s="2"/>
      <c r="G88" s="2"/>
      <c r="H88" s="2"/>
      <c r="I88" s="2"/>
      <c r="J88" s="2"/>
      <c r="K88" s="2"/>
      <c r="L88" s="2"/>
      <c r="M88" s="2"/>
      <c r="N88" s="2"/>
      <c r="O88" s="2"/>
      <c r="P88" s="2"/>
      <c r="Q88" s="2"/>
      <c r="R88" s="2"/>
      <c r="S88" s="2"/>
      <c r="T88" s="2"/>
      <c r="U88" s="2"/>
    </row>
    <row r="89" spans="1:21" ht="12" customHeight="1">
      <c r="A89" s="2"/>
      <c r="B89" s="2"/>
      <c r="C89" s="2"/>
      <c r="D89" s="2"/>
      <c r="E89" s="2"/>
      <c r="F89" s="2"/>
      <c r="G89" s="2"/>
      <c r="H89" s="2"/>
      <c r="I89" s="2"/>
      <c r="J89" s="2"/>
      <c r="K89" s="2"/>
      <c r="L89" s="2"/>
      <c r="M89" s="2"/>
      <c r="N89" s="2"/>
      <c r="O89" s="2"/>
      <c r="P89" s="2"/>
      <c r="Q89" s="2"/>
      <c r="R89" s="2"/>
      <c r="S89" s="2"/>
      <c r="T89" s="2"/>
      <c r="U89" s="2"/>
    </row>
    <row r="90" spans="1:21" ht="12" customHeight="1">
      <c r="A90" s="2"/>
      <c r="B90" s="2"/>
      <c r="C90" s="2"/>
      <c r="D90" s="2"/>
      <c r="E90" s="2"/>
      <c r="F90" s="2"/>
      <c r="G90" s="2"/>
      <c r="H90" s="2"/>
      <c r="I90" s="2"/>
      <c r="J90" s="2"/>
      <c r="K90" s="2"/>
      <c r="L90" s="2"/>
      <c r="M90" s="2"/>
      <c r="N90" s="2"/>
      <c r="O90" s="2"/>
      <c r="P90" s="2"/>
      <c r="Q90" s="2"/>
      <c r="R90" s="2"/>
      <c r="S90" s="2"/>
      <c r="T90" s="2"/>
      <c r="U90" s="2"/>
    </row>
    <row r="91" spans="1:21" ht="12" customHeight="1">
      <c r="A91" s="2"/>
      <c r="B91" s="2"/>
      <c r="C91" s="2"/>
      <c r="D91" s="2"/>
      <c r="E91" s="2"/>
      <c r="F91" s="2"/>
      <c r="G91" s="2"/>
      <c r="H91" s="2"/>
      <c r="I91" s="2"/>
      <c r="J91" s="2"/>
      <c r="K91" s="2"/>
      <c r="L91" s="2"/>
      <c r="M91" s="2"/>
      <c r="N91" s="2"/>
      <c r="O91" s="2"/>
      <c r="P91" s="2"/>
      <c r="Q91" s="2"/>
      <c r="R91" s="2"/>
      <c r="S91" s="2"/>
      <c r="T91" s="2"/>
      <c r="U91" s="2"/>
    </row>
    <row r="92" spans="1:21" ht="12" customHeight="1">
      <c r="A92" s="2"/>
      <c r="B92" s="2"/>
      <c r="C92" s="2"/>
      <c r="D92" s="2"/>
      <c r="E92" s="2"/>
      <c r="F92" s="2"/>
      <c r="G92" s="2"/>
      <c r="H92" s="2"/>
      <c r="I92" s="2"/>
      <c r="J92" s="2"/>
      <c r="K92" s="2"/>
      <c r="L92" s="2"/>
      <c r="M92" s="2"/>
      <c r="N92" s="2"/>
      <c r="O92" s="2"/>
      <c r="P92" s="2"/>
      <c r="Q92" s="2"/>
      <c r="R92" s="2"/>
      <c r="S92" s="2"/>
      <c r="T92" s="2"/>
      <c r="U92" s="2"/>
    </row>
    <row r="93" spans="1:21" ht="12" customHeight="1">
      <c r="A93" s="2"/>
      <c r="B93" s="2"/>
      <c r="C93" s="2"/>
      <c r="D93" s="2"/>
      <c r="E93" s="2"/>
      <c r="F93" s="2"/>
      <c r="G93" s="2"/>
      <c r="H93" s="2"/>
      <c r="I93" s="2"/>
      <c r="J93" s="2"/>
      <c r="K93" s="2"/>
      <c r="L93" s="2"/>
      <c r="M93" s="2"/>
      <c r="N93" s="2"/>
      <c r="O93" s="2"/>
      <c r="P93" s="2"/>
      <c r="Q93" s="2"/>
      <c r="R93" s="2"/>
      <c r="S93" s="2"/>
      <c r="T93" s="2"/>
      <c r="U93" s="2"/>
    </row>
    <row r="94" spans="1:21" ht="12" customHeight="1">
      <c r="A94" s="2"/>
      <c r="B94" s="2"/>
      <c r="C94" s="2"/>
      <c r="D94" s="2"/>
      <c r="E94" s="2"/>
      <c r="F94" s="2"/>
      <c r="G94" s="2"/>
      <c r="H94" s="2"/>
      <c r="I94" s="2"/>
      <c r="J94" s="2"/>
      <c r="K94" s="2"/>
      <c r="L94" s="2"/>
      <c r="M94" s="2"/>
      <c r="N94" s="2"/>
      <c r="O94" s="2"/>
      <c r="P94" s="2"/>
      <c r="Q94" s="2"/>
      <c r="R94" s="2"/>
      <c r="S94" s="2"/>
      <c r="T94" s="2"/>
      <c r="U94" s="2"/>
    </row>
    <row r="95" spans="1:21" ht="12" customHeight="1">
      <c r="A95" s="2"/>
      <c r="B95" s="2"/>
      <c r="C95" s="2"/>
      <c r="D95" s="2"/>
      <c r="E95" s="2"/>
      <c r="F95" s="2"/>
      <c r="G95" s="2"/>
      <c r="H95" s="2"/>
      <c r="I95" s="2"/>
      <c r="J95" s="2"/>
      <c r="K95" s="2"/>
      <c r="L95" s="2"/>
      <c r="M95" s="2"/>
      <c r="N95" s="2"/>
      <c r="O95" s="2"/>
      <c r="P95" s="2"/>
      <c r="Q95" s="2"/>
      <c r="R95" s="2"/>
      <c r="S95" s="2"/>
      <c r="T95" s="2"/>
      <c r="U95" s="2"/>
    </row>
    <row r="96" spans="1:21" ht="12" customHeight="1">
      <c r="A96" s="2"/>
      <c r="B96" s="2"/>
      <c r="C96" s="2"/>
      <c r="D96" s="2"/>
      <c r="E96" s="2"/>
      <c r="F96" s="2"/>
      <c r="G96" s="2"/>
      <c r="H96" s="2"/>
      <c r="I96" s="2"/>
      <c r="J96" s="2"/>
      <c r="K96" s="2"/>
      <c r="L96" s="2"/>
      <c r="M96" s="2"/>
      <c r="N96" s="2"/>
      <c r="O96" s="2"/>
      <c r="P96" s="2"/>
      <c r="Q96" s="2"/>
      <c r="R96" s="2"/>
      <c r="S96" s="2"/>
      <c r="T96" s="2"/>
      <c r="U96" s="2"/>
    </row>
    <row r="97" spans="1:21" ht="12" customHeight="1">
      <c r="A97" s="2"/>
      <c r="B97" s="2"/>
      <c r="C97" s="2"/>
      <c r="D97" s="2"/>
      <c r="E97" s="2"/>
      <c r="F97" s="2"/>
      <c r="G97" s="2"/>
      <c r="H97" s="2"/>
      <c r="I97" s="2"/>
      <c r="J97" s="2"/>
      <c r="K97" s="2"/>
      <c r="L97" s="2"/>
      <c r="M97" s="2"/>
      <c r="N97" s="2"/>
      <c r="O97" s="2"/>
      <c r="P97" s="2"/>
      <c r="Q97" s="2"/>
      <c r="R97" s="2"/>
      <c r="S97" s="2"/>
      <c r="T97" s="2"/>
      <c r="U97" s="2"/>
    </row>
    <row r="98" spans="1:21" ht="12" customHeight="1">
      <c r="A98" s="2"/>
      <c r="B98" s="2"/>
      <c r="C98" s="2"/>
      <c r="D98" s="2"/>
      <c r="E98" s="2"/>
      <c r="F98" s="2"/>
      <c r="G98" s="2"/>
      <c r="H98" s="2"/>
      <c r="I98" s="2"/>
      <c r="J98" s="2"/>
      <c r="K98" s="2"/>
      <c r="L98" s="2"/>
      <c r="M98" s="2"/>
      <c r="N98" s="2"/>
      <c r="O98" s="2"/>
      <c r="P98" s="2"/>
      <c r="Q98" s="2"/>
      <c r="R98" s="2"/>
      <c r="S98" s="2"/>
      <c r="T98" s="2"/>
      <c r="U98" s="2"/>
    </row>
    <row r="99" spans="1:21" ht="12" customHeight="1">
      <c r="A99" s="2"/>
      <c r="B99" s="2"/>
      <c r="C99" s="2"/>
      <c r="D99" s="2"/>
      <c r="E99" s="2"/>
      <c r="F99" s="2"/>
      <c r="G99" s="2"/>
      <c r="H99" s="2"/>
      <c r="I99" s="2"/>
      <c r="J99" s="2"/>
      <c r="K99" s="2"/>
      <c r="L99" s="2"/>
      <c r="M99" s="2"/>
      <c r="N99" s="2"/>
      <c r="O99" s="2"/>
      <c r="P99" s="2"/>
      <c r="Q99" s="2"/>
      <c r="R99" s="2"/>
      <c r="S99" s="2"/>
      <c r="T99" s="2"/>
      <c r="U99" s="2"/>
    </row>
    <row r="100" spans="1:21" ht="12" customHeight="1">
      <c r="A100" s="2"/>
      <c r="B100" s="2"/>
      <c r="C100" s="2"/>
      <c r="D100" s="2"/>
      <c r="E100" s="2"/>
      <c r="F100" s="2"/>
      <c r="G100" s="2"/>
      <c r="H100" s="2"/>
      <c r="I100" s="2"/>
      <c r="J100" s="2"/>
      <c r="K100" s="2"/>
      <c r="L100" s="2"/>
      <c r="M100" s="2"/>
      <c r="N100" s="2"/>
      <c r="O100" s="2"/>
      <c r="P100" s="2"/>
      <c r="Q100" s="2"/>
      <c r="R100" s="2"/>
      <c r="S100" s="2"/>
      <c r="T100" s="2"/>
      <c r="U100" s="2"/>
    </row>
    <row r="101" spans="1:21" ht="12" customHeight="1">
      <c r="A101" s="2"/>
      <c r="B101" s="2"/>
      <c r="C101" s="2"/>
      <c r="D101" s="2"/>
      <c r="E101" s="2"/>
      <c r="F101" s="2"/>
      <c r="G101" s="2"/>
      <c r="H101" s="2"/>
      <c r="I101" s="2"/>
      <c r="J101" s="2"/>
      <c r="K101" s="2"/>
      <c r="L101" s="2"/>
      <c r="M101" s="2"/>
      <c r="N101" s="2"/>
      <c r="O101" s="2"/>
      <c r="P101" s="2"/>
      <c r="Q101" s="2"/>
      <c r="R101" s="2"/>
      <c r="S101" s="2"/>
      <c r="T101" s="2"/>
      <c r="U101" s="2"/>
    </row>
    <row r="102" spans="1:21" ht="12" customHeight="1">
      <c r="A102" s="2"/>
      <c r="B102" s="2"/>
      <c r="C102" s="2"/>
      <c r="D102" s="2"/>
      <c r="E102" s="2"/>
      <c r="F102" s="2"/>
      <c r="G102" s="2"/>
      <c r="H102" s="2"/>
      <c r="I102" s="2"/>
      <c r="J102" s="2"/>
      <c r="K102" s="2"/>
      <c r="L102" s="2"/>
      <c r="M102" s="2"/>
      <c r="N102" s="2"/>
      <c r="O102" s="2"/>
      <c r="P102" s="2"/>
      <c r="Q102" s="2"/>
      <c r="R102" s="2"/>
      <c r="S102" s="2"/>
      <c r="T102" s="2"/>
      <c r="U102" s="2"/>
    </row>
    <row r="103" spans="1:21" ht="12" customHeight="1">
      <c r="A103" s="2"/>
      <c r="B103" s="2"/>
      <c r="C103" s="2"/>
      <c r="D103" s="2"/>
      <c r="E103" s="2"/>
      <c r="F103" s="2"/>
      <c r="G103" s="2"/>
      <c r="H103" s="2"/>
      <c r="I103" s="2"/>
      <c r="J103" s="2"/>
      <c r="K103" s="2"/>
      <c r="L103" s="2"/>
      <c r="M103" s="2"/>
      <c r="N103" s="2"/>
      <c r="O103" s="2"/>
      <c r="P103" s="2"/>
      <c r="Q103" s="2"/>
      <c r="R103" s="2"/>
      <c r="S103" s="2"/>
      <c r="T103" s="2"/>
      <c r="U103" s="2"/>
    </row>
    <row r="104" spans="1:21" ht="12" customHeight="1">
      <c r="A104" s="2"/>
      <c r="B104" s="2"/>
      <c r="C104" s="2"/>
      <c r="D104" s="2"/>
      <c r="E104" s="2"/>
      <c r="F104" s="2"/>
      <c r="G104" s="2"/>
      <c r="H104" s="2"/>
      <c r="I104" s="2"/>
      <c r="J104" s="2"/>
      <c r="K104" s="2"/>
      <c r="L104" s="2"/>
      <c r="M104" s="2"/>
      <c r="N104" s="2"/>
      <c r="O104" s="2"/>
      <c r="P104" s="2"/>
      <c r="Q104" s="2"/>
      <c r="R104" s="2"/>
      <c r="S104" s="2"/>
      <c r="T104" s="2"/>
      <c r="U104" s="2"/>
    </row>
    <row r="105" spans="1:21" ht="12" customHeight="1">
      <c r="A105" s="2"/>
      <c r="B105" s="2"/>
      <c r="C105" s="2"/>
      <c r="D105" s="2"/>
      <c r="E105" s="2"/>
      <c r="F105" s="2"/>
      <c r="G105" s="2"/>
      <c r="H105" s="2"/>
      <c r="I105" s="2"/>
      <c r="J105" s="2"/>
      <c r="K105" s="2"/>
      <c r="L105" s="2"/>
      <c r="M105" s="2"/>
      <c r="N105" s="2"/>
      <c r="O105" s="2"/>
      <c r="P105" s="2"/>
      <c r="Q105" s="2"/>
      <c r="R105" s="2"/>
      <c r="S105" s="2"/>
      <c r="T105" s="2"/>
      <c r="U105" s="2"/>
    </row>
    <row r="106" spans="1:21" ht="12" customHeight="1">
      <c r="A106" s="2"/>
      <c r="B106" s="2"/>
      <c r="C106" s="2"/>
      <c r="D106" s="2"/>
      <c r="E106" s="2"/>
      <c r="F106" s="2"/>
      <c r="G106" s="2"/>
      <c r="H106" s="2"/>
      <c r="I106" s="2"/>
      <c r="J106" s="2"/>
      <c r="K106" s="2"/>
      <c r="L106" s="2"/>
      <c r="M106" s="2"/>
      <c r="N106" s="2"/>
      <c r="O106" s="2"/>
      <c r="P106" s="2"/>
      <c r="Q106" s="2"/>
      <c r="R106" s="2"/>
      <c r="S106" s="2"/>
      <c r="T106" s="2"/>
      <c r="U106" s="2"/>
    </row>
    <row r="107" spans="1:21" ht="12" customHeight="1">
      <c r="A107" s="2"/>
      <c r="B107" s="2"/>
      <c r="C107" s="2"/>
      <c r="D107" s="2"/>
      <c r="E107" s="2"/>
      <c r="F107" s="2"/>
      <c r="G107" s="2"/>
      <c r="H107" s="2"/>
      <c r="I107" s="2"/>
      <c r="J107" s="2"/>
      <c r="K107" s="2"/>
      <c r="L107" s="2"/>
      <c r="M107" s="2"/>
      <c r="N107" s="2"/>
      <c r="O107" s="2"/>
      <c r="P107" s="2"/>
      <c r="Q107" s="2"/>
      <c r="R107" s="2"/>
      <c r="S107" s="2"/>
      <c r="T107" s="2"/>
      <c r="U107" s="2"/>
    </row>
    <row r="108" spans="1:21" ht="12" customHeight="1">
      <c r="A108" s="2"/>
      <c r="B108" s="2"/>
      <c r="C108" s="2"/>
      <c r="D108" s="2"/>
      <c r="E108" s="2"/>
      <c r="F108" s="2"/>
      <c r="G108" s="2"/>
      <c r="H108" s="2"/>
      <c r="I108" s="2"/>
      <c r="J108" s="2"/>
      <c r="K108" s="2"/>
      <c r="L108" s="2"/>
      <c r="M108" s="2"/>
      <c r="N108" s="2"/>
      <c r="O108" s="2"/>
      <c r="P108" s="2"/>
      <c r="Q108" s="2"/>
      <c r="R108" s="2"/>
      <c r="S108" s="2"/>
      <c r="T108" s="2"/>
      <c r="U108" s="2"/>
    </row>
    <row r="109" spans="1:21" ht="12" customHeight="1">
      <c r="A109" s="2"/>
      <c r="B109" s="2"/>
      <c r="C109" s="2"/>
      <c r="D109" s="2"/>
      <c r="E109" s="2"/>
      <c r="F109" s="2"/>
      <c r="G109" s="2"/>
      <c r="H109" s="2"/>
      <c r="I109" s="2"/>
      <c r="J109" s="2"/>
      <c r="K109" s="2"/>
      <c r="L109" s="2"/>
      <c r="M109" s="2"/>
      <c r="N109" s="2"/>
      <c r="O109" s="2"/>
      <c r="P109" s="2"/>
      <c r="Q109" s="2"/>
      <c r="R109" s="2"/>
      <c r="S109" s="2"/>
      <c r="T109" s="2"/>
      <c r="U109" s="2"/>
    </row>
    <row r="110" spans="1:21" ht="12" customHeight="1">
      <c r="A110" s="2"/>
      <c r="B110" s="2"/>
      <c r="C110" s="2"/>
      <c r="D110" s="2"/>
      <c r="E110" s="2"/>
      <c r="F110" s="2"/>
      <c r="G110" s="2"/>
      <c r="H110" s="2"/>
      <c r="I110" s="2"/>
      <c r="J110" s="2"/>
      <c r="K110" s="2"/>
      <c r="L110" s="2"/>
      <c r="M110" s="2"/>
      <c r="N110" s="2"/>
      <c r="O110" s="2"/>
      <c r="P110" s="2"/>
      <c r="Q110" s="2"/>
      <c r="R110" s="2"/>
      <c r="S110" s="2"/>
      <c r="T110" s="2"/>
      <c r="U110" s="2"/>
    </row>
    <row r="111" spans="1:21" ht="12" customHeight="1">
      <c r="A111" s="2"/>
      <c r="B111" s="2"/>
      <c r="C111" s="2"/>
      <c r="D111" s="2"/>
      <c r="E111" s="2"/>
      <c r="F111" s="2"/>
      <c r="G111" s="2"/>
      <c r="H111" s="2"/>
      <c r="I111" s="2"/>
      <c r="J111" s="2"/>
      <c r="K111" s="2"/>
      <c r="L111" s="2"/>
      <c r="M111" s="2"/>
      <c r="N111" s="2"/>
      <c r="O111" s="2"/>
      <c r="P111" s="2"/>
      <c r="Q111" s="2"/>
      <c r="R111" s="2"/>
      <c r="S111" s="2"/>
      <c r="T111" s="2"/>
      <c r="U111" s="2"/>
    </row>
    <row r="112" spans="1:21" ht="12" customHeight="1">
      <c r="A112" s="2"/>
      <c r="B112" s="2"/>
      <c r="C112" s="2"/>
      <c r="D112" s="2"/>
      <c r="E112" s="2"/>
      <c r="F112" s="2"/>
      <c r="G112" s="2"/>
      <c r="H112" s="2"/>
      <c r="I112" s="2"/>
      <c r="J112" s="2"/>
      <c r="K112" s="2"/>
      <c r="L112" s="2"/>
      <c r="M112" s="2"/>
      <c r="N112" s="2"/>
      <c r="O112" s="2"/>
      <c r="P112" s="2"/>
      <c r="Q112" s="2"/>
      <c r="R112" s="2"/>
      <c r="S112" s="2"/>
      <c r="T112" s="2"/>
      <c r="U112" s="2"/>
    </row>
    <row r="113" spans="1:21" ht="12" customHeight="1">
      <c r="A113" s="2"/>
      <c r="B113" s="2"/>
      <c r="C113" s="2"/>
      <c r="D113" s="2"/>
      <c r="E113" s="2"/>
      <c r="F113" s="2"/>
      <c r="G113" s="2"/>
      <c r="H113" s="2"/>
      <c r="I113" s="2"/>
      <c r="J113" s="2"/>
      <c r="K113" s="2"/>
      <c r="L113" s="2"/>
      <c r="M113" s="2"/>
      <c r="N113" s="2"/>
      <c r="O113" s="2"/>
      <c r="P113" s="2"/>
      <c r="Q113" s="2"/>
      <c r="R113" s="2"/>
      <c r="S113" s="2"/>
      <c r="T113" s="2"/>
      <c r="U113" s="2"/>
    </row>
    <row r="114" spans="1:21" ht="12" customHeight="1">
      <c r="A114" s="2"/>
      <c r="B114" s="2"/>
      <c r="C114" s="2"/>
      <c r="D114" s="2"/>
      <c r="E114" s="2"/>
      <c r="F114" s="2"/>
      <c r="G114" s="2"/>
      <c r="H114" s="2"/>
      <c r="I114" s="2"/>
      <c r="J114" s="2"/>
      <c r="K114" s="2"/>
      <c r="L114" s="2"/>
      <c r="M114" s="2"/>
      <c r="N114" s="2"/>
      <c r="O114" s="2"/>
      <c r="P114" s="2"/>
      <c r="Q114" s="2"/>
      <c r="R114" s="2"/>
      <c r="S114" s="2"/>
      <c r="T114" s="2"/>
      <c r="U114" s="2"/>
    </row>
    <row r="115" spans="1:21" ht="12" customHeight="1">
      <c r="A115" s="2"/>
      <c r="B115" s="2"/>
      <c r="C115" s="2"/>
      <c r="D115" s="2"/>
      <c r="E115" s="2"/>
      <c r="F115" s="2"/>
      <c r="G115" s="2"/>
      <c r="H115" s="2"/>
      <c r="I115" s="2"/>
      <c r="J115" s="2"/>
      <c r="K115" s="2"/>
      <c r="L115" s="2"/>
      <c r="M115" s="2"/>
      <c r="N115" s="2"/>
      <c r="O115" s="2"/>
      <c r="P115" s="2"/>
      <c r="Q115" s="2"/>
      <c r="R115" s="2"/>
      <c r="S115" s="2"/>
      <c r="T115" s="2"/>
      <c r="U115" s="2"/>
    </row>
    <row r="116" spans="1:21" ht="12" customHeight="1">
      <c r="A116" s="2"/>
      <c r="B116" s="2"/>
      <c r="C116" s="2"/>
      <c r="D116" s="2"/>
      <c r="E116" s="2"/>
      <c r="F116" s="2"/>
      <c r="G116" s="2"/>
      <c r="H116" s="2"/>
      <c r="I116" s="2"/>
      <c r="J116" s="2"/>
      <c r="K116" s="2"/>
      <c r="L116" s="2"/>
      <c r="M116" s="2"/>
      <c r="N116" s="2"/>
      <c r="O116" s="2"/>
      <c r="P116" s="2"/>
      <c r="Q116" s="2"/>
      <c r="R116" s="2"/>
      <c r="S116" s="2"/>
      <c r="T116" s="2"/>
      <c r="U116" s="2"/>
    </row>
    <row r="117" spans="1:21" ht="12" customHeight="1">
      <c r="A117" s="2"/>
      <c r="B117" s="2"/>
      <c r="C117" s="2"/>
      <c r="D117" s="2"/>
      <c r="E117" s="2"/>
      <c r="F117" s="2"/>
      <c r="G117" s="2"/>
      <c r="H117" s="2"/>
      <c r="I117" s="2"/>
      <c r="J117" s="2"/>
      <c r="K117" s="2"/>
      <c r="L117" s="2"/>
      <c r="M117" s="2"/>
      <c r="N117" s="2"/>
      <c r="O117" s="2"/>
      <c r="P117" s="2"/>
      <c r="Q117" s="2"/>
      <c r="R117" s="2"/>
      <c r="S117" s="2"/>
      <c r="T117" s="2"/>
      <c r="U117" s="2"/>
    </row>
    <row r="118" spans="1:21" ht="12" customHeight="1">
      <c r="A118" s="2"/>
      <c r="B118" s="2"/>
      <c r="C118" s="2"/>
      <c r="D118" s="2"/>
      <c r="E118" s="2"/>
      <c r="F118" s="2"/>
      <c r="G118" s="2"/>
      <c r="H118" s="2"/>
      <c r="I118" s="2"/>
      <c r="J118" s="2"/>
      <c r="K118" s="2"/>
      <c r="L118" s="2"/>
      <c r="M118" s="2"/>
      <c r="N118" s="2"/>
      <c r="O118" s="2"/>
      <c r="P118" s="2"/>
      <c r="Q118" s="2"/>
      <c r="R118" s="2"/>
      <c r="S118" s="2"/>
      <c r="T118" s="2"/>
      <c r="U118" s="2"/>
    </row>
    <row r="119" spans="1:21" ht="12" customHeight="1">
      <c r="A119" s="2"/>
      <c r="B119" s="2"/>
      <c r="C119" s="2"/>
      <c r="D119" s="2"/>
      <c r="E119" s="2"/>
      <c r="F119" s="2"/>
      <c r="G119" s="2"/>
      <c r="H119" s="2"/>
      <c r="I119" s="2"/>
      <c r="J119" s="2"/>
      <c r="K119" s="2"/>
      <c r="L119" s="2"/>
      <c r="M119" s="2"/>
      <c r="N119" s="2"/>
      <c r="O119" s="2"/>
      <c r="P119" s="2"/>
      <c r="Q119" s="2"/>
      <c r="R119" s="2"/>
      <c r="S119" s="2"/>
      <c r="T119" s="2"/>
      <c r="U119" s="2"/>
    </row>
    <row r="120" spans="1:21" ht="12" customHeight="1">
      <c r="A120" s="2"/>
      <c r="B120" s="2"/>
      <c r="C120" s="2"/>
      <c r="D120" s="2"/>
      <c r="E120" s="2"/>
      <c r="F120" s="2"/>
      <c r="G120" s="2"/>
      <c r="H120" s="2"/>
      <c r="I120" s="2"/>
      <c r="J120" s="2"/>
      <c r="K120" s="2"/>
      <c r="L120" s="2"/>
      <c r="M120" s="2"/>
      <c r="N120" s="2"/>
      <c r="O120" s="2"/>
      <c r="P120" s="2"/>
      <c r="Q120" s="2"/>
      <c r="R120" s="2"/>
      <c r="S120" s="2"/>
      <c r="T120" s="2"/>
      <c r="U120" s="2"/>
    </row>
    <row r="121" spans="1:21" ht="12" customHeight="1">
      <c r="A121" s="2"/>
      <c r="B121" s="2"/>
      <c r="C121" s="2"/>
      <c r="D121" s="2"/>
      <c r="E121" s="2"/>
      <c r="F121" s="2"/>
      <c r="G121" s="2"/>
      <c r="H121" s="2"/>
      <c r="I121" s="2"/>
      <c r="J121" s="2"/>
      <c r="K121" s="2"/>
      <c r="L121" s="2"/>
      <c r="M121" s="2"/>
      <c r="N121" s="2"/>
      <c r="O121" s="2"/>
      <c r="P121" s="2"/>
      <c r="Q121" s="2"/>
      <c r="R121" s="2"/>
      <c r="S121" s="2"/>
      <c r="T121" s="2"/>
      <c r="U121" s="2"/>
    </row>
    <row r="122" spans="1:21" ht="12" customHeight="1">
      <c r="A122" s="2"/>
      <c r="B122" s="2"/>
      <c r="C122" s="2"/>
      <c r="D122" s="2"/>
      <c r="E122" s="2"/>
      <c r="F122" s="2"/>
      <c r="G122" s="2"/>
      <c r="H122" s="2"/>
      <c r="I122" s="2"/>
      <c r="J122" s="2"/>
      <c r="K122" s="2"/>
      <c r="L122" s="2"/>
      <c r="M122" s="2"/>
      <c r="N122" s="2"/>
      <c r="O122" s="2"/>
      <c r="P122" s="2"/>
      <c r="Q122" s="2"/>
      <c r="R122" s="2"/>
      <c r="S122" s="2"/>
      <c r="T122" s="2"/>
      <c r="U122" s="2"/>
    </row>
    <row r="123" spans="1:21" ht="12" customHeight="1">
      <c r="A123" s="2"/>
      <c r="B123" s="2"/>
      <c r="C123" s="2"/>
      <c r="D123" s="2"/>
      <c r="E123" s="2"/>
      <c r="F123" s="2"/>
      <c r="G123" s="2"/>
      <c r="H123" s="2"/>
      <c r="I123" s="2"/>
      <c r="J123" s="2"/>
      <c r="K123" s="2"/>
      <c r="L123" s="2"/>
      <c r="M123" s="2"/>
      <c r="N123" s="2"/>
      <c r="O123" s="2"/>
      <c r="P123" s="2"/>
      <c r="Q123" s="2"/>
      <c r="R123" s="2"/>
      <c r="S123" s="2"/>
      <c r="T123" s="2"/>
      <c r="U123" s="2"/>
    </row>
    <row r="124" spans="1:21" ht="12" customHeight="1">
      <c r="A124" s="2"/>
      <c r="B124" s="2"/>
      <c r="C124" s="2"/>
      <c r="D124" s="2"/>
      <c r="E124" s="2"/>
      <c r="F124" s="2"/>
      <c r="G124" s="2"/>
      <c r="H124" s="2"/>
      <c r="I124" s="2"/>
      <c r="J124" s="2"/>
      <c r="K124" s="2"/>
      <c r="L124" s="2"/>
      <c r="M124" s="2"/>
      <c r="N124" s="2"/>
      <c r="O124" s="2"/>
      <c r="P124" s="2"/>
      <c r="Q124" s="2"/>
      <c r="R124" s="2"/>
      <c r="S124" s="2"/>
      <c r="T124" s="2"/>
      <c r="U124" s="2"/>
    </row>
    <row r="125" spans="1:21" ht="12" customHeight="1">
      <c r="A125" s="2"/>
      <c r="B125" s="2"/>
      <c r="C125" s="2"/>
      <c r="D125" s="2"/>
      <c r="E125" s="2"/>
      <c r="F125" s="2"/>
      <c r="G125" s="2"/>
      <c r="H125" s="2"/>
      <c r="I125" s="2"/>
      <c r="J125" s="2"/>
      <c r="K125" s="2"/>
      <c r="L125" s="2"/>
      <c r="M125" s="2"/>
      <c r="N125" s="2"/>
      <c r="O125" s="2"/>
      <c r="P125" s="2"/>
      <c r="Q125" s="2"/>
      <c r="R125" s="2"/>
      <c r="S125" s="2"/>
      <c r="T125" s="2"/>
      <c r="U125" s="2"/>
    </row>
    <row r="126" spans="1:21" ht="12" customHeight="1">
      <c r="A126" s="2"/>
      <c r="B126" s="2"/>
      <c r="C126" s="2"/>
      <c r="D126" s="2"/>
      <c r="E126" s="2"/>
      <c r="F126" s="2"/>
      <c r="G126" s="2"/>
      <c r="H126" s="2"/>
      <c r="I126" s="2"/>
      <c r="J126" s="2"/>
      <c r="K126" s="2"/>
      <c r="L126" s="2"/>
      <c r="M126" s="2"/>
      <c r="N126" s="2"/>
      <c r="O126" s="2"/>
      <c r="P126" s="2"/>
      <c r="Q126" s="2"/>
      <c r="R126" s="2"/>
      <c r="S126" s="2"/>
      <c r="T126" s="2"/>
      <c r="U126" s="2"/>
    </row>
    <row r="127" spans="1:21" ht="12" customHeight="1">
      <c r="A127" s="2"/>
      <c r="B127" s="2"/>
      <c r="C127" s="2"/>
      <c r="D127" s="2"/>
      <c r="E127" s="2"/>
      <c r="F127" s="2"/>
      <c r="G127" s="2"/>
      <c r="H127" s="2"/>
      <c r="I127" s="2"/>
      <c r="J127" s="2"/>
      <c r="K127" s="2"/>
      <c r="L127" s="2"/>
      <c r="M127" s="2"/>
      <c r="N127" s="2"/>
      <c r="O127" s="2"/>
      <c r="P127" s="2"/>
      <c r="Q127" s="2"/>
      <c r="R127" s="2"/>
      <c r="S127" s="2"/>
      <c r="T127" s="2"/>
      <c r="U127" s="2"/>
    </row>
    <row r="128" spans="1:21" ht="12" customHeight="1">
      <c r="A128" s="2"/>
      <c r="B128" s="2"/>
      <c r="C128" s="2"/>
      <c r="D128" s="2"/>
      <c r="E128" s="2"/>
      <c r="F128" s="2"/>
      <c r="G128" s="2"/>
      <c r="H128" s="2"/>
      <c r="I128" s="2"/>
      <c r="J128" s="2"/>
      <c r="K128" s="2"/>
      <c r="L128" s="2"/>
      <c r="M128" s="2"/>
      <c r="N128" s="2"/>
      <c r="O128" s="2"/>
      <c r="P128" s="2"/>
      <c r="Q128" s="2"/>
      <c r="R128" s="2"/>
      <c r="S128" s="2"/>
      <c r="T128" s="2"/>
      <c r="U128" s="2"/>
    </row>
    <row r="129" spans="1:21" ht="12" customHeight="1">
      <c r="A129" s="2"/>
      <c r="B129" s="2"/>
      <c r="C129" s="2"/>
      <c r="D129" s="2"/>
      <c r="E129" s="2"/>
      <c r="F129" s="2"/>
      <c r="G129" s="2"/>
      <c r="H129" s="2"/>
      <c r="I129" s="2"/>
      <c r="J129" s="2"/>
      <c r="K129" s="2"/>
      <c r="L129" s="2"/>
      <c r="M129" s="2"/>
      <c r="N129" s="2"/>
      <c r="O129" s="2"/>
      <c r="P129" s="2"/>
      <c r="Q129" s="2"/>
      <c r="R129" s="2"/>
      <c r="S129" s="2"/>
      <c r="T129" s="2"/>
      <c r="U129" s="2"/>
    </row>
    <row r="130" spans="1:21" ht="12" customHeight="1">
      <c r="A130" s="2"/>
      <c r="B130" s="2"/>
      <c r="C130" s="2"/>
      <c r="D130" s="2"/>
      <c r="E130" s="2"/>
      <c r="F130" s="2"/>
      <c r="G130" s="2"/>
      <c r="H130" s="2"/>
      <c r="I130" s="2"/>
      <c r="J130" s="2"/>
      <c r="K130" s="2"/>
      <c r="L130" s="2"/>
      <c r="M130" s="2"/>
      <c r="N130" s="2"/>
      <c r="O130" s="2"/>
      <c r="P130" s="2"/>
      <c r="Q130" s="2"/>
      <c r="R130" s="2"/>
      <c r="S130" s="2"/>
      <c r="T130" s="2"/>
      <c r="U130" s="2"/>
    </row>
    <row r="131" spans="1:21" ht="12" customHeight="1">
      <c r="A131" s="2"/>
      <c r="B131" s="2"/>
      <c r="C131" s="2"/>
      <c r="D131" s="2"/>
      <c r="E131" s="2"/>
      <c r="F131" s="2"/>
      <c r="G131" s="2"/>
      <c r="H131" s="2"/>
      <c r="I131" s="2"/>
      <c r="J131" s="2"/>
      <c r="K131" s="2"/>
      <c r="L131" s="2"/>
      <c r="M131" s="2"/>
      <c r="N131" s="2"/>
      <c r="O131" s="2"/>
      <c r="P131" s="2"/>
      <c r="Q131" s="2"/>
      <c r="R131" s="2"/>
      <c r="S131" s="2"/>
      <c r="T131" s="2"/>
      <c r="U131" s="2"/>
    </row>
    <row r="132" spans="1:21" ht="12" customHeight="1">
      <c r="A132" s="2"/>
      <c r="B132" s="2"/>
      <c r="C132" s="2"/>
      <c r="D132" s="2"/>
      <c r="E132" s="2"/>
      <c r="F132" s="2"/>
      <c r="G132" s="2"/>
      <c r="H132" s="2"/>
      <c r="I132" s="2"/>
      <c r="J132" s="2"/>
      <c r="K132" s="2"/>
      <c r="L132" s="2"/>
      <c r="M132" s="2"/>
      <c r="N132" s="2"/>
      <c r="O132" s="2"/>
      <c r="P132" s="2"/>
      <c r="Q132" s="2"/>
      <c r="R132" s="2"/>
      <c r="S132" s="2"/>
      <c r="T132" s="2"/>
      <c r="U132" s="2"/>
    </row>
    <row r="133" spans="1:21" ht="12" customHeight="1">
      <c r="A133" s="2"/>
      <c r="B133" s="2"/>
      <c r="C133" s="2"/>
      <c r="D133" s="2"/>
      <c r="E133" s="2"/>
      <c r="F133" s="2"/>
      <c r="G133" s="2"/>
      <c r="H133" s="2"/>
      <c r="I133" s="2"/>
      <c r="J133" s="2"/>
      <c r="K133" s="2"/>
      <c r="L133" s="2"/>
      <c r="M133" s="2"/>
      <c r="N133" s="2"/>
      <c r="O133" s="2"/>
      <c r="P133" s="2"/>
      <c r="Q133" s="2"/>
      <c r="R133" s="2"/>
      <c r="S133" s="2"/>
      <c r="T133" s="2"/>
      <c r="U133" s="2"/>
    </row>
    <row r="134" spans="1:21" ht="12" customHeight="1">
      <c r="A134" s="2"/>
      <c r="B134" s="2"/>
      <c r="C134" s="2"/>
      <c r="D134" s="2"/>
      <c r="E134" s="2"/>
      <c r="F134" s="2"/>
      <c r="G134" s="2"/>
      <c r="H134" s="2"/>
      <c r="I134" s="2"/>
      <c r="J134" s="2"/>
      <c r="K134" s="2"/>
      <c r="L134" s="2"/>
      <c r="M134" s="2"/>
      <c r="N134" s="2"/>
      <c r="O134" s="2"/>
      <c r="P134" s="2"/>
      <c r="Q134" s="2"/>
      <c r="R134" s="2"/>
      <c r="S134" s="2"/>
      <c r="T134" s="2"/>
      <c r="U134" s="2"/>
    </row>
    <row r="135" spans="1:21" ht="12" customHeight="1">
      <c r="A135" s="2"/>
      <c r="B135" s="2"/>
      <c r="C135" s="2"/>
      <c r="D135" s="2"/>
      <c r="E135" s="2"/>
      <c r="F135" s="2"/>
      <c r="G135" s="2"/>
      <c r="H135" s="2"/>
      <c r="I135" s="2"/>
      <c r="J135" s="2"/>
      <c r="K135" s="2"/>
      <c r="L135" s="2"/>
      <c r="M135" s="2"/>
      <c r="N135" s="2"/>
      <c r="O135" s="2"/>
      <c r="P135" s="2"/>
      <c r="Q135" s="2"/>
      <c r="R135" s="2"/>
      <c r="S135" s="2"/>
      <c r="T135" s="2"/>
      <c r="U135" s="2"/>
    </row>
    <row r="136" spans="1:21" ht="12" customHeight="1">
      <c r="A136" s="2"/>
      <c r="B136" s="2"/>
      <c r="C136" s="2"/>
      <c r="D136" s="2"/>
      <c r="E136" s="2"/>
      <c r="F136" s="2"/>
      <c r="G136" s="2"/>
      <c r="H136" s="2"/>
      <c r="I136" s="2"/>
      <c r="J136" s="2"/>
      <c r="K136" s="2"/>
      <c r="L136" s="2"/>
      <c r="M136" s="2"/>
      <c r="N136" s="2"/>
      <c r="O136" s="2"/>
      <c r="P136" s="2"/>
      <c r="Q136" s="2"/>
      <c r="R136" s="2"/>
      <c r="S136" s="2"/>
      <c r="T136" s="2"/>
      <c r="U136" s="2"/>
    </row>
    <row r="137" spans="1:21" ht="12" customHeight="1">
      <c r="A137" s="2"/>
      <c r="B137" s="2"/>
      <c r="C137" s="2"/>
      <c r="D137" s="2"/>
      <c r="E137" s="2"/>
      <c r="F137" s="2"/>
      <c r="G137" s="2"/>
      <c r="H137" s="2"/>
      <c r="I137" s="2"/>
      <c r="J137" s="2"/>
      <c r="K137" s="2"/>
      <c r="L137" s="2"/>
      <c r="M137" s="2"/>
      <c r="N137" s="2"/>
      <c r="O137" s="2"/>
      <c r="P137" s="2"/>
      <c r="Q137" s="2"/>
      <c r="R137" s="2"/>
      <c r="S137" s="2"/>
      <c r="T137" s="2"/>
      <c r="U137" s="2"/>
    </row>
    <row r="138" spans="1:21" ht="12" customHeight="1">
      <c r="A138" s="2"/>
      <c r="B138" s="2"/>
      <c r="C138" s="2"/>
      <c r="D138" s="2"/>
      <c r="E138" s="2"/>
      <c r="F138" s="2"/>
      <c r="G138" s="2"/>
      <c r="H138" s="2"/>
      <c r="I138" s="2"/>
      <c r="J138" s="2"/>
      <c r="K138" s="2"/>
      <c r="L138" s="2"/>
      <c r="M138" s="2"/>
      <c r="N138" s="2"/>
      <c r="O138" s="2"/>
      <c r="P138" s="2"/>
      <c r="Q138" s="2"/>
      <c r="R138" s="2"/>
      <c r="S138" s="2"/>
      <c r="T138" s="2"/>
      <c r="U138" s="2"/>
    </row>
    <row r="139" spans="1:21" ht="12" customHeight="1">
      <c r="A139" s="2"/>
      <c r="B139" s="2"/>
      <c r="C139" s="2"/>
      <c r="D139" s="2"/>
      <c r="E139" s="2"/>
      <c r="F139" s="2"/>
      <c r="G139" s="2"/>
      <c r="H139" s="2"/>
      <c r="I139" s="2"/>
      <c r="J139" s="2"/>
      <c r="K139" s="2"/>
      <c r="L139" s="2"/>
      <c r="M139" s="2"/>
      <c r="N139" s="2"/>
      <c r="O139" s="2"/>
      <c r="P139" s="2"/>
      <c r="Q139" s="2"/>
      <c r="R139" s="2"/>
      <c r="S139" s="2"/>
      <c r="T139" s="2"/>
      <c r="U139" s="2"/>
    </row>
    <row r="140" spans="1:21" ht="12" customHeight="1">
      <c r="A140" s="2"/>
      <c r="B140" s="2"/>
      <c r="C140" s="2"/>
      <c r="D140" s="2"/>
      <c r="E140" s="2"/>
      <c r="F140" s="2"/>
      <c r="G140" s="2"/>
      <c r="H140" s="2"/>
      <c r="I140" s="2"/>
      <c r="J140" s="2"/>
      <c r="K140" s="2"/>
      <c r="L140" s="2"/>
      <c r="M140" s="2"/>
      <c r="N140" s="2"/>
      <c r="O140" s="2"/>
      <c r="P140" s="2"/>
      <c r="Q140" s="2"/>
      <c r="R140" s="2"/>
      <c r="S140" s="2"/>
      <c r="T140" s="2"/>
      <c r="U140" s="2"/>
    </row>
    <row r="141" spans="1:21" ht="12" customHeight="1">
      <c r="A141" s="2"/>
      <c r="B141" s="2"/>
      <c r="C141" s="2"/>
      <c r="D141" s="2"/>
      <c r="E141" s="2"/>
      <c r="F141" s="2"/>
      <c r="G141" s="2"/>
      <c r="H141" s="2"/>
      <c r="I141" s="2"/>
      <c r="J141" s="2"/>
      <c r="K141" s="2"/>
      <c r="L141" s="2"/>
      <c r="M141" s="2"/>
      <c r="N141" s="2"/>
      <c r="O141" s="2"/>
      <c r="P141" s="2"/>
      <c r="Q141" s="2"/>
      <c r="R141" s="2"/>
      <c r="S141" s="2"/>
      <c r="T141" s="2"/>
      <c r="U141" s="2"/>
    </row>
    <row r="142" spans="1:21" ht="12" customHeight="1">
      <c r="A142" s="2"/>
      <c r="B142" s="2"/>
      <c r="C142" s="2"/>
      <c r="D142" s="2"/>
      <c r="E142" s="2"/>
      <c r="F142" s="2"/>
      <c r="G142" s="2"/>
      <c r="H142" s="2"/>
      <c r="I142" s="2"/>
      <c r="J142" s="2"/>
      <c r="K142" s="2"/>
      <c r="L142" s="2"/>
      <c r="M142" s="2"/>
      <c r="N142" s="2"/>
      <c r="O142" s="2"/>
      <c r="P142" s="2"/>
      <c r="Q142" s="2"/>
      <c r="R142" s="2"/>
      <c r="S142" s="2"/>
      <c r="T142" s="2"/>
      <c r="U142" s="2"/>
    </row>
    <row r="143" spans="1:21" ht="12" customHeight="1">
      <c r="A143" s="2"/>
      <c r="B143" s="2"/>
      <c r="C143" s="2"/>
      <c r="D143" s="2"/>
      <c r="E143" s="2"/>
      <c r="F143" s="2"/>
      <c r="G143" s="2"/>
      <c r="H143" s="2"/>
      <c r="I143" s="2"/>
      <c r="J143" s="2"/>
      <c r="K143" s="2"/>
      <c r="L143" s="2"/>
      <c r="M143" s="2"/>
      <c r="N143" s="2"/>
      <c r="O143" s="2"/>
      <c r="P143" s="2"/>
      <c r="Q143" s="2"/>
      <c r="R143" s="2"/>
      <c r="S143" s="2"/>
      <c r="T143" s="2"/>
      <c r="U143" s="2"/>
    </row>
    <row r="144" spans="1:21" ht="12" customHeight="1">
      <c r="A144" s="2"/>
      <c r="B144" s="2"/>
      <c r="C144" s="2"/>
      <c r="D144" s="2"/>
      <c r="E144" s="2"/>
      <c r="F144" s="2"/>
      <c r="G144" s="2"/>
      <c r="H144" s="2"/>
      <c r="I144" s="2"/>
      <c r="J144" s="2"/>
      <c r="K144" s="2"/>
      <c r="L144" s="2"/>
      <c r="M144" s="2"/>
      <c r="N144" s="2"/>
      <c r="O144" s="2"/>
      <c r="P144" s="2"/>
      <c r="Q144" s="2"/>
      <c r="R144" s="2"/>
      <c r="S144" s="2"/>
      <c r="T144" s="2"/>
      <c r="U144" s="2"/>
    </row>
    <row r="145" spans="1:21" ht="12" customHeight="1">
      <c r="A145" s="2"/>
      <c r="B145" s="2"/>
      <c r="C145" s="2"/>
      <c r="D145" s="2"/>
      <c r="E145" s="2"/>
      <c r="F145" s="2"/>
      <c r="G145" s="2"/>
      <c r="H145" s="2"/>
      <c r="I145" s="2"/>
      <c r="J145" s="2"/>
      <c r="K145" s="2"/>
      <c r="L145" s="2"/>
      <c r="M145" s="2"/>
      <c r="N145" s="2"/>
      <c r="O145" s="2"/>
      <c r="P145" s="2"/>
      <c r="Q145" s="2"/>
      <c r="R145" s="2"/>
      <c r="S145" s="2"/>
      <c r="T145" s="2"/>
      <c r="U145" s="2"/>
    </row>
    <row r="146" spans="1:21" ht="12" customHeight="1">
      <c r="A146" s="2"/>
      <c r="B146" s="2"/>
      <c r="C146" s="2"/>
      <c r="D146" s="2"/>
      <c r="E146" s="2"/>
      <c r="F146" s="2"/>
      <c r="G146" s="2"/>
      <c r="H146" s="2"/>
      <c r="I146" s="2"/>
      <c r="J146" s="2"/>
      <c r="K146" s="2"/>
      <c r="L146" s="2"/>
      <c r="M146" s="2"/>
      <c r="N146" s="2"/>
      <c r="O146" s="2"/>
      <c r="P146" s="2"/>
      <c r="Q146" s="2"/>
      <c r="R146" s="2"/>
      <c r="S146" s="2"/>
      <c r="T146" s="2"/>
      <c r="U146" s="2"/>
    </row>
    <row r="147" spans="1:21" ht="12" customHeight="1">
      <c r="A147" s="2"/>
      <c r="B147" s="2"/>
      <c r="C147" s="2"/>
      <c r="D147" s="2"/>
      <c r="E147" s="2"/>
      <c r="F147" s="2"/>
      <c r="G147" s="2"/>
      <c r="H147" s="2"/>
      <c r="I147" s="2"/>
      <c r="J147" s="2"/>
      <c r="K147" s="2"/>
      <c r="L147" s="2"/>
      <c r="M147" s="2"/>
      <c r="N147" s="2"/>
      <c r="O147" s="2"/>
      <c r="P147" s="2"/>
      <c r="Q147" s="2"/>
      <c r="R147" s="2"/>
      <c r="S147" s="2"/>
      <c r="T147" s="2"/>
      <c r="U147" s="2"/>
    </row>
    <row r="148" spans="1:21" ht="12" customHeight="1">
      <c r="A148" s="2"/>
      <c r="B148" s="2"/>
      <c r="C148" s="2"/>
      <c r="D148" s="2"/>
      <c r="E148" s="2"/>
      <c r="F148" s="2"/>
      <c r="G148" s="2"/>
      <c r="H148" s="2"/>
      <c r="I148" s="2"/>
      <c r="J148" s="2"/>
      <c r="K148" s="2"/>
      <c r="L148" s="2"/>
      <c r="M148" s="2"/>
      <c r="N148" s="2"/>
      <c r="O148" s="2"/>
      <c r="P148" s="2"/>
      <c r="Q148" s="2"/>
      <c r="R148" s="2"/>
      <c r="S148" s="2"/>
      <c r="T148" s="2"/>
      <c r="U148" s="2"/>
    </row>
    <row r="149" spans="1:21" ht="12" customHeight="1">
      <c r="A149" s="2"/>
      <c r="B149" s="2"/>
      <c r="C149" s="2"/>
      <c r="D149" s="2"/>
      <c r="E149" s="2"/>
      <c r="F149" s="2"/>
      <c r="G149" s="2"/>
      <c r="H149" s="2"/>
      <c r="I149" s="2"/>
      <c r="J149" s="2"/>
      <c r="K149" s="2"/>
      <c r="L149" s="2"/>
      <c r="M149" s="2"/>
      <c r="N149" s="2"/>
      <c r="O149" s="2"/>
      <c r="P149" s="2"/>
      <c r="Q149" s="2"/>
      <c r="R149" s="2"/>
      <c r="S149" s="2"/>
      <c r="T149" s="2"/>
      <c r="U149" s="2"/>
    </row>
    <row r="150" spans="1:21" ht="12" customHeight="1">
      <c r="A150" s="2"/>
      <c r="B150" s="2"/>
      <c r="C150" s="2"/>
      <c r="D150" s="2"/>
      <c r="E150" s="2"/>
      <c r="F150" s="2"/>
      <c r="G150" s="2"/>
      <c r="H150" s="2"/>
      <c r="I150" s="2"/>
      <c r="J150" s="2"/>
      <c r="K150" s="2"/>
      <c r="L150" s="2"/>
      <c r="M150" s="2"/>
      <c r="N150" s="2"/>
      <c r="O150" s="2"/>
      <c r="P150" s="2"/>
      <c r="Q150" s="2"/>
      <c r="R150" s="2"/>
      <c r="S150" s="2"/>
      <c r="T150" s="2"/>
      <c r="U150" s="2"/>
    </row>
    <row r="151" spans="1:21" ht="12" customHeight="1">
      <c r="A151" s="2"/>
      <c r="B151" s="2"/>
      <c r="C151" s="2"/>
      <c r="D151" s="2"/>
      <c r="E151" s="2"/>
      <c r="F151" s="2"/>
      <c r="G151" s="2"/>
      <c r="H151" s="2"/>
      <c r="I151" s="2"/>
      <c r="J151" s="2"/>
      <c r="K151" s="2"/>
      <c r="L151" s="2"/>
      <c r="M151" s="2"/>
      <c r="N151" s="2"/>
      <c r="O151" s="2"/>
      <c r="P151" s="2"/>
      <c r="Q151" s="2"/>
      <c r="R151" s="2"/>
      <c r="S151" s="2"/>
      <c r="T151" s="2"/>
      <c r="U151" s="2"/>
    </row>
    <row r="152" spans="1:21" ht="12" customHeight="1">
      <c r="A152" s="2"/>
      <c r="B152" s="2"/>
      <c r="C152" s="2"/>
      <c r="D152" s="2"/>
      <c r="E152" s="2"/>
      <c r="F152" s="2"/>
      <c r="G152" s="2"/>
      <c r="H152" s="2"/>
      <c r="I152" s="2"/>
      <c r="J152" s="2"/>
      <c r="K152" s="2"/>
      <c r="L152" s="2"/>
      <c r="M152" s="2"/>
      <c r="N152" s="2"/>
      <c r="O152" s="2"/>
      <c r="P152" s="2"/>
      <c r="Q152" s="2"/>
      <c r="R152" s="2"/>
      <c r="S152" s="2"/>
      <c r="T152" s="2"/>
      <c r="U152" s="2"/>
    </row>
    <row r="153" spans="1:21" ht="12" customHeight="1">
      <c r="A153" s="2"/>
      <c r="B153" s="2"/>
      <c r="C153" s="2"/>
      <c r="D153" s="2"/>
      <c r="E153" s="2"/>
      <c r="F153" s="2"/>
      <c r="G153" s="2"/>
      <c r="H153" s="2"/>
      <c r="I153" s="2"/>
      <c r="J153" s="2"/>
      <c r="K153" s="2"/>
      <c r="L153" s="2"/>
      <c r="M153" s="2"/>
      <c r="N153" s="2"/>
      <c r="O153" s="2"/>
      <c r="P153" s="2"/>
      <c r="Q153" s="2"/>
      <c r="R153" s="2"/>
      <c r="S153" s="2"/>
      <c r="T153" s="2"/>
      <c r="U153" s="2"/>
    </row>
    <row r="154" spans="1:21" ht="12" customHeight="1">
      <c r="A154" s="2"/>
      <c r="B154" s="2"/>
      <c r="C154" s="2"/>
      <c r="D154" s="2"/>
      <c r="E154" s="2"/>
      <c r="F154" s="2"/>
      <c r="G154" s="2"/>
      <c r="H154" s="2"/>
      <c r="I154" s="2"/>
      <c r="J154" s="2"/>
      <c r="K154" s="2"/>
      <c r="L154" s="2"/>
      <c r="M154" s="2"/>
      <c r="N154" s="2"/>
      <c r="O154" s="2"/>
      <c r="P154" s="2"/>
      <c r="Q154" s="2"/>
      <c r="R154" s="2"/>
      <c r="S154" s="2"/>
      <c r="T154" s="2"/>
      <c r="U154" s="2"/>
    </row>
    <row r="155" spans="1:21" ht="12" customHeight="1">
      <c r="A155" s="2"/>
      <c r="B155" s="2"/>
      <c r="C155" s="2"/>
      <c r="D155" s="2"/>
      <c r="E155" s="2"/>
      <c r="F155" s="2"/>
      <c r="G155" s="2"/>
      <c r="H155" s="2"/>
      <c r="I155" s="2"/>
      <c r="J155" s="2"/>
      <c r="K155" s="2"/>
      <c r="L155" s="2"/>
      <c r="M155" s="2"/>
      <c r="N155" s="2"/>
      <c r="O155" s="2"/>
      <c r="P155" s="2"/>
      <c r="Q155" s="2"/>
      <c r="R155" s="2"/>
      <c r="S155" s="2"/>
      <c r="T155" s="2"/>
      <c r="U155" s="2"/>
    </row>
    <row r="156" spans="1:21" ht="12" customHeight="1">
      <c r="A156" s="2"/>
      <c r="B156" s="2"/>
      <c r="C156" s="2"/>
      <c r="D156" s="2"/>
      <c r="E156" s="2"/>
      <c r="F156" s="2"/>
      <c r="G156" s="2"/>
      <c r="H156" s="2"/>
      <c r="I156" s="2"/>
      <c r="J156" s="2"/>
      <c r="K156" s="2"/>
      <c r="L156" s="2"/>
      <c r="M156" s="2"/>
      <c r="N156" s="2"/>
      <c r="O156" s="2"/>
      <c r="P156" s="2"/>
      <c r="Q156" s="2"/>
      <c r="R156" s="2"/>
      <c r="S156" s="2"/>
      <c r="T156" s="2"/>
      <c r="U156" s="2"/>
    </row>
    <row r="157" spans="1:21" ht="12" customHeight="1">
      <c r="A157" s="2"/>
      <c r="B157" s="2"/>
      <c r="C157" s="2"/>
      <c r="D157" s="2"/>
      <c r="E157" s="2"/>
      <c r="F157" s="2"/>
      <c r="G157" s="2"/>
      <c r="H157" s="2"/>
      <c r="I157" s="2"/>
      <c r="J157" s="2"/>
      <c r="K157" s="2"/>
      <c r="L157" s="2"/>
      <c r="M157" s="2"/>
      <c r="N157" s="2"/>
      <c r="O157" s="2"/>
      <c r="P157" s="2"/>
      <c r="Q157" s="2"/>
      <c r="R157" s="2"/>
      <c r="S157" s="2"/>
      <c r="T157" s="2"/>
      <c r="U157" s="2"/>
    </row>
    <row r="158" spans="1:21" ht="12" customHeight="1">
      <c r="A158" s="2"/>
      <c r="B158" s="2"/>
      <c r="C158" s="2"/>
      <c r="D158" s="2"/>
      <c r="E158" s="2"/>
      <c r="F158" s="2"/>
      <c r="G158" s="2"/>
      <c r="H158" s="2"/>
      <c r="I158" s="2"/>
      <c r="J158" s="2"/>
      <c r="K158" s="2"/>
      <c r="L158" s="2"/>
      <c r="M158" s="2"/>
      <c r="N158" s="2"/>
      <c r="O158" s="2"/>
      <c r="P158" s="2"/>
      <c r="Q158" s="2"/>
      <c r="R158" s="2"/>
      <c r="S158" s="2"/>
      <c r="T158" s="2"/>
      <c r="U158" s="2"/>
    </row>
    <row r="159" spans="1:21" ht="12" customHeight="1">
      <c r="A159" s="2"/>
      <c r="B159" s="2"/>
      <c r="C159" s="2"/>
      <c r="D159" s="2"/>
      <c r="E159" s="2"/>
      <c r="F159" s="2"/>
      <c r="G159" s="2"/>
      <c r="H159" s="2"/>
      <c r="I159" s="2"/>
      <c r="J159" s="2"/>
      <c r="K159" s="2"/>
      <c r="L159" s="2"/>
      <c r="M159" s="2"/>
      <c r="N159" s="2"/>
      <c r="O159" s="2"/>
      <c r="P159" s="2"/>
      <c r="Q159" s="2"/>
      <c r="R159" s="2"/>
      <c r="S159" s="2"/>
      <c r="T159" s="2"/>
      <c r="U159" s="2"/>
    </row>
    <row r="160" spans="1:21" ht="12" customHeight="1">
      <c r="A160" s="2"/>
      <c r="B160" s="2"/>
      <c r="C160" s="2"/>
      <c r="D160" s="2"/>
      <c r="E160" s="2"/>
      <c r="F160" s="2"/>
      <c r="G160" s="2"/>
      <c r="H160" s="2"/>
      <c r="I160" s="2"/>
      <c r="J160" s="2"/>
      <c r="K160" s="2"/>
      <c r="L160" s="2"/>
      <c r="M160" s="2"/>
      <c r="N160" s="2"/>
      <c r="O160" s="2"/>
      <c r="P160" s="2"/>
      <c r="Q160" s="2"/>
      <c r="R160" s="2"/>
      <c r="S160" s="2"/>
      <c r="T160" s="2"/>
      <c r="U160" s="2"/>
    </row>
    <row r="161" spans="1:21" ht="12" customHeight="1">
      <c r="A161" s="2"/>
      <c r="B161" s="2"/>
      <c r="C161" s="2"/>
      <c r="D161" s="2"/>
      <c r="E161" s="2"/>
      <c r="F161" s="2"/>
      <c r="G161" s="2"/>
      <c r="H161" s="2"/>
      <c r="I161" s="2"/>
      <c r="J161" s="2"/>
      <c r="K161" s="2"/>
      <c r="L161" s="2"/>
      <c r="M161" s="2"/>
      <c r="N161" s="2"/>
      <c r="O161" s="2"/>
      <c r="P161" s="2"/>
      <c r="Q161" s="2"/>
      <c r="R161" s="2"/>
      <c r="S161" s="2"/>
      <c r="T161" s="2"/>
      <c r="U161" s="2"/>
    </row>
    <row r="162" spans="1:21" ht="12" customHeight="1">
      <c r="A162" s="2"/>
      <c r="B162" s="2"/>
      <c r="C162" s="2"/>
      <c r="D162" s="2"/>
      <c r="E162" s="2"/>
      <c r="F162" s="2"/>
      <c r="G162" s="2"/>
      <c r="H162" s="2"/>
      <c r="I162" s="2"/>
      <c r="J162" s="2"/>
      <c r="K162" s="2"/>
      <c r="L162" s="2"/>
      <c r="M162" s="2"/>
      <c r="N162" s="2"/>
      <c r="O162" s="2"/>
      <c r="P162" s="2"/>
      <c r="Q162" s="2"/>
      <c r="R162" s="2"/>
      <c r="S162" s="2"/>
      <c r="T162" s="2"/>
      <c r="U162" s="2"/>
    </row>
    <row r="163" spans="1:21" ht="12" customHeight="1">
      <c r="A163" s="2"/>
      <c r="B163" s="2"/>
      <c r="C163" s="2"/>
      <c r="D163" s="2"/>
      <c r="E163" s="2"/>
      <c r="F163" s="2"/>
      <c r="G163" s="2"/>
      <c r="H163" s="2"/>
      <c r="I163" s="2"/>
      <c r="J163" s="2"/>
      <c r="K163" s="2"/>
      <c r="L163" s="2"/>
      <c r="M163" s="2"/>
      <c r="N163" s="2"/>
      <c r="O163" s="2"/>
      <c r="P163" s="2"/>
      <c r="Q163" s="2"/>
      <c r="R163" s="2"/>
      <c r="S163" s="2"/>
      <c r="T163" s="2"/>
      <c r="U163" s="2"/>
    </row>
    <row r="164" spans="1:21" ht="12" customHeight="1">
      <c r="A164" s="2"/>
      <c r="B164" s="2"/>
      <c r="C164" s="2"/>
      <c r="D164" s="2"/>
      <c r="E164" s="2"/>
      <c r="F164" s="2"/>
      <c r="G164" s="2"/>
      <c r="H164" s="2"/>
      <c r="I164" s="2"/>
      <c r="J164" s="2"/>
      <c r="K164" s="2"/>
      <c r="L164" s="2"/>
      <c r="M164" s="2"/>
      <c r="N164" s="2"/>
      <c r="O164" s="2"/>
      <c r="P164" s="2"/>
      <c r="Q164" s="2"/>
      <c r="R164" s="2"/>
      <c r="S164" s="2"/>
      <c r="T164" s="2"/>
      <c r="U164" s="2"/>
    </row>
    <row r="165" spans="1:21" ht="12" customHeight="1">
      <c r="A165" s="2"/>
      <c r="B165" s="2"/>
      <c r="C165" s="2"/>
      <c r="D165" s="2"/>
      <c r="E165" s="2"/>
      <c r="F165" s="2"/>
      <c r="G165" s="2"/>
      <c r="H165" s="2"/>
      <c r="I165" s="2"/>
      <c r="J165" s="2"/>
      <c r="K165" s="2"/>
      <c r="L165" s="2"/>
      <c r="M165" s="2"/>
      <c r="N165" s="2"/>
      <c r="O165" s="2"/>
      <c r="P165" s="2"/>
      <c r="Q165" s="2"/>
      <c r="R165" s="2"/>
      <c r="S165" s="2"/>
      <c r="T165" s="2"/>
      <c r="U165" s="2"/>
    </row>
    <row r="166" spans="1:21" ht="12" customHeight="1">
      <c r="A166" s="2"/>
      <c r="B166" s="2"/>
      <c r="C166" s="2"/>
      <c r="D166" s="2"/>
      <c r="E166" s="2"/>
      <c r="F166" s="2"/>
      <c r="G166" s="2"/>
      <c r="H166" s="2"/>
      <c r="I166" s="2"/>
      <c r="J166" s="2"/>
      <c r="K166" s="2"/>
      <c r="L166" s="2"/>
      <c r="M166" s="2"/>
      <c r="N166" s="2"/>
      <c r="O166" s="2"/>
      <c r="P166" s="2"/>
      <c r="Q166" s="2"/>
      <c r="R166" s="2"/>
      <c r="S166" s="2"/>
      <c r="T166" s="2"/>
      <c r="U166" s="2"/>
    </row>
    <row r="167" spans="1:21" ht="12" customHeight="1">
      <c r="A167" s="2"/>
      <c r="B167" s="2"/>
      <c r="C167" s="2"/>
      <c r="D167" s="2"/>
      <c r="E167" s="2"/>
      <c r="F167" s="2"/>
      <c r="G167" s="2"/>
      <c r="H167" s="2"/>
      <c r="I167" s="2"/>
      <c r="J167" s="2"/>
      <c r="K167" s="2"/>
      <c r="L167" s="2"/>
      <c r="M167" s="2"/>
      <c r="N167" s="2"/>
      <c r="O167" s="2"/>
      <c r="P167" s="2"/>
      <c r="Q167" s="2"/>
      <c r="R167" s="2"/>
      <c r="S167" s="2"/>
      <c r="T167" s="2"/>
      <c r="U167" s="2"/>
    </row>
    <row r="168" spans="1:21" ht="12" customHeight="1">
      <c r="A168" s="2"/>
      <c r="B168" s="2"/>
      <c r="C168" s="2"/>
      <c r="D168" s="2"/>
      <c r="E168" s="2"/>
      <c r="F168" s="2"/>
      <c r="G168" s="2"/>
      <c r="H168" s="2"/>
      <c r="I168" s="2"/>
      <c r="J168" s="2"/>
      <c r="K168" s="2"/>
      <c r="L168" s="2"/>
      <c r="M168" s="2"/>
      <c r="N168" s="2"/>
      <c r="O168" s="2"/>
      <c r="P168" s="2"/>
      <c r="Q168" s="2"/>
      <c r="R168" s="2"/>
      <c r="S168" s="2"/>
      <c r="T168" s="2"/>
      <c r="U168" s="2"/>
    </row>
    <row r="169" spans="1:21" ht="12" customHeight="1">
      <c r="A169" s="2"/>
      <c r="B169" s="2"/>
      <c r="C169" s="2"/>
      <c r="D169" s="2"/>
      <c r="E169" s="2"/>
      <c r="F169" s="2"/>
      <c r="G169" s="2"/>
      <c r="H169" s="2"/>
      <c r="I169" s="2"/>
      <c r="J169" s="2"/>
      <c r="K169" s="2"/>
      <c r="L169" s="2"/>
      <c r="M169" s="2"/>
      <c r="N169" s="2"/>
      <c r="O169" s="2"/>
      <c r="P169" s="2"/>
      <c r="Q169" s="2"/>
      <c r="R169" s="2"/>
      <c r="S169" s="2"/>
      <c r="T169" s="2"/>
      <c r="U169" s="2"/>
    </row>
    <row r="170" spans="1:21" ht="12" customHeight="1">
      <c r="A170" s="2"/>
      <c r="B170" s="2"/>
      <c r="C170" s="2"/>
      <c r="D170" s="2"/>
      <c r="E170" s="2"/>
      <c r="F170" s="2"/>
      <c r="G170" s="2"/>
      <c r="H170" s="2"/>
      <c r="I170" s="2"/>
      <c r="J170" s="2"/>
      <c r="K170" s="2"/>
      <c r="L170" s="2"/>
      <c r="M170" s="2"/>
      <c r="N170" s="2"/>
      <c r="O170" s="2"/>
      <c r="P170" s="2"/>
      <c r="Q170" s="2"/>
      <c r="R170" s="2"/>
      <c r="S170" s="2"/>
      <c r="T170" s="2"/>
      <c r="U170" s="2"/>
    </row>
    <row r="171" spans="1:21" ht="12" customHeight="1">
      <c r="A171" s="2"/>
      <c r="B171" s="2"/>
      <c r="C171" s="2"/>
      <c r="D171" s="2"/>
      <c r="E171" s="2"/>
      <c r="F171" s="2"/>
      <c r="G171" s="2"/>
      <c r="H171" s="2"/>
      <c r="I171" s="2"/>
      <c r="J171" s="2"/>
      <c r="K171" s="2"/>
      <c r="L171" s="2"/>
      <c r="M171" s="2"/>
      <c r="N171" s="2"/>
      <c r="O171" s="2"/>
      <c r="P171" s="2"/>
      <c r="Q171" s="2"/>
      <c r="R171" s="2"/>
      <c r="S171" s="2"/>
      <c r="T171" s="2"/>
      <c r="U171" s="2"/>
    </row>
    <row r="172" spans="1:21" ht="12" customHeight="1">
      <c r="A172" s="2"/>
      <c r="B172" s="2"/>
      <c r="C172" s="2"/>
      <c r="D172" s="2"/>
      <c r="E172" s="2"/>
      <c r="F172" s="2"/>
      <c r="G172" s="2"/>
      <c r="H172" s="2"/>
      <c r="I172" s="2"/>
      <c r="J172" s="2"/>
      <c r="K172" s="2"/>
      <c r="L172" s="2"/>
      <c r="M172" s="2"/>
      <c r="N172" s="2"/>
      <c r="O172" s="2"/>
      <c r="P172" s="2"/>
      <c r="Q172" s="2"/>
      <c r="R172" s="2"/>
      <c r="S172" s="2"/>
      <c r="T172" s="2"/>
      <c r="U172" s="2"/>
    </row>
    <row r="173" spans="1:21" ht="12" customHeight="1">
      <c r="A173" s="2"/>
      <c r="B173" s="2"/>
      <c r="C173" s="2"/>
      <c r="D173" s="2"/>
      <c r="E173" s="2"/>
      <c r="F173" s="2"/>
      <c r="G173" s="2"/>
      <c r="H173" s="2"/>
      <c r="I173" s="2"/>
      <c r="J173" s="2"/>
      <c r="K173" s="2"/>
      <c r="L173" s="2"/>
      <c r="M173" s="2"/>
      <c r="N173" s="2"/>
      <c r="O173" s="2"/>
      <c r="P173" s="2"/>
      <c r="Q173" s="2"/>
      <c r="R173" s="2"/>
      <c r="S173" s="2"/>
      <c r="T173" s="2"/>
      <c r="U173" s="2"/>
    </row>
    <row r="174" spans="1:21" ht="12" customHeight="1">
      <c r="A174" s="2"/>
      <c r="B174" s="2"/>
      <c r="C174" s="2"/>
      <c r="D174" s="2"/>
      <c r="E174" s="2"/>
      <c r="F174" s="2"/>
      <c r="G174" s="2"/>
      <c r="H174" s="2"/>
      <c r="I174" s="2"/>
      <c r="J174" s="2"/>
      <c r="K174" s="2"/>
      <c r="L174" s="2"/>
      <c r="M174" s="2"/>
      <c r="N174" s="2"/>
      <c r="O174" s="2"/>
      <c r="P174" s="2"/>
      <c r="Q174" s="2"/>
      <c r="R174" s="2"/>
      <c r="S174" s="2"/>
      <c r="T174" s="2"/>
      <c r="U174" s="2"/>
    </row>
    <row r="175" spans="1:21" ht="12" customHeight="1">
      <c r="A175" s="2"/>
      <c r="B175" s="2"/>
      <c r="C175" s="2"/>
      <c r="D175" s="2"/>
      <c r="E175" s="2"/>
      <c r="F175" s="2"/>
      <c r="G175" s="2"/>
      <c r="H175" s="2"/>
      <c r="I175" s="2"/>
      <c r="J175" s="2"/>
      <c r="K175" s="2"/>
      <c r="L175" s="2"/>
      <c r="M175" s="2"/>
      <c r="N175" s="2"/>
      <c r="O175" s="2"/>
      <c r="P175" s="2"/>
      <c r="Q175" s="2"/>
      <c r="R175" s="2"/>
      <c r="S175" s="2"/>
      <c r="T175" s="2"/>
      <c r="U175" s="2"/>
    </row>
    <row r="176" spans="1:21" ht="12" customHeight="1">
      <c r="A176" s="2"/>
      <c r="B176" s="2"/>
      <c r="C176" s="2"/>
      <c r="D176" s="2"/>
      <c r="E176" s="2"/>
      <c r="F176" s="2"/>
      <c r="G176" s="2"/>
      <c r="H176" s="2"/>
      <c r="I176" s="2"/>
      <c r="J176" s="2"/>
      <c r="K176" s="2"/>
      <c r="L176" s="2"/>
      <c r="M176" s="2"/>
      <c r="N176" s="2"/>
      <c r="O176" s="2"/>
      <c r="P176" s="2"/>
      <c r="Q176" s="2"/>
      <c r="R176" s="2"/>
      <c r="S176" s="2"/>
      <c r="T176" s="2"/>
      <c r="U176" s="2"/>
    </row>
    <row r="177" spans="1:21" ht="12" customHeight="1">
      <c r="A177" s="2"/>
      <c r="B177" s="2"/>
      <c r="C177" s="2"/>
      <c r="D177" s="2"/>
      <c r="E177" s="2"/>
      <c r="F177" s="2"/>
      <c r="G177" s="2"/>
      <c r="H177" s="2"/>
      <c r="I177" s="2"/>
      <c r="J177" s="2"/>
      <c r="K177" s="2"/>
      <c r="L177" s="2"/>
      <c r="M177" s="2"/>
      <c r="N177" s="2"/>
      <c r="O177" s="2"/>
      <c r="P177" s="2"/>
      <c r="Q177" s="2"/>
      <c r="R177" s="2"/>
      <c r="S177" s="2"/>
      <c r="T177" s="2"/>
      <c r="U177" s="2"/>
    </row>
    <row r="178" spans="1:21" ht="12" customHeight="1">
      <c r="A178" s="2"/>
      <c r="B178" s="2"/>
      <c r="C178" s="2"/>
      <c r="D178" s="2"/>
      <c r="E178" s="2"/>
      <c r="F178" s="2"/>
      <c r="G178" s="2"/>
      <c r="H178" s="2"/>
      <c r="I178" s="2"/>
      <c r="J178" s="2"/>
      <c r="K178" s="2"/>
      <c r="L178" s="2"/>
      <c r="M178" s="2"/>
      <c r="N178" s="2"/>
      <c r="O178" s="2"/>
      <c r="P178" s="2"/>
      <c r="Q178" s="2"/>
      <c r="R178" s="2"/>
      <c r="S178" s="2"/>
      <c r="T178" s="2"/>
      <c r="U178" s="2"/>
    </row>
    <row r="179" spans="1:21" ht="12" customHeight="1">
      <c r="A179" s="2"/>
      <c r="B179" s="2"/>
      <c r="C179" s="2"/>
      <c r="D179" s="2"/>
      <c r="E179" s="2"/>
      <c r="F179" s="2"/>
      <c r="G179" s="2"/>
      <c r="H179" s="2"/>
      <c r="I179" s="2"/>
      <c r="J179" s="2"/>
      <c r="K179" s="2"/>
      <c r="L179" s="2"/>
      <c r="M179" s="2"/>
      <c r="N179" s="2"/>
      <c r="O179" s="2"/>
      <c r="P179" s="2"/>
      <c r="Q179" s="2"/>
      <c r="R179" s="2"/>
      <c r="S179" s="2"/>
      <c r="T179" s="2"/>
      <c r="U179" s="2"/>
    </row>
    <row r="180" spans="1:21" ht="12" customHeight="1">
      <c r="A180" s="2"/>
      <c r="B180" s="2"/>
      <c r="C180" s="2"/>
      <c r="D180" s="2"/>
      <c r="E180" s="2"/>
      <c r="F180" s="2"/>
      <c r="G180" s="2"/>
      <c r="H180" s="2"/>
      <c r="I180" s="2"/>
      <c r="J180" s="2"/>
      <c r="K180" s="2"/>
      <c r="L180" s="2"/>
      <c r="M180" s="2"/>
      <c r="N180" s="2"/>
      <c r="O180" s="2"/>
      <c r="P180" s="2"/>
      <c r="Q180" s="2"/>
      <c r="R180" s="2"/>
      <c r="S180" s="2"/>
      <c r="T180" s="2"/>
      <c r="U180" s="2"/>
    </row>
    <row r="181" spans="1:21" ht="12" customHeight="1">
      <c r="A181" s="2"/>
      <c r="B181" s="2"/>
      <c r="C181" s="2"/>
      <c r="D181" s="2"/>
      <c r="E181" s="2"/>
      <c r="F181" s="2"/>
      <c r="G181" s="2"/>
      <c r="H181" s="2"/>
      <c r="I181" s="2"/>
      <c r="J181" s="2"/>
      <c r="K181" s="2"/>
      <c r="L181" s="2"/>
      <c r="M181" s="2"/>
      <c r="N181" s="2"/>
      <c r="O181" s="2"/>
      <c r="P181" s="2"/>
      <c r="Q181" s="2"/>
      <c r="R181" s="2"/>
      <c r="S181" s="2"/>
      <c r="T181" s="2"/>
      <c r="U181" s="2"/>
    </row>
    <row r="182" spans="1:21" ht="12" customHeight="1">
      <c r="A182" s="2"/>
      <c r="B182" s="2"/>
      <c r="C182" s="2"/>
      <c r="D182" s="2"/>
      <c r="E182" s="2"/>
      <c r="F182" s="2"/>
      <c r="G182" s="2"/>
      <c r="H182" s="2"/>
      <c r="I182" s="2"/>
      <c r="J182" s="2"/>
      <c r="K182" s="2"/>
      <c r="L182" s="2"/>
      <c r="M182" s="2"/>
      <c r="N182" s="2"/>
      <c r="O182" s="2"/>
      <c r="P182" s="2"/>
      <c r="Q182" s="2"/>
      <c r="R182" s="2"/>
      <c r="S182" s="2"/>
      <c r="T182" s="2"/>
      <c r="U182" s="2"/>
    </row>
    <row r="183" spans="1:21" ht="12" customHeight="1">
      <c r="A183" s="2"/>
      <c r="B183" s="2"/>
      <c r="C183" s="2"/>
      <c r="D183" s="2"/>
      <c r="E183" s="2"/>
      <c r="F183" s="2"/>
      <c r="G183" s="2"/>
      <c r="H183" s="2"/>
      <c r="I183" s="2"/>
      <c r="J183" s="2"/>
      <c r="K183" s="2"/>
      <c r="L183" s="2"/>
      <c r="M183" s="2"/>
      <c r="N183" s="2"/>
      <c r="O183" s="2"/>
      <c r="P183" s="2"/>
      <c r="Q183" s="2"/>
      <c r="R183" s="2"/>
      <c r="S183" s="2"/>
      <c r="T183" s="2"/>
      <c r="U183" s="2"/>
    </row>
    <row r="184" spans="1:21" ht="12" customHeight="1">
      <c r="A184" s="2"/>
      <c r="B184" s="2"/>
      <c r="C184" s="2"/>
      <c r="D184" s="2"/>
      <c r="E184" s="2"/>
      <c r="F184" s="2"/>
      <c r="G184" s="2"/>
      <c r="H184" s="2"/>
      <c r="I184" s="2"/>
      <c r="J184" s="2"/>
      <c r="K184" s="2"/>
      <c r="L184" s="2"/>
      <c r="M184" s="2"/>
      <c r="N184" s="2"/>
      <c r="O184" s="2"/>
      <c r="P184" s="2"/>
      <c r="Q184" s="2"/>
      <c r="R184" s="2"/>
      <c r="S184" s="2"/>
      <c r="T184" s="2"/>
      <c r="U184" s="2"/>
    </row>
    <row r="185" spans="1:21" ht="12" customHeight="1">
      <c r="A185" s="2"/>
      <c r="B185" s="2"/>
      <c r="C185" s="2"/>
      <c r="D185" s="2"/>
      <c r="E185" s="2"/>
      <c r="F185" s="2"/>
      <c r="G185" s="2"/>
      <c r="H185" s="2"/>
      <c r="I185" s="2"/>
      <c r="J185" s="2"/>
      <c r="K185" s="2"/>
      <c r="L185" s="2"/>
      <c r="M185" s="2"/>
      <c r="N185" s="2"/>
      <c r="O185" s="2"/>
      <c r="P185" s="2"/>
      <c r="Q185" s="2"/>
      <c r="R185" s="2"/>
      <c r="S185" s="2"/>
      <c r="T185" s="2"/>
      <c r="U185" s="2"/>
    </row>
    <row r="186" spans="1:21" ht="12" customHeight="1">
      <c r="A186" s="2"/>
      <c r="B186" s="2"/>
      <c r="C186" s="2"/>
      <c r="D186" s="2"/>
      <c r="E186" s="2"/>
      <c r="F186" s="2"/>
      <c r="G186" s="2"/>
      <c r="H186" s="2"/>
      <c r="I186" s="2"/>
      <c r="J186" s="2"/>
      <c r="K186" s="2"/>
      <c r="L186" s="2"/>
      <c r="M186" s="2"/>
      <c r="N186" s="2"/>
      <c r="O186" s="2"/>
      <c r="P186" s="2"/>
      <c r="Q186" s="2"/>
      <c r="R186" s="2"/>
      <c r="S186" s="2"/>
      <c r="T186" s="2"/>
      <c r="U186" s="2"/>
    </row>
    <row r="187" spans="1:21" ht="12" customHeight="1">
      <c r="A187" s="2"/>
      <c r="B187" s="2"/>
      <c r="C187" s="2"/>
      <c r="D187" s="2"/>
      <c r="E187" s="2"/>
      <c r="F187" s="2"/>
      <c r="G187" s="2"/>
      <c r="H187" s="2"/>
      <c r="I187" s="2"/>
      <c r="J187" s="2"/>
      <c r="K187" s="2"/>
      <c r="L187" s="2"/>
      <c r="M187" s="2"/>
      <c r="N187" s="2"/>
      <c r="O187" s="2"/>
      <c r="P187" s="2"/>
      <c r="Q187" s="2"/>
      <c r="R187" s="2"/>
      <c r="S187" s="2"/>
      <c r="T187" s="2"/>
      <c r="U187" s="2"/>
    </row>
    <row r="188" spans="1:21" ht="12" customHeight="1">
      <c r="A188" s="2"/>
      <c r="B188" s="2"/>
      <c r="C188" s="2"/>
      <c r="D188" s="2"/>
      <c r="E188" s="2"/>
      <c r="F188" s="2"/>
      <c r="G188" s="2"/>
      <c r="H188" s="2"/>
      <c r="I188" s="2"/>
      <c r="J188" s="2"/>
      <c r="K188" s="2"/>
      <c r="L188" s="2"/>
      <c r="M188" s="2"/>
      <c r="N188" s="2"/>
      <c r="O188" s="2"/>
      <c r="P188" s="2"/>
      <c r="Q188" s="2"/>
      <c r="R188" s="2"/>
      <c r="S188" s="2"/>
      <c r="T188" s="2"/>
      <c r="U188" s="2"/>
    </row>
    <row r="189" spans="1:21" ht="12" customHeight="1">
      <c r="A189" s="2"/>
      <c r="B189" s="2"/>
      <c r="C189" s="2"/>
      <c r="D189" s="2"/>
      <c r="E189" s="2"/>
      <c r="F189" s="2"/>
      <c r="G189" s="2"/>
      <c r="H189" s="2"/>
      <c r="I189" s="2"/>
      <c r="J189" s="2"/>
      <c r="K189" s="2"/>
      <c r="L189" s="2"/>
      <c r="M189" s="2"/>
      <c r="N189" s="2"/>
      <c r="O189" s="2"/>
      <c r="P189" s="2"/>
      <c r="Q189" s="2"/>
      <c r="R189" s="2"/>
      <c r="S189" s="2"/>
      <c r="T189" s="2"/>
      <c r="U189" s="2"/>
    </row>
    <row r="190" spans="1:21" ht="12" customHeight="1">
      <c r="A190" s="2"/>
      <c r="B190" s="2"/>
      <c r="C190" s="2"/>
      <c r="D190" s="2"/>
      <c r="E190" s="2"/>
      <c r="F190" s="2"/>
      <c r="G190" s="2"/>
      <c r="H190" s="2"/>
      <c r="I190" s="2"/>
      <c r="J190" s="2"/>
      <c r="K190" s="2"/>
      <c r="L190" s="2"/>
      <c r="M190" s="2"/>
      <c r="N190" s="2"/>
      <c r="O190" s="2"/>
      <c r="P190" s="2"/>
      <c r="Q190" s="2"/>
      <c r="R190" s="2"/>
      <c r="S190" s="2"/>
      <c r="T190" s="2"/>
      <c r="U190" s="2"/>
    </row>
    <row r="191" spans="1:21" ht="12" customHeight="1">
      <c r="A191" s="2"/>
      <c r="B191" s="2"/>
      <c r="C191" s="2"/>
      <c r="D191" s="2"/>
      <c r="E191" s="2"/>
      <c r="F191" s="2"/>
      <c r="G191" s="2"/>
      <c r="H191" s="2"/>
      <c r="I191" s="2"/>
      <c r="J191" s="2"/>
      <c r="K191" s="2"/>
      <c r="L191" s="2"/>
      <c r="M191" s="2"/>
      <c r="N191" s="2"/>
      <c r="O191" s="2"/>
      <c r="P191" s="2"/>
      <c r="Q191" s="2"/>
      <c r="R191" s="2"/>
      <c r="S191" s="2"/>
      <c r="T191" s="2"/>
      <c r="U191" s="2"/>
    </row>
    <row r="192" spans="1:21" ht="12" customHeight="1">
      <c r="A192" s="2"/>
      <c r="B192" s="2"/>
      <c r="C192" s="2"/>
      <c r="D192" s="2"/>
      <c r="E192" s="2"/>
      <c r="F192" s="2"/>
      <c r="G192" s="2"/>
      <c r="H192" s="2"/>
      <c r="I192" s="2"/>
      <c r="J192" s="2"/>
      <c r="K192" s="2"/>
      <c r="L192" s="2"/>
      <c r="M192" s="2"/>
      <c r="N192" s="2"/>
      <c r="O192" s="2"/>
      <c r="P192" s="2"/>
      <c r="Q192" s="2"/>
      <c r="R192" s="2"/>
      <c r="S192" s="2"/>
      <c r="T192" s="2"/>
      <c r="U192" s="2"/>
    </row>
    <row r="193" spans="1:21" ht="12" customHeight="1">
      <c r="A193" s="2"/>
      <c r="B193" s="2"/>
      <c r="C193" s="2"/>
      <c r="D193" s="2"/>
      <c r="E193" s="2"/>
      <c r="F193" s="2"/>
      <c r="G193" s="2"/>
      <c r="H193" s="2"/>
      <c r="I193" s="2"/>
      <c r="J193" s="2"/>
      <c r="K193" s="2"/>
      <c r="L193" s="2"/>
      <c r="M193" s="2"/>
      <c r="N193" s="2"/>
      <c r="O193" s="2"/>
      <c r="P193" s="2"/>
      <c r="Q193" s="2"/>
      <c r="R193" s="2"/>
      <c r="S193" s="2"/>
      <c r="T193" s="2"/>
      <c r="U193" s="2"/>
    </row>
    <row r="194" spans="1:21" ht="12" customHeight="1">
      <c r="A194" s="2"/>
      <c r="B194" s="2"/>
      <c r="C194" s="2"/>
      <c r="D194" s="2"/>
      <c r="E194" s="2"/>
      <c r="F194" s="2"/>
      <c r="G194" s="2"/>
      <c r="H194" s="2"/>
      <c r="I194" s="2"/>
      <c r="J194" s="2"/>
      <c r="K194" s="2"/>
      <c r="L194" s="2"/>
      <c r="M194" s="2"/>
      <c r="N194" s="2"/>
      <c r="O194" s="2"/>
      <c r="P194" s="2"/>
      <c r="Q194" s="2"/>
      <c r="R194" s="2"/>
      <c r="S194" s="2"/>
      <c r="T194" s="2"/>
      <c r="U194" s="2"/>
    </row>
    <row r="195" spans="1:21" ht="12" customHeight="1">
      <c r="A195" s="2"/>
      <c r="B195" s="2"/>
      <c r="C195" s="2"/>
      <c r="D195" s="2"/>
      <c r="E195" s="2"/>
      <c r="F195" s="2"/>
      <c r="G195" s="2"/>
      <c r="H195" s="2"/>
      <c r="I195" s="2"/>
      <c r="J195" s="2"/>
      <c r="K195" s="2"/>
      <c r="L195" s="2"/>
      <c r="M195" s="2"/>
      <c r="N195" s="2"/>
      <c r="O195" s="2"/>
      <c r="P195" s="2"/>
      <c r="Q195" s="2"/>
      <c r="R195" s="2"/>
      <c r="S195" s="2"/>
      <c r="T195" s="2"/>
      <c r="U195" s="2"/>
    </row>
    <row r="196" spans="1:21" ht="12" customHeight="1">
      <c r="A196" s="2"/>
      <c r="B196" s="2"/>
      <c r="C196" s="2"/>
      <c r="D196" s="2"/>
      <c r="E196" s="2"/>
      <c r="F196" s="2"/>
      <c r="G196" s="2"/>
      <c r="H196" s="2"/>
      <c r="I196" s="2"/>
      <c r="J196" s="2"/>
      <c r="K196" s="2"/>
      <c r="L196" s="2"/>
      <c r="M196" s="2"/>
      <c r="N196" s="2"/>
      <c r="O196" s="2"/>
      <c r="P196" s="2"/>
      <c r="Q196" s="2"/>
      <c r="R196" s="2"/>
      <c r="S196" s="2"/>
      <c r="T196" s="2"/>
      <c r="U196" s="2"/>
    </row>
    <row r="197" spans="1:21" ht="12" customHeight="1">
      <c r="A197" s="2"/>
      <c r="B197" s="2"/>
      <c r="C197" s="2"/>
      <c r="D197" s="2"/>
      <c r="E197" s="2"/>
      <c r="F197" s="2"/>
      <c r="G197" s="2"/>
      <c r="H197" s="2"/>
      <c r="I197" s="2"/>
      <c r="J197" s="2"/>
      <c r="K197" s="2"/>
      <c r="L197" s="2"/>
      <c r="M197" s="2"/>
      <c r="N197" s="2"/>
      <c r="O197" s="2"/>
      <c r="P197" s="2"/>
      <c r="Q197" s="2"/>
      <c r="R197" s="2"/>
      <c r="S197" s="2"/>
      <c r="T197" s="2"/>
      <c r="U197" s="2"/>
    </row>
    <row r="198" spans="1:21" ht="12" customHeight="1">
      <c r="A198" s="2"/>
      <c r="B198" s="2"/>
      <c r="C198" s="2"/>
      <c r="D198" s="2"/>
      <c r="E198" s="2"/>
      <c r="F198" s="2"/>
      <c r="G198" s="2"/>
      <c r="H198" s="2"/>
      <c r="I198" s="2"/>
      <c r="J198" s="2"/>
      <c r="K198" s="2"/>
      <c r="L198" s="2"/>
      <c r="M198" s="2"/>
      <c r="N198" s="2"/>
      <c r="O198" s="2"/>
      <c r="P198" s="2"/>
      <c r="Q198" s="2"/>
      <c r="R198" s="2"/>
      <c r="S198" s="2"/>
      <c r="T198" s="2"/>
      <c r="U198" s="2"/>
    </row>
    <row r="199" spans="1:21" ht="12" customHeight="1">
      <c r="A199" s="2"/>
      <c r="B199" s="2"/>
      <c r="C199" s="2"/>
      <c r="D199" s="2"/>
      <c r="E199" s="2"/>
      <c r="F199" s="2"/>
      <c r="G199" s="2"/>
      <c r="H199" s="2"/>
      <c r="I199" s="2"/>
      <c r="J199" s="2"/>
      <c r="K199" s="2"/>
      <c r="L199" s="2"/>
      <c r="M199" s="2"/>
      <c r="N199" s="2"/>
      <c r="O199" s="2"/>
      <c r="P199" s="2"/>
      <c r="Q199" s="2"/>
      <c r="R199" s="2"/>
      <c r="S199" s="2"/>
      <c r="T199" s="2"/>
      <c r="U199" s="2"/>
    </row>
    <row r="200" spans="1:21" ht="12" customHeight="1">
      <c r="A200" s="2"/>
      <c r="B200" s="2"/>
      <c r="C200" s="2"/>
      <c r="D200" s="2"/>
      <c r="E200" s="2"/>
      <c r="F200" s="2"/>
      <c r="G200" s="2"/>
      <c r="H200" s="2"/>
      <c r="I200" s="2"/>
      <c r="J200" s="2"/>
      <c r="K200" s="2"/>
      <c r="L200" s="2"/>
      <c r="M200" s="2"/>
      <c r="N200" s="2"/>
      <c r="O200" s="2"/>
      <c r="P200" s="2"/>
      <c r="Q200" s="2"/>
      <c r="R200" s="2"/>
      <c r="S200" s="2"/>
      <c r="T200" s="2"/>
      <c r="U200" s="2"/>
    </row>
    <row r="201" spans="1:21" ht="12" customHeight="1">
      <c r="A201" s="2"/>
      <c r="B201" s="2"/>
      <c r="C201" s="2"/>
      <c r="D201" s="2"/>
      <c r="E201" s="2"/>
      <c r="F201" s="2"/>
      <c r="G201" s="2"/>
      <c r="H201" s="2"/>
      <c r="I201" s="2"/>
      <c r="J201" s="2"/>
      <c r="K201" s="2"/>
      <c r="L201" s="2"/>
      <c r="M201" s="2"/>
      <c r="N201" s="2"/>
      <c r="O201" s="2"/>
      <c r="P201" s="2"/>
      <c r="Q201" s="2"/>
      <c r="R201" s="2"/>
      <c r="S201" s="2"/>
      <c r="T201" s="2"/>
      <c r="U201" s="2"/>
    </row>
    <row r="202" spans="1:21" ht="12" customHeight="1">
      <c r="A202" s="2"/>
      <c r="B202" s="2"/>
      <c r="C202" s="2"/>
      <c r="D202" s="2"/>
      <c r="E202" s="2"/>
      <c r="F202" s="2"/>
      <c r="G202" s="2"/>
      <c r="H202" s="2"/>
      <c r="I202" s="2"/>
      <c r="J202" s="2"/>
      <c r="K202" s="2"/>
      <c r="L202" s="2"/>
      <c r="M202" s="2"/>
      <c r="N202" s="2"/>
      <c r="O202" s="2"/>
      <c r="P202" s="2"/>
      <c r="Q202" s="2"/>
      <c r="R202" s="2"/>
      <c r="S202" s="2"/>
      <c r="T202" s="2"/>
      <c r="U202" s="2"/>
    </row>
    <row r="203" spans="1:21" ht="12" customHeight="1">
      <c r="A203" s="2"/>
      <c r="B203" s="2"/>
      <c r="C203" s="2"/>
      <c r="D203" s="2"/>
      <c r="E203" s="2"/>
      <c r="F203" s="2"/>
      <c r="G203" s="2"/>
      <c r="H203" s="2"/>
      <c r="I203" s="2"/>
      <c r="J203" s="2"/>
      <c r="K203" s="2"/>
      <c r="L203" s="2"/>
      <c r="M203" s="2"/>
      <c r="N203" s="2"/>
      <c r="O203" s="2"/>
      <c r="P203" s="2"/>
      <c r="Q203" s="2"/>
      <c r="R203" s="2"/>
      <c r="S203" s="2"/>
      <c r="T203" s="2"/>
      <c r="U203" s="2"/>
    </row>
    <row r="204" spans="1:21" ht="12" customHeight="1">
      <c r="A204" s="2"/>
      <c r="B204" s="2"/>
      <c r="C204" s="2"/>
      <c r="D204" s="2"/>
      <c r="E204" s="2"/>
      <c r="F204" s="2"/>
      <c r="G204" s="2"/>
      <c r="H204" s="2"/>
      <c r="I204" s="2"/>
      <c r="J204" s="2"/>
      <c r="K204" s="2"/>
      <c r="L204" s="2"/>
      <c r="M204" s="2"/>
      <c r="N204" s="2"/>
      <c r="O204" s="2"/>
      <c r="P204" s="2"/>
      <c r="Q204" s="2"/>
      <c r="R204" s="2"/>
      <c r="S204" s="2"/>
      <c r="T204" s="2"/>
      <c r="U204" s="2"/>
    </row>
    <row r="205" spans="1:21" ht="12" customHeight="1">
      <c r="A205" s="2"/>
      <c r="B205" s="2"/>
      <c r="C205" s="2"/>
      <c r="D205" s="2"/>
      <c r="E205" s="2"/>
      <c r="F205" s="2"/>
      <c r="G205" s="2"/>
      <c r="H205" s="2"/>
      <c r="I205" s="2"/>
      <c r="J205" s="2"/>
      <c r="K205" s="2"/>
      <c r="L205" s="2"/>
      <c r="M205" s="2"/>
      <c r="N205" s="2"/>
      <c r="O205" s="2"/>
      <c r="P205" s="2"/>
      <c r="Q205" s="2"/>
      <c r="R205" s="2"/>
      <c r="S205" s="2"/>
      <c r="T205" s="2"/>
      <c r="U205" s="2"/>
    </row>
    <row r="206" spans="1:21" ht="12" customHeight="1">
      <c r="A206" s="2"/>
      <c r="B206" s="2"/>
      <c r="C206" s="2"/>
      <c r="D206" s="2"/>
      <c r="E206" s="2"/>
      <c r="F206" s="2"/>
      <c r="G206" s="2"/>
      <c r="H206" s="2"/>
      <c r="I206" s="2"/>
      <c r="J206" s="2"/>
      <c r="K206" s="2"/>
      <c r="L206" s="2"/>
      <c r="M206" s="2"/>
      <c r="N206" s="2"/>
      <c r="O206" s="2"/>
      <c r="P206" s="2"/>
      <c r="Q206" s="2"/>
      <c r="R206" s="2"/>
      <c r="S206" s="2"/>
      <c r="T206" s="2"/>
      <c r="U206" s="2"/>
    </row>
    <row r="207" spans="1:21" ht="12" customHeight="1">
      <c r="A207" s="2"/>
      <c r="B207" s="2"/>
      <c r="C207" s="2"/>
      <c r="D207" s="2"/>
      <c r="E207" s="2"/>
      <c r="F207" s="2"/>
      <c r="G207" s="2"/>
      <c r="H207" s="2"/>
      <c r="I207" s="2"/>
      <c r="J207" s="2"/>
      <c r="K207" s="2"/>
      <c r="L207" s="2"/>
      <c r="M207" s="2"/>
      <c r="N207" s="2"/>
      <c r="O207" s="2"/>
      <c r="P207" s="2"/>
      <c r="Q207" s="2"/>
      <c r="R207" s="2"/>
      <c r="S207" s="2"/>
      <c r="T207" s="2"/>
      <c r="U207" s="2"/>
    </row>
    <row r="208" spans="1:21" ht="12" customHeight="1">
      <c r="A208" s="2"/>
      <c r="B208" s="2"/>
      <c r="C208" s="2"/>
      <c r="D208" s="2"/>
      <c r="E208" s="2"/>
      <c r="F208" s="2"/>
      <c r="G208" s="2"/>
      <c r="H208" s="2"/>
      <c r="I208" s="2"/>
      <c r="J208" s="2"/>
      <c r="K208" s="2"/>
      <c r="L208" s="2"/>
      <c r="M208" s="2"/>
      <c r="N208" s="2"/>
      <c r="O208" s="2"/>
      <c r="P208" s="2"/>
      <c r="Q208" s="2"/>
      <c r="R208" s="2"/>
      <c r="S208" s="2"/>
      <c r="T208" s="2"/>
      <c r="U208" s="2"/>
    </row>
    <row r="209" spans="1:21" ht="12" customHeight="1">
      <c r="A209" s="2"/>
      <c r="B209" s="2"/>
      <c r="C209" s="2"/>
      <c r="D209" s="2"/>
      <c r="E209" s="2"/>
      <c r="F209" s="2"/>
      <c r="G209" s="2"/>
      <c r="H209" s="2"/>
      <c r="I209" s="2"/>
      <c r="J209" s="2"/>
      <c r="K209" s="2"/>
      <c r="L209" s="2"/>
      <c r="M209" s="2"/>
      <c r="N209" s="2"/>
      <c r="O209" s="2"/>
      <c r="P209" s="2"/>
      <c r="Q209" s="2"/>
      <c r="R209" s="2"/>
      <c r="S209" s="2"/>
      <c r="T209" s="2"/>
      <c r="U209" s="2"/>
    </row>
    <row r="210" spans="1:21" ht="12" customHeight="1">
      <c r="A210" s="2"/>
      <c r="B210" s="2"/>
      <c r="C210" s="2"/>
      <c r="D210" s="2"/>
      <c r="E210" s="2"/>
      <c r="F210" s="2"/>
      <c r="G210" s="2"/>
      <c r="H210" s="2"/>
      <c r="I210" s="2"/>
      <c r="J210" s="2"/>
      <c r="K210" s="2"/>
      <c r="L210" s="2"/>
      <c r="M210" s="2"/>
      <c r="N210" s="2"/>
      <c r="O210" s="2"/>
      <c r="P210" s="2"/>
      <c r="Q210" s="2"/>
      <c r="R210" s="2"/>
      <c r="S210" s="2"/>
      <c r="T210" s="2"/>
      <c r="U210" s="2"/>
    </row>
    <row r="211" spans="1:21" ht="12" customHeight="1">
      <c r="A211" s="2"/>
      <c r="B211" s="2"/>
      <c r="C211" s="2"/>
      <c r="D211" s="2"/>
      <c r="E211" s="2"/>
      <c r="F211" s="2"/>
      <c r="G211" s="2"/>
      <c r="H211" s="2"/>
      <c r="I211" s="2"/>
      <c r="J211" s="2"/>
      <c r="K211" s="2"/>
      <c r="L211" s="2"/>
      <c r="M211" s="2"/>
      <c r="N211" s="2"/>
      <c r="O211" s="2"/>
      <c r="P211" s="2"/>
      <c r="Q211" s="2"/>
      <c r="R211" s="2"/>
      <c r="S211" s="2"/>
      <c r="T211" s="2"/>
      <c r="U211" s="2"/>
    </row>
    <row r="212" spans="1:21" ht="12" customHeight="1">
      <c r="A212" s="2"/>
      <c r="B212" s="2"/>
      <c r="C212" s="2"/>
      <c r="D212" s="2"/>
      <c r="E212" s="2"/>
      <c r="F212" s="2"/>
      <c r="G212" s="2"/>
      <c r="H212" s="2"/>
      <c r="I212" s="2"/>
      <c r="J212" s="2"/>
      <c r="K212" s="2"/>
      <c r="L212" s="2"/>
      <c r="M212" s="2"/>
      <c r="N212" s="2"/>
      <c r="O212" s="2"/>
      <c r="P212" s="2"/>
      <c r="Q212" s="2"/>
      <c r="R212" s="2"/>
      <c r="S212" s="2"/>
      <c r="T212" s="2"/>
      <c r="U212" s="2"/>
    </row>
    <row r="213" spans="1:21" ht="12" customHeight="1">
      <c r="A213" s="2"/>
      <c r="B213" s="2"/>
      <c r="C213" s="2"/>
      <c r="D213" s="2"/>
      <c r="E213" s="2"/>
      <c r="F213" s="2"/>
      <c r="G213" s="2"/>
      <c r="H213" s="2"/>
      <c r="I213" s="2"/>
      <c r="J213" s="2"/>
      <c r="K213" s="2"/>
      <c r="L213" s="2"/>
      <c r="M213" s="2"/>
      <c r="N213" s="2"/>
      <c r="O213" s="2"/>
      <c r="P213" s="2"/>
      <c r="Q213" s="2"/>
      <c r="R213" s="2"/>
      <c r="S213" s="2"/>
      <c r="T213" s="2"/>
      <c r="U213" s="2"/>
    </row>
    <row r="214" spans="1:21" ht="12" customHeight="1">
      <c r="A214" s="2"/>
      <c r="B214" s="2"/>
      <c r="C214" s="2"/>
      <c r="D214" s="2"/>
      <c r="E214" s="2"/>
      <c r="F214" s="2"/>
      <c r="G214" s="2"/>
      <c r="H214" s="2"/>
      <c r="I214" s="2"/>
      <c r="J214" s="2"/>
      <c r="K214" s="2"/>
      <c r="L214" s="2"/>
      <c r="M214" s="2"/>
      <c r="N214" s="2"/>
      <c r="O214" s="2"/>
      <c r="P214" s="2"/>
      <c r="Q214" s="2"/>
      <c r="R214" s="2"/>
      <c r="S214" s="2"/>
      <c r="T214" s="2"/>
      <c r="U214" s="2"/>
    </row>
    <row r="215" spans="1:21" ht="12" customHeight="1">
      <c r="A215" s="2"/>
      <c r="B215" s="2"/>
      <c r="C215" s="2"/>
      <c r="D215" s="2"/>
      <c r="E215" s="2"/>
      <c r="F215" s="2"/>
      <c r="G215" s="2"/>
      <c r="H215" s="2"/>
      <c r="I215" s="2"/>
      <c r="J215" s="2"/>
      <c r="K215" s="2"/>
      <c r="L215" s="2"/>
      <c r="M215" s="2"/>
      <c r="N215" s="2"/>
      <c r="O215" s="2"/>
      <c r="P215" s="2"/>
      <c r="Q215" s="2"/>
      <c r="R215" s="2"/>
      <c r="S215" s="2"/>
      <c r="T215" s="2"/>
      <c r="U215" s="2"/>
    </row>
    <row r="216" spans="1:21" ht="12" customHeight="1">
      <c r="A216" s="2"/>
      <c r="B216" s="2"/>
      <c r="C216" s="2"/>
      <c r="D216" s="2"/>
      <c r="E216" s="2"/>
      <c r="F216" s="2"/>
      <c r="G216" s="2"/>
      <c r="H216" s="2"/>
      <c r="I216" s="2"/>
      <c r="J216" s="2"/>
      <c r="K216" s="2"/>
      <c r="L216" s="2"/>
      <c r="M216" s="2"/>
      <c r="N216" s="2"/>
      <c r="O216" s="2"/>
      <c r="P216" s="2"/>
      <c r="Q216" s="2"/>
      <c r="R216" s="2"/>
      <c r="S216" s="2"/>
      <c r="T216" s="2"/>
      <c r="U216" s="2"/>
    </row>
    <row r="217" spans="1:21" ht="12" customHeight="1">
      <c r="A217" s="2"/>
      <c r="B217" s="2"/>
      <c r="C217" s="2"/>
      <c r="D217" s="2"/>
      <c r="E217" s="2"/>
      <c r="F217" s="2"/>
      <c r="G217" s="2"/>
      <c r="H217" s="2"/>
      <c r="I217" s="2"/>
      <c r="J217" s="2"/>
      <c r="K217" s="2"/>
      <c r="L217" s="2"/>
      <c r="M217" s="2"/>
      <c r="N217" s="2"/>
      <c r="O217" s="2"/>
      <c r="P217" s="2"/>
      <c r="Q217" s="2"/>
      <c r="R217" s="2"/>
      <c r="S217" s="2"/>
      <c r="T217" s="2"/>
      <c r="U217" s="2"/>
    </row>
    <row r="218" spans="1:21" ht="12" customHeight="1">
      <c r="A218" s="2"/>
      <c r="B218" s="2"/>
      <c r="C218" s="2"/>
      <c r="D218" s="2"/>
      <c r="E218" s="2"/>
      <c r="F218" s="2"/>
      <c r="G218" s="2"/>
      <c r="H218" s="2"/>
      <c r="I218" s="2"/>
      <c r="J218" s="2"/>
      <c r="K218" s="2"/>
      <c r="L218" s="2"/>
      <c r="M218" s="2"/>
      <c r="N218" s="2"/>
      <c r="O218" s="2"/>
      <c r="P218" s="2"/>
      <c r="Q218" s="2"/>
      <c r="R218" s="2"/>
      <c r="S218" s="2"/>
      <c r="T218" s="2"/>
      <c r="U218" s="2"/>
    </row>
    <row r="219" spans="1:21" ht="12" customHeight="1">
      <c r="A219" s="2"/>
      <c r="B219" s="2"/>
      <c r="C219" s="2"/>
      <c r="D219" s="2"/>
      <c r="E219" s="2"/>
      <c r="F219" s="2"/>
      <c r="G219" s="2"/>
      <c r="H219" s="2"/>
      <c r="I219" s="2"/>
      <c r="J219" s="2"/>
      <c r="K219" s="2"/>
      <c r="L219" s="2"/>
      <c r="M219" s="2"/>
      <c r="N219" s="2"/>
      <c r="O219" s="2"/>
      <c r="P219" s="2"/>
      <c r="Q219" s="2"/>
      <c r="R219" s="2"/>
      <c r="S219" s="2"/>
      <c r="T219" s="2"/>
      <c r="U219" s="2"/>
    </row>
    <row r="220" spans="1:21" ht="12" customHeight="1">
      <c r="A220" s="2"/>
      <c r="B220" s="2"/>
      <c r="C220" s="2"/>
      <c r="D220" s="2"/>
      <c r="E220" s="2"/>
      <c r="F220" s="2"/>
      <c r="G220" s="2"/>
      <c r="H220" s="2"/>
      <c r="I220" s="2"/>
      <c r="J220" s="2"/>
      <c r="K220" s="2"/>
      <c r="L220" s="2"/>
      <c r="M220" s="2"/>
      <c r="N220" s="2"/>
      <c r="O220" s="2"/>
      <c r="P220" s="2"/>
      <c r="Q220" s="2"/>
      <c r="R220" s="2"/>
      <c r="S220" s="2"/>
      <c r="T220" s="2"/>
      <c r="U220" s="2"/>
    </row>
    <row r="221" spans="1:21" ht="12" customHeight="1">
      <c r="A221" s="2"/>
      <c r="B221" s="2"/>
      <c r="C221" s="2"/>
      <c r="D221" s="2"/>
      <c r="E221" s="2"/>
      <c r="F221" s="2"/>
      <c r="G221" s="2"/>
      <c r="H221" s="2"/>
      <c r="I221" s="2"/>
      <c r="J221" s="2"/>
      <c r="K221" s="2"/>
      <c r="L221" s="2"/>
      <c r="M221" s="2"/>
      <c r="N221" s="2"/>
      <c r="O221" s="2"/>
      <c r="P221" s="2"/>
      <c r="Q221" s="2"/>
      <c r="R221" s="2"/>
      <c r="S221" s="2"/>
      <c r="T221" s="2"/>
      <c r="U221" s="2"/>
    </row>
    <row r="222" spans="1:21" ht="12" customHeight="1">
      <c r="A222" s="2"/>
      <c r="B222" s="2"/>
      <c r="C222" s="2"/>
      <c r="D222" s="2"/>
      <c r="E222" s="2"/>
      <c r="F222" s="2"/>
      <c r="G222" s="2"/>
      <c r="H222" s="2"/>
      <c r="I222" s="2"/>
      <c r="J222" s="2"/>
      <c r="K222" s="2"/>
      <c r="L222" s="2"/>
      <c r="M222" s="2"/>
      <c r="N222" s="2"/>
      <c r="O222" s="2"/>
      <c r="P222" s="2"/>
      <c r="Q222" s="2"/>
      <c r="R222" s="2"/>
      <c r="S222" s="2"/>
      <c r="T222" s="2"/>
      <c r="U222" s="2"/>
    </row>
    <row r="223" spans="1:21" ht="12" customHeight="1">
      <c r="A223" s="2"/>
      <c r="B223" s="2"/>
      <c r="C223" s="2"/>
      <c r="D223" s="2"/>
      <c r="E223" s="2"/>
      <c r="F223" s="2"/>
      <c r="G223" s="2"/>
      <c r="H223" s="2"/>
      <c r="I223" s="2"/>
      <c r="J223" s="2"/>
      <c r="K223" s="2"/>
      <c r="L223" s="2"/>
      <c r="M223" s="2"/>
      <c r="N223" s="2"/>
      <c r="O223" s="2"/>
      <c r="P223" s="2"/>
      <c r="Q223" s="2"/>
      <c r="R223" s="2"/>
      <c r="S223" s="2"/>
      <c r="T223" s="2"/>
      <c r="U223" s="2"/>
    </row>
    <row r="224" spans="1:21" ht="12" customHeight="1">
      <c r="A224" s="2"/>
      <c r="B224" s="2"/>
      <c r="C224" s="2"/>
      <c r="D224" s="2"/>
      <c r="E224" s="2"/>
      <c r="F224" s="2"/>
      <c r="G224" s="2"/>
      <c r="H224" s="2"/>
      <c r="I224" s="2"/>
      <c r="J224" s="2"/>
      <c r="K224" s="2"/>
      <c r="L224" s="2"/>
      <c r="M224" s="2"/>
      <c r="N224" s="2"/>
      <c r="O224" s="2"/>
      <c r="P224" s="2"/>
      <c r="Q224" s="2"/>
      <c r="R224" s="2"/>
      <c r="S224" s="2"/>
      <c r="T224" s="2"/>
      <c r="U224" s="2"/>
    </row>
    <row r="225" spans="1:21" ht="12" customHeight="1">
      <c r="A225" s="2"/>
      <c r="B225" s="2"/>
      <c r="C225" s="2"/>
      <c r="D225" s="2"/>
      <c r="E225" s="2"/>
      <c r="F225" s="2"/>
      <c r="G225" s="2"/>
      <c r="H225" s="2"/>
      <c r="I225" s="2"/>
      <c r="J225" s="2"/>
      <c r="K225" s="2"/>
      <c r="L225" s="2"/>
      <c r="M225" s="2"/>
      <c r="N225" s="2"/>
      <c r="O225" s="2"/>
      <c r="P225" s="2"/>
      <c r="Q225" s="2"/>
      <c r="R225" s="2"/>
      <c r="S225" s="2"/>
      <c r="T225" s="2"/>
      <c r="U225" s="2"/>
    </row>
    <row r="226" spans="1:21" ht="12" customHeight="1">
      <c r="A226" s="2"/>
      <c r="B226" s="2"/>
      <c r="C226" s="2"/>
      <c r="D226" s="2"/>
      <c r="E226" s="2"/>
      <c r="F226" s="2"/>
      <c r="G226" s="2"/>
      <c r="H226" s="2"/>
      <c r="I226" s="2"/>
      <c r="J226" s="2"/>
      <c r="K226" s="2"/>
      <c r="L226" s="2"/>
      <c r="M226" s="2"/>
      <c r="N226" s="2"/>
      <c r="O226" s="2"/>
      <c r="P226" s="2"/>
      <c r="Q226" s="2"/>
      <c r="R226" s="2"/>
      <c r="S226" s="2"/>
      <c r="T226" s="2"/>
      <c r="U226" s="2"/>
    </row>
    <row r="227" spans="1:21" ht="12" customHeight="1">
      <c r="A227" s="2"/>
      <c r="B227" s="2"/>
      <c r="C227" s="2"/>
      <c r="D227" s="2"/>
      <c r="E227" s="2"/>
      <c r="F227" s="2"/>
      <c r="G227" s="2"/>
      <c r="H227" s="2"/>
      <c r="I227" s="2"/>
      <c r="J227" s="2"/>
      <c r="K227" s="2"/>
      <c r="L227" s="2"/>
      <c r="M227" s="2"/>
      <c r="N227" s="2"/>
      <c r="O227" s="2"/>
      <c r="P227" s="2"/>
      <c r="Q227" s="2"/>
      <c r="R227" s="2"/>
      <c r="S227" s="2"/>
      <c r="T227" s="2"/>
      <c r="U227" s="2"/>
    </row>
    <row r="228" spans="1:21" ht="12" customHeight="1">
      <c r="A228" s="2"/>
      <c r="B228" s="2"/>
      <c r="C228" s="2"/>
      <c r="D228" s="2"/>
      <c r="E228" s="2"/>
      <c r="F228" s="2"/>
      <c r="G228" s="2"/>
      <c r="H228" s="2"/>
      <c r="I228" s="2"/>
      <c r="J228" s="2"/>
      <c r="K228" s="2"/>
      <c r="L228" s="2"/>
      <c r="M228" s="2"/>
      <c r="N228" s="2"/>
      <c r="O228" s="2"/>
      <c r="P228" s="2"/>
      <c r="Q228" s="2"/>
      <c r="R228" s="2"/>
      <c r="S228" s="2"/>
      <c r="T228" s="2"/>
      <c r="U228" s="2"/>
    </row>
    <row r="229" spans="1:21" ht="12" customHeight="1">
      <c r="A229" s="2"/>
      <c r="B229" s="2"/>
      <c r="C229" s="2"/>
      <c r="D229" s="2"/>
      <c r="E229" s="2"/>
      <c r="F229" s="2"/>
      <c r="G229" s="2"/>
      <c r="H229" s="2"/>
      <c r="I229" s="2"/>
      <c r="J229" s="2"/>
      <c r="K229" s="2"/>
      <c r="L229" s="2"/>
      <c r="M229" s="2"/>
      <c r="N229" s="2"/>
      <c r="O229" s="2"/>
      <c r="P229" s="2"/>
      <c r="Q229" s="2"/>
      <c r="R229" s="2"/>
      <c r="S229" s="2"/>
      <c r="T229" s="2"/>
      <c r="U229" s="2"/>
    </row>
    <row r="230" spans="1:21" ht="12" customHeight="1">
      <c r="A230" s="2"/>
      <c r="B230" s="2"/>
      <c r="C230" s="2"/>
      <c r="D230" s="2"/>
      <c r="E230" s="2"/>
      <c r="F230" s="2"/>
      <c r="G230" s="2"/>
      <c r="H230" s="2"/>
      <c r="I230" s="2"/>
      <c r="J230" s="2"/>
      <c r="K230" s="2"/>
      <c r="L230" s="2"/>
      <c r="M230" s="2"/>
      <c r="N230" s="2"/>
      <c r="O230" s="2"/>
      <c r="P230" s="2"/>
      <c r="Q230" s="2"/>
      <c r="R230" s="2"/>
      <c r="S230" s="2"/>
      <c r="T230" s="2"/>
      <c r="U230" s="2"/>
    </row>
    <row r="231" spans="1:21" ht="12" customHeight="1">
      <c r="A231" s="2"/>
      <c r="B231" s="2"/>
      <c r="C231" s="2"/>
      <c r="D231" s="2"/>
      <c r="E231" s="2"/>
      <c r="F231" s="2"/>
      <c r="G231" s="2"/>
      <c r="H231" s="2"/>
      <c r="I231" s="2"/>
      <c r="J231" s="2"/>
      <c r="K231" s="2"/>
      <c r="L231" s="2"/>
      <c r="M231" s="2"/>
      <c r="N231" s="2"/>
      <c r="O231" s="2"/>
      <c r="P231" s="2"/>
      <c r="Q231" s="2"/>
      <c r="R231" s="2"/>
      <c r="S231" s="2"/>
      <c r="T231" s="2"/>
      <c r="U231" s="2"/>
    </row>
    <row r="232" spans="1:21" ht="12" customHeight="1">
      <c r="A232" s="2"/>
      <c r="B232" s="2"/>
      <c r="C232" s="2"/>
      <c r="D232" s="2"/>
      <c r="E232" s="2"/>
      <c r="F232" s="2"/>
      <c r="G232" s="2"/>
      <c r="H232" s="2"/>
      <c r="I232" s="2"/>
      <c r="J232" s="2"/>
      <c r="K232" s="2"/>
      <c r="L232" s="2"/>
      <c r="M232" s="2"/>
      <c r="N232" s="2"/>
      <c r="O232" s="2"/>
      <c r="P232" s="2"/>
      <c r="Q232" s="2"/>
      <c r="R232" s="2"/>
      <c r="S232" s="2"/>
      <c r="T232" s="2"/>
      <c r="U232" s="2"/>
    </row>
    <row r="233" spans="1:21" ht="12" customHeight="1">
      <c r="A233" s="2"/>
      <c r="B233" s="2"/>
      <c r="C233" s="2"/>
      <c r="D233" s="2"/>
      <c r="E233" s="2"/>
      <c r="F233" s="2"/>
      <c r="G233" s="2"/>
      <c r="H233" s="2"/>
      <c r="I233" s="2"/>
      <c r="J233" s="2"/>
      <c r="K233" s="2"/>
      <c r="L233" s="2"/>
      <c r="M233" s="2"/>
      <c r="N233" s="2"/>
      <c r="O233" s="2"/>
      <c r="P233" s="2"/>
      <c r="Q233" s="2"/>
      <c r="R233" s="2"/>
      <c r="S233" s="2"/>
      <c r="T233" s="2"/>
      <c r="U233" s="2"/>
    </row>
    <row r="234" spans="1:21" ht="12" customHeight="1">
      <c r="A234" s="2"/>
      <c r="B234" s="2"/>
      <c r="C234" s="2"/>
      <c r="D234" s="2"/>
      <c r="E234" s="2"/>
      <c r="F234" s="2"/>
      <c r="G234" s="2"/>
      <c r="H234" s="2"/>
      <c r="I234" s="2"/>
      <c r="J234" s="2"/>
      <c r="K234" s="2"/>
      <c r="L234" s="2"/>
      <c r="M234" s="2"/>
      <c r="N234" s="2"/>
      <c r="O234" s="2"/>
      <c r="P234" s="2"/>
      <c r="Q234" s="2"/>
      <c r="R234" s="2"/>
      <c r="S234" s="2"/>
      <c r="T234" s="2"/>
      <c r="U234" s="2"/>
    </row>
    <row r="235" spans="1:21" ht="12" customHeight="1">
      <c r="A235" s="2"/>
      <c r="B235" s="2"/>
      <c r="C235" s="2"/>
      <c r="D235" s="2"/>
      <c r="E235" s="2"/>
      <c r="F235" s="2"/>
      <c r="G235" s="2"/>
      <c r="H235" s="2"/>
      <c r="I235" s="2"/>
      <c r="J235" s="2"/>
      <c r="K235" s="2"/>
      <c r="L235" s="2"/>
      <c r="M235" s="2"/>
      <c r="N235" s="2"/>
      <c r="O235" s="2"/>
      <c r="P235" s="2"/>
      <c r="Q235" s="2"/>
      <c r="R235" s="2"/>
      <c r="S235" s="2"/>
      <c r="T235" s="2"/>
      <c r="U235" s="2"/>
    </row>
    <row r="236" spans="1:21" ht="12" customHeight="1">
      <c r="A236" s="2"/>
      <c r="B236" s="2"/>
      <c r="C236" s="2"/>
      <c r="D236" s="2"/>
      <c r="E236" s="2"/>
      <c r="F236" s="2"/>
      <c r="G236" s="2"/>
      <c r="H236" s="2"/>
      <c r="I236" s="2"/>
      <c r="J236" s="2"/>
      <c r="K236" s="2"/>
      <c r="L236" s="2"/>
      <c r="M236" s="2"/>
      <c r="N236" s="2"/>
      <c r="O236" s="2"/>
      <c r="P236" s="2"/>
      <c r="Q236" s="2"/>
      <c r="R236" s="2"/>
      <c r="S236" s="2"/>
      <c r="T236" s="2"/>
      <c r="U236" s="2"/>
    </row>
    <row r="237" spans="1:21" ht="12" customHeight="1">
      <c r="A237" s="2"/>
      <c r="B237" s="2"/>
      <c r="C237" s="2"/>
      <c r="D237" s="2"/>
      <c r="E237" s="2"/>
      <c r="F237" s="2"/>
      <c r="G237" s="2"/>
      <c r="H237" s="2"/>
      <c r="I237" s="2"/>
      <c r="J237" s="2"/>
      <c r="K237" s="2"/>
      <c r="L237" s="2"/>
      <c r="M237" s="2"/>
      <c r="N237" s="2"/>
      <c r="O237" s="2"/>
      <c r="P237" s="2"/>
      <c r="Q237" s="2"/>
      <c r="R237" s="2"/>
      <c r="S237" s="2"/>
      <c r="T237" s="2"/>
      <c r="U237" s="2"/>
    </row>
    <row r="238" spans="1:21" ht="12" customHeight="1">
      <c r="A238" s="2"/>
      <c r="B238" s="2"/>
      <c r="C238" s="2"/>
      <c r="D238" s="2"/>
      <c r="E238" s="2"/>
      <c r="F238" s="2"/>
      <c r="G238" s="2"/>
      <c r="H238" s="2"/>
      <c r="I238" s="2"/>
      <c r="J238" s="2"/>
      <c r="K238" s="2"/>
      <c r="L238" s="2"/>
      <c r="M238" s="2"/>
      <c r="N238" s="2"/>
      <c r="O238" s="2"/>
      <c r="P238" s="2"/>
      <c r="Q238" s="2"/>
      <c r="R238" s="2"/>
      <c r="S238" s="2"/>
      <c r="T238" s="2"/>
      <c r="U238" s="2"/>
    </row>
    <row r="239" spans="1:21" ht="12" customHeight="1">
      <c r="A239" s="2"/>
      <c r="B239" s="2"/>
      <c r="C239" s="2"/>
      <c r="D239" s="2"/>
      <c r="E239" s="2"/>
      <c r="F239" s="2"/>
      <c r="G239" s="2"/>
      <c r="H239" s="2"/>
      <c r="I239" s="2"/>
      <c r="J239" s="2"/>
      <c r="K239" s="2"/>
      <c r="L239" s="2"/>
      <c r="M239" s="2"/>
      <c r="N239" s="2"/>
      <c r="O239" s="2"/>
      <c r="P239" s="2"/>
      <c r="Q239" s="2"/>
      <c r="R239" s="2"/>
      <c r="S239" s="2"/>
      <c r="T239" s="2"/>
      <c r="U239" s="2"/>
    </row>
    <row r="240" spans="1:21" ht="12" customHeight="1">
      <c r="A240" s="2"/>
      <c r="B240" s="2"/>
      <c r="C240" s="2"/>
      <c r="D240" s="2"/>
      <c r="E240" s="2"/>
      <c r="F240" s="2"/>
      <c r="G240" s="2"/>
      <c r="H240" s="2"/>
      <c r="I240" s="2"/>
      <c r="J240" s="2"/>
      <c r="K240" s="2"/>
      <c r="L240" s="2"/>
      <c r="M240" s="2"/>
      <c r="N240" s="2"/>
      <c r="O240" s="2"/>
      <c r="P240" s="2"/>
      <c r="Q240" s="2"/>
      <c r="R240" s="2"/>
      <c r="S240" s="2"/>
      <c r="T240" s="2"/>
      <c r="U240" s="2"/>
    </row>
    <row r="241" spans="1:21" ht="12" customHeight="1">
      <c r="A241" s="2"/>
      <c r="B241" s="2"/>
      <c r="C241" s="2"/>
      <c r="D241" s="2"/>
      <c r="E241" s="2"/>
      <c r="F241" s="2"/>
      <c r="G241" s="2"/>
      <c r="H241" s="2"/>
      <c r="I241" s="2"/>
      <c r="J241" s="2"/>
      <c r="K241" s="2"/>
      <c r="L241" s="2"/>
      <c r="M241" s="2"/>
      <c r="N241" s="2"/>
      <c r="O241" s="2"/>
      <c r="P241" s="2"/>
      <c r="Q241" s="2"/>
      <c r="R241" s="2"/>
      <c r="S241" s="2"/>
      <c r="T241" s="2"/>
      <c r="U241" s="2"/>
    </row>
    <row r="242" spans="1:21" ht="12" customHeight="1">
      <c r="A242" s="2"/>
      <c r="B242" s="2"/>
      <c r="C242" s="2"/>
      <c r="D242" s="2"/>
      <c r="E242" s="2"/>
      <c r="F242" s="2"/>
      <c r="G242" s="2"/>
      <c r="H242" s="2"/>
      <c r="I242" s="2"/>
      <c r="J242" s="2"/>
      <c r="K242" s="2"/>
      <c r="L242" s="2"/>
      <c r="M242" s="2"/>
      <c r="N242" s="2"/>
      <c r="O242" s="2"/>
      <c r="P242" s="2"/>
      <c r="Q242" s="2"/>
      <c r="R242" s="2"/>
      <c r="S242" s="2"/>
      <c r="T242" s="2"/>
      <c r="U242" s="2"/>
    </row>
    <row r="243" spans="1:21" ht="12" customHeight="1">
      <c r="A243" s="2"/>
      <c r="B243" s="2"/>
      <c r="C243" s="2"/>
      <c r="D243" s="2"/>
      <c r="E243" s="2"/>
      <c r="F243" s="2"/>
      <c r="G243" s="2"/>
      <c r="H243" s="2"/>
      <c r="I243" s="2"/>
      <c r="J243" s="2"/>
      <c r="K243" s="2"/>
      <c r="L243" s="2"/>
      <c r="M243" s="2"/>
      <c r="N243" s="2"/>
      <c r="O243" s="2"/>
      <c r="P243" s="2"/>
      <c r="Q243" s="2"/>
      <c r="R243" s="2"/>
      <c r="S243" s="2"/>
      <c r="T243" s="2"/>
      <c r="U243" s="2"/>
    </row>
    <row r="244" spans="1:21" ht="12" customHeight="1">
      <c r="A244" s="2"/>
      <c r="B244" s="2"/>
      <c r="C244" s="2"/>
      <c r="D244" s="2"/>
      <c r="E244" s="2"/>
      <c r="F244" s="2"/>
      <c r="G244" s="2"/>
      <c r="H244" s="2"/>
      <c r="I244" s="2"/>
      <c r="J244" s="2"/>
      <c r="K244" s="2"/>
      <c r="L244" s="2"/>
      <c r="M244" s="2"/>
      <c r="N244" s="2"/>
      <c r="O244" s="2"/>
      <c r="P244" s="2"/>
      <c r="Q244" s="2"/>
      <c r="R244" s="2"/>
      <c r="S244" s="2"/>
      <c r="T244" s="2"/>
      <c r="U244" s="2"/>
    </row>
    <row r="245" spans="1:21" ht="12" customHeight="1">
      <c r="A245" s="2"/>
      <c r="B245" s="2"/>
      <c r="C245" s="2"/>
      <c r="D245" s="2"/>
      <c r="E245" s="2"/>
      <c r="F245" s="2"/>
      <c r="G245" s="2"/>
      <c r="H245" s="2"/>
      <c r="I245" s="2"/>
      <c r="J245" s="2"/>
      <c r="K245" s="2"/>
      <c r="L245" s="2"/>
      <c r="M245" s="2"/>
      <c r="N245" s="2"/>
      <c r="O245" s="2"/>
      <c r="P245" s="2"/>
      <c r="Q245" s="2"/>
      <c r="R245" s="2"/>
      <c r="S245" s="2"/>
      <c r="T245" s="2"/>
      <c r="U245" s="2"/>
    </row>
    <row r="246" spans="1:21" ht="12" customHeight="1">
      <c r="A246" s="2"/>
      <c r="B246" s="2"/>
      <c r="C246" s="2"/>
      <c r="D246" s="2"/>
      <c r="E246" s="2"/>
      <c r="F246" s="2"/>
      <c r="G246" s="2"/>
      <c r="H246" s="2"/>
      <c r="I246" s="2"/>
      <c r="J246" s="2"/>
      <c r="K246" s="2"/>
      <c r="L246" s="2"/>
      <c r="M246" s="2"/>
      <c r="N246" s="2"/>
      <c r="O246" s="2"/>
      <c r="P246" s="2"/>
      <c r="Q246" s="2"/>
      <c r="R246" s="2"/>
      <c r="S246" s="2"/>
      <c r="T246" s="2"/>
      <c r="U246" s="2"/>
    </row>
    <row r="247" spans="1:21" ht="12" customHeight="1">
      <c r="A247" s="2"/>
      <c r="B247" s="2"/>
      <c r="C247" s="2"/>
      <c r="D247" s="2"/>
      <c r="E247" s="2"/>
      <c r="F247" s="2"/>
      <c r="G247" s="2"/>
      <c r="H247" s="2"/>
      <c r="I247" s="2"/>
      <c r="J247" s="2"/>
      <c r="K247" s="2"/>
      <c r="L247" s="2"/>
      <c r="M247" s="2"/>
      <c r="N247" s="2"/>
      <c r="O247" s="2"/>
      <c r="P247" s="2"/>
      <c r="Q247" s="2"/>
      <c r="R247" s="2"/>
      <c r="S247" s="2"/>
      <c r="T247" s="2"/>
      <c r="U247" s="2"/>
    </row>
    <row r="248" spans="1:21" ht="12" customHeight="1">
      <c r="A248" s="2"/>
      <c r="B248" s="2"/>
      <c r="C248" s="2"/>
      <c r="D248" s="2"/>
      <c r="E248" s="2"/>
      <c r="F248" s="2"/>
      <c r="G248" s="2"/>
      <c r="H248" s="2"/>
      <c r="I248" s="2"/>
      <c r="J248" s="2"/>
      <c r="K248" s="2"/>
      <c r="L248" s="2"/>
      <c r="M248" s="2"/>
      <c r="N248" s="2"/>
      <c r="O248" s="2"/>
      <c r="P248" s="2"/>
      <c r="Q248" s="2"/>
      <c r="R248" s="2"/>
      <c r="S248" s="2"/>
      <c r="T248" s="2"/>
      <c r="U248" s="2"/>
    </row>
    <row r="249" spans="1:21" ht="12" customHeight="1">
      <c r="A249" s="2"/>
      <c r="B249" s="2"/>
      <c r="C249" s="2"/>
      <c r="D249" s="2"/>
      <c r="E249" s="2"/>
      <c r="F249" s="2"/>
      <c r="G249" s="2"/>
      <c r="H249" s="2"/>
      <c r="I249" s="2"/>
      <c r="J249" s="2"/>
      <c r="K249" s="2"/>
      <c r="L249" s="2"/>
      <c r="M249" s="2"/>
      <c r="N249" s="2"/>
      <c r="O249" s="2"/>
      <c r="P249" s="2"/>
      <c r="Q249" s="2"/>
      <c r="R249" s="2"/>
      <c r="S249" s="2"/>
      <c r="T249" s="2"/>
      <c r="U249" s="2"/>
    </row>
    <row r="250" spans="1:21" ht="12" customHeight="1">
      <c r="A250" s="2"/>
      <c r="B250" s="2"/>
      <c r="C250" s="2"/>
      <c r="D250" s="2"/>
      <c r="E250" s="2"/>
      <c r="F250" s="2"/>
      <c r="G250" s="2"/>
      <c r="H250" s="2"/>
      <c r="I250" s="2"/>
      <c r="J250" s="2"/>
      <c r="K250" s="2"/>
      <c r="L250" s="2"/>
      <c r="M250" s="2"/>
      <c r="N250" s="2"/>
      <c r="O250" s="2"/>
      <c r="P250" s="2"/>
      <c r="Q250" s="2"/>
      <c r="R250" s="2"/>
      <c r="S250" s="2"/>
      <c r="T250" s="2"/>
      <c r="U250" s="2"/>
    </row>
    <row r="251" spans="1:21" ht="12" customHeight="1">
      <c r="A251" s="2"/>
      <c r="B251" s="2"/>
      <c r="C251" s="2"/>
      <c r="D251" s="2"/>
      <c r="E251" s="2"/>
      <c r="F251" s="2"/>
      <c r="G251" s="2"/>
      <c r="H251" s="2"/>
      <c r="I251" s="2"/>
      <c r="J251" s="2"/>
      <c r="K251" s="2"/>
      <c r="L251" s="2"/>
      <c r="M251" s="2"/>
      <c r="N251" s="2"/>
      <c r="O251" s="2"/>
      <c r="P251" s="2"/>
      <c r="Q251" s="2"/>
      <c r="R251" s="2"/>
      <c r="S251" s="2"/>
      <c r="T251" s="2"/>
      <c r="U251" s="2"/>
    </row>
    <row r="252" spans="1:21" ht="12" customHeight="1">
      <c r="A252" s="2"/>
      <c r="B252" s="2"/>
      <c r="C252" s="2"/>
      <c r="D252" s="2"/>
      <c r="E252" s="2"/>
      <c r="F252" s="2"/>
      <c r="G252" s="2"/>
      <c r="H252" s="2"/>
      <c r="I252" s="2"/>
      <c r="J252" s="2"/>
      <c r="K252" s="2"/>
      <c r="L252" s="2"/>
      <c r="M252" s="2"/>
      <c r="N252" s="2"/>
      <c r="O252" s="2"/>
      <c r="P252" s="2"/>
      <c r="Q252" s="2"/>
      <c r="R252" s="2"/>
      <c r="S252" s="2"/>
      <c r="T252" s="2"/>
      <c r="U252" s="2"/>
    </row>
    <row r="253" spans="1:21" ht="12" customHeight="1">
      <c r="A253" s="2"/>
      <c r="B253" s="2"/>
      <c r="C253" s="2"/>
      <c r="D253" s="2"/>
      <c r="E253" s="2"/>
      <c r="F253" s="2"/>
      <c r="G253" s="2"/>
      <c r="H253" s="2"/>
      <c r="I253" s="2"/>
      <c r="J253" s="2"/>
      <c r="K253" s="2"/>
      <c r="L253" s="2"/>
      <c r="M253" s="2"/>
      <c r="N253" s="2"/>
      <c r="O253" s="2"/>
      <c r="P253" s="2"/>
      <c r="Q253" s="2"/>
      <c r="R253" s="2"/>
      <c r="S253" s="2"/>
      <c r="T253" s="2"/>
      <c r="U253" s="2"/>
    </row>
    <row r="254" spans="1:21" ht="12" customHeight="1">
      <c r="A254" s="2"/>
      <c r="B254" s="2"/>
      <c r="C254" s="2"/>
      <c r="D254" s="2"/>
      <c r="E254" s="2"/>
      <c r="F254" s="2"/>
      <c r="G254" s="2"/>
      <c r="H254" s="2"/>
      <c r="I254" s="2"/>
      <c r="J254" s="2"/>
      <c r="K254" s="2"/>
      <c r="L254" s="2"/>
      <c r="M254" s="2"/>
      <c r="N254" s="2"/>
      <c r="O254" s="2"/>
      <c r="P254" s="2"/>
      <c r="Q254" s="2"/>
      <c r="R254" s="2"/>
      <c r="S254" s="2"/>
      <c r="T254" s="2"/>
      <c r="U254" s="2"/>
    </row>
    <row r="255" spans="1:21" ht="12" customHeight="1">
      <c r="A255" s="2"/>
      <c r="B255" s="2"/>
      <c r="C255" s="2"/>
      <c r="D255" s="2"/>
      <c r="E255" s="2"/>
      <c r="F255" s="2"/>
      <c r="G255" s="2"/>
      <c r="H255" s="2"/>
      <c r="I255" s="2"/>
      <c r="J255" s="2"/>
      <c r="K255" s="2"/>
      <c r="L255" s="2"/>
      <c r="M255" s="2"/>
      <c r="N255" s="2"/>
      <c r="O255" s="2"/>
      <c r="P255" s="2"/>
      <c r="Q255" s="2"/>
      <c r="R255" s="2"/>
      <c r="S255" s="2"/>
      <c r="T255" s="2"/>
      <c r="U255" s="2"/>
    </row>
    <row r="256" spans="1:21" ht="12" customHeight="1">
      <c r="A256" s="2"/>
      <c r="B256" s="2"/>
      <c r="C256" s="2"/>
      <c r="D256" s="2"/>
      <c r="E256" s="2"/>
      <c r="F256" s="2"/>
      <c r="G256" s="2"/>
      <c r="H256" s="2"/>
      <c r="I256" s="2"/>
      <c r="J256" s="2"/>
      <c r="K256" s="2"/>
      <c r="L256" s="2"/>
      <c r="M256" s="2"/>
      <c r="N256" s="2"/>
      <c r="O256" s="2"/>
      <c r="P256" s="2"/>
      <c r="Q256" s="2"/>
      <c r="R256" s="2"/>
      <c r="S256" s="2"/>
      <c r="T256" s="2"/>
      <c r="U256" s="2"/>
    </row>
    <row r="257" spans="1:21" ht="12" customHeight="1">
      <c r="A257" s="2"/>
      <c r="B257" s="2"/>
      <c r="C257" s="2"/>
      <c r="D257" s="2"/>
      <c r="E257" s="2"/>
      <c r="F257" s="2"/>
      <c r="G257" s="2"/>
      <c r="H257" s="2"/>
      <c r="I257" s="2"/>
      <c r="J257" s="2"/>
      <c r="K257" s="2"/>
      <c r="L257" s="2"/>
      <c r="M257" s="2"/>
      <c r="N257" s="2"/>
      <c r="O257" s="2"/>
      <c r="P257" s="2"/>
      <c r="Q257" s="2"/>
      <c r="R257" s="2"/>
      <c r="S257" s="2"/>
      <c r="T257" s="2"/>
      <c r="U257" s="2"/>
    </row>
    <row r="258" spans="1:21" ht="12" customHeight="1">
      <c r="A258" s="2"/>
      <c r="B258" s="2"/>
      <c r="C258" s="2"/>
      <c r="D258" s="2"/>
      <c r="E258" s="2"/>
      <c r="F258" s="2"/>
      <c r="G258" s="2"/>
      <c r="H258" s="2"/>
      <c r="I258" s="2"/>
      <c r="J258" s="2"/>
      <c r="K258" s="2"/>
      <c r="L258" s="2"/>
      <c r="M258" s="2"/>
      <c r="N258" s="2"/>
      <c r="O258" s="2"/>
      <c r="P258" s="2"/>
      <c r="Q258" s="2"/>
      <c r="R258" s="2"/>
      <c r="S258" s="2"/>
      <c r="T258" s="2"/>
      <c r="U258" s="2"/>
    </row>
    <row r="259" spans="1:21" ht="12" customHeight="1">
      <c r="A259" s="2"/>
      <c r="B259" s="2"/>
      <c r="C259" s="2"/>
      <c r="D259" s="2"/>
      <c r="E259" s="2"/>
      <c r="F259" s="2"/>
      <c r="G259" s="2"/>
      <c r="H259" s="2"/>
      <c r="I259" s="2"/>
      <c r="J259" s="2"/>
      <c r="K259" s="2"/>
      <c r="L259" s="2"/>
      <c r="M259" s="2"/>
      <c r="N259" s="2"/>
      <c r="O259" s="2"/>
      <c r="P259" s="2"/>
      <c r="Q259" s="2"/>
      <c r="R259" s="2"/>
      <c r="S259" s="2"/>
      <c r="T259" s="2"/>
      <c r="U259" s="2"/>
    </row>
    <row r="260" spans="1:21" ht="12" customHeight="1">
      <c r="A260" s="2"/>
      <c r="B260" s="2"/>
      <c r="C260" s="2"/>
      <c r="D260" s="2"/>
      <c r="E260" s="2"/>
      <c r="F260" s="2"/>
      <c r="G260" s="2"/>
      <c r="H260" s="2"/>
      <c r="I260" s="2"/>
      <c r="J260" s="2"/>
      <c r="K260" s="2"/>
      <c r="L260" s="2"/>
      <c r="M260" s="2"/>
      <c r="N260" s="2"/>
      <c r="O260" s="2"/>
      <c r="P260" s="2"/>
      <c r="Q260" s="2"/>
      <c r="R260" s="2"/>
      <c r="S260" s="2"/>
      <c r="T260" s="2"/>
      <c r="U260" s="2"/>
    </row>
    <row r="261" spans="1:21" ht="12" customHeight="1">
      <c r="A261" s="2"/>
      <c r="B261" s="2"/>
      <c r="C261" s="2"/>
      <c r="D261" s="2"/>
      <c r="E261" s="2"/>
      <c r="F261" s="2"/>
      <c r="G261" s="2"/>
      <c r="H261" s="2"/>
      <c r="I261" s="2"/>
      <c r="J261" s="2"/>
      <c r="K261" s="2"/>
      <c r="L261" s="2"/>
      <c r="M261" s="2"/>
      <c r="N261" s="2"/>
      <c r="O261" s="2"/>
      <c r="P261" s="2"/>
      <c r="Q261" s="2"/>
      <c r="R261" s="2"/>
      <c r="S261" s="2"/>
      <c r="T261" s="2"/>
      <c r="U261" s="2"/>
    </row>
    <row r="262" spans="1:21" ht="12" customHeight="1">
      <c r="A262" s="2"/>
      <c r="B262" s="2"/>
      <c r="C262" s="2"/>
      <c r="D262" s="2"/>
      <c r="E262" s="2"/>
      <c r="F262" s="2"/>
      <c r="G262" s="2"/>
      <c r="H262" s="2"/>
      <c r="I262" s="2"/>
      <c r="J262" s="2"/>
      <c r="K262" s="2"/>
      <c r="L262" s="2"/>
      <c r="M262" s="2"/>
      <c r="N262" s="2"/>
      <c r="O262" s="2"/>
      <c r="P262" s="2"/>
      <c r="Q262" s="2"/>
      <c r="R262" s="2"/>
      <c r="S262" s="2"/>
      <c r="T262" s="2"/>
      <c r="U262" s="2"/>
    </row>
    <row r="263" spans="1:21" ht="12" customHeight="1">
      <c r="A263" s="2"/>
      <c r="B263" s="2"/>
      <c r="C263" s="2"/>
      <c r="D263" s="2"/>
      <c r="E263" s="2"/>
      <c r="F263" s="2"/>
      <c r="G263" s="2"/>
      <c r="H263" s="2"/>
      <c r="I263" s="2"/>
      <c r="J263" s="2"/>
      <c r="K263" s="2"/>
      <c r="L263" s="2"/>
      <c r="M263" s="2"/>
      <c r="N263" s="2"/>
      <c r="O263" s="2"/>
      <c r="P263" s="2"/>
      <c r="Q263" s="2"/>
      <c r="R263" s="2"/>
      <c r="S263" s="2"/>
      <c r="T263" s="2"/>
      <c r="U263" s="2"/>
    </row>
    <row r="264" spans="1:21" ht="12" customHeight="1">
      <c r="A264" s="2"/>
      <c r="B264" s="2"/>
      <c r="C264" s="2"/>
      <c r="D264" s="2"/>
      <c r="E264" s="2"/>
      <c r="F264" s="2"/>
      <c r="G264" s="2"/>
      <c r="H264" s="2"/>
      <c r="I264" s="2"/>
      <c r="J264" s="2"/>
      <c r="K264" s="2"/>
      <c r="L264" s="2"/>
      <c r="M264" s="2"/>
      <c r="N264" s="2"/>
      <c r="O264" s="2"/>
      <c r="P264" s="2"/>
      <c r="Q264" s="2"/>
      <c r="R264" s="2"/>
      <c r="S264" s="2"/>
      <c r="T264" s="2"/>
      <c r="U264" s="2"/>
    </row>
    <row r="265" spans="1:21" ht="12" customHeight="1">
      <c r="A265" s="2"/>
      <c r="B265" s="2"/>
      <c r="C265" s="2"/>
      <c r="D265" s="2"/>
      <c r="E265" s="2"/>
      <c r="F265" s="2"/>
      <c r="G265" s="2"/>
      <c r="H265" s="2"/>
      <c r="I265" s="2"/>
      <c r="J265" s="2"/>
      <c r="K265" s="2"/>
      <c r="L265" s="2"/>
      <c r="M265" s="2"/>
      <c r="N265" s="2"/>
      <c r="O265" s="2"/>
      <c r="P265" s="2"/>
      <c r="Q265" s="2"/>
      <c r="R265" s="2"/>
      <c r="S265" s="2"/>
      <c r="T265" s="2"/>
      <c r="U265" s="2"/>
    </row>
    <row r="266" spans="1:21" ht="12" customHeight="1">
      <c r="A266" s="2"/>
      <c r="B266" s="2"/>
      <c r="C266" s="2"/>
      <c r="D266" s="2"/>
      <c r="E266" s="2"/>
      <c r="F266" s="2"/>
      <c r="G266" s="2"/>
      <c r="H266" s="2"/>
      <c r="I266" s="2"/>
      <c r="J266" s="2"/>
      <c r="K266" s="2"/>
      <c r="L266" s="2"/>
      <c r="M266" s="2"/>
      <c r="N266" s="2"/>
      <c r="O266" s="2"/>
      <c r="P266" s="2"/>
      <c r="Q266" s="2"/>
      <c r="R266" s="2"/>
      <c r="S266" s="2"/>
      <c r="T266" s="2"/>
      <c r="U266" s="2"/>
    </row>
    <row r="267" spans="1:21" ht="12" customHeight="1">
      <c r="A267" s="2"/>
      <c r="B267" s="2"/>
      <c r="C267" s="2"/>
      <c r="D267" s="2"/>
      <c r="E267" s="2"/>
      <c r="F267" s="2"/>
      <c r="G267" s="2"/>
      <c r="H267" s="2"/>
      <c r="I267" s="2"/>
      <c r="J267" s="2"/>
      <c r="K267" s="2"/>
      <c r="L267" s="2"/>
      <c r="M267" s="2"/>
      <c r="N267" s="2"/>
      <c r="O267" s="2"/>
      <c r="P267" s="2"/>
      <c r="Q267" s="2"/>
      <c r="R267" s="2"/>
      <c r="S267" s="2"/>
      <c r="T267" s="2"/>
      <c r="U267" s="2"/>
    </row>
    <row r="268" spans="1:21" ht="12" customHeight="1">
      <c r="A268" s="2"/>
      <c r="B268" s="2"/>
      <c r="C268" s="2"/>
      <c r="D268" s="2"/>
      <c r="E268" s="2"/>
      <c r="F268" s="2"/>
      <c r="G268" s="2"/>
      <c r="H268" s="2"/>
      <c r="I268" s="2"/>
      <c r="J268" s="2"/>
      <c r="K268" s="2"/>
      <c r="L268" s="2"/>
      <c r="M268" s="2"/>
      <c r="N268" s="2"/>
      <c r="O268" s="2"/>
      <c r="P268" s="2"/>
      <c r="Q268" s="2"/>
      <c r="R268" s="2"/>
      <c r="S268" s="2"/>
      <c r="T268" s="2"/>
      <c r="U268" s="2"/>
    </row>
    <row r="269" spans="1:21" ht="12" customHeight="1">
      <c r="A269" s="2"/>
      <c r="B269" s="2"/>
      <c r="C269" s="2"/>
      <c r="D269" s="2"/>
      <c r="E269" s="2"/>
      <c r="F269" s="2"/>
      <c r="G269" s="2"/>
      <c r="H269" s="2"/>
      <c r="I269" s="2"/>
      <c r="J269" s="2"/>
      <c r="K269" s="2"/>
      <c r="L269" s="2"/>
      <c r="M269" s="2"/>
      <c r="N269" s="2"/>
      <c r="O269" s="2"/>
      <c r="P269" s="2"/>
      <c r="Q269" s="2"/>
      <c r="R269" s="2"/>
      <c r="S269" s="2"/>
      <c r="T269" s="2"/>
      <c r="U269" s="2"/>
    </row>
    <row r="270" spans="1:21" ht="12" customHeight="1">
      <c r="A270" s="2"/>
      <c r="B270" s="2"/>
      <c r="C270" s="2"/>
      <c r="D270" s="2"/>
      <c r="E270" s="2"/>
      <c r="F270" s="2"/>
      <c r="G270" s="2"/>
      <c r="H270" s="2"/>
      <c r="I270" s="2"/>
      <c r="J270" s="2"/>
      <c r="K270" s="2"/>
      <c r="L270" s="2"/>
      <c r="M270" s="2"/>
      <c r="N270" s="2"/>
      <c r="O270" s="2"/>
      <c r="P270" s="2"/>
      <c r="Q270" s="2"/>
      <c r="R270" s="2"/>
      <c r="S270" s="2"/>
      <c r="T270" s="2"/>
      <c r="U270" s="2"/>
    </row>
    <row r="271" spans="1:21" ht="12" customHeight="1">
      <c r="A271" s="2"/>
      <c r="B271" s="2"/>
      <c r="C271" s="2"/>
      <c r="D271" s="2"/>
      <c r="E271" s="2"/>
      <c r="F271" s="2"/>
      <c r="G271" s="2"/>
      <c r="H271" s="2"/>
      <c r="I271" s="2"/>
      <c r="J271" s="2"/>
      <c r="K271" s="2"/>
      <c r="L271" s="2"/>
      <c r="M271" s="2"/>
      <c r="N271" s="2"/>
      <c r="O271" s="2"/>
      <c r="P271" s="2"/>
      <c r="Q271" s="2"/>
      <c r="R271" s="2"/>
      <c r="S271" s="2"/>
      <c r="T271" s="2"/>
      <c r="U271" s="2"/>
    </row>
    <row r="272" spans="1:21" ht="12" customHeight="1">
      <c r="A272" s="2"/>
      <c r="B272" s="2"/>
      <c r="C272" s="2"/>
      <c r="D272" s="2"/>
      <c r="E272" s="2"/>
      <c r="F272" s="2"/>
      <c r="G272" s="2"/>
      <c r="H272" s="2"/>
      <c r="I272" s="2"/>
      <c r="J272" s="2"/>
      <c r="K272" s="2"/>
      <c r="L272" s="2"/>
      <c r="M272" s="2"/>
      <c r="N272" s="2"/>
      <c r="O272" s="2"/>
      <c r="P272" s="2"/>
      <c r="Q272" s="2"/>
      <c r="R272" s="2"/>
      <c r="S272" s="2"/>
      <c r="T272" s="2"/>
      <c r="U272" s="2"/>
    </row>
    <row r="273" spans="1:21" ht="12" customHeight="1">
      <c r="A273" s="2"/>
      <c r="B273" s="2"/>
      <c r="C273" s="2"/>
      <c r="D273" s="2"/>
      <c r="E273" s="2"/>
      <c r="F273" s="2"/>
      <c r="G273" s="2"/>
      <c r="H273" s="2"/>
      <c r="I273" s="2"/>
      <c r="J273" s="2"/>
      <c r="K273" s="2"/>
      <c r="L273" s="2"/>
      <c r="M273" s="2"/>
      <c r="N273" s="2"/>
      <c r="O273" s="2"/>
      <c r="P273" s="2"/>
      <c r="Q273" s="2"/>
      <c r="R273" s="2"/>
      <c r="S273" s="2"/>
      <c r="T273" s="2"/>
      <c r="U273" s="2"/>
    </row>
    <row r="274" spans="1:21" ht="12" customHeight="1">
      <c r="A274" s="2"/>
      <c r="B274" s="2"/>
      <c r="C274" s="2"/>
      <c r="D274" s="2"/>
      <c r="E274" s="2"/>
      <c r="F274" s="2"/>
      <c r="G274" s="2"/>
      <c r="H274" s="2"/>
      <c r="I274" s="2"/>
      <c r="J274" s="2"/>
      <c r="K274" s="2"/>
      <c r="L274" s="2"/>
      <c r="M274" s="2"/>
      <c r="N274" s="2"/>
      <c r="O274" s="2"/>
      <c r="P274" s="2"/>
      <c r="Q274" s="2"/>
      <c r="R274" s="2"/>
      <c r="S274" s="2"/>
      <c r="T274" s="2"/>
      <c r="U274" s="2"/>
    </row>
    <row r="275" spans="1:21" ht="12" customHeight="1">
      <c r="A275" s="2"/>
      <c r="B275" s="2"/>
      <c r="C275" s="2"/>
      <c r="D275" s="2"/>
      <c r="E275" s="2"/>
      <c r="F275" s="2"/>
      <c r="G275" s="2"/>
      <c r="H275" s="2"/>
      <c r="I275" s="2"/>
      <c r="J275" s="2"/>
      <c r="K275" s="2"/>
      <c r="L275" s="2"/>
      <c r="M275" s="2"/>
      <c r="N275" s="2"/>
      <c r="O275" s="2"/>
      <c r="P275" s="2"/>
      <c r="Q275" s="2"/>
      <c r="R275" s="2"/>
      <c r="S275" s="2"/>
      <c r="T275" s="2"/>
      <c r="U275" s="2"/>
    </row>
    <row r="276" spans="1:21" ht="12" customHeight="1">
      <c r="A276" s="2"/>
      <c r="B276" s="2"/>
      <c r="C276" s="2"/>
      <c r="D276" s="2"/>
      <c r="E276" s="2"/>
      <c r="F276" s="2"/>
      <c r="G276" s="2"/>
      <c r="H276" s="2"/>
      <c r="I276" s="2"/>
      <c r="J276" s="2"/>
      <c r="K276" s="2"/>
      <c r="L276" s="2"/>
      <c r="M276" s="2"/>
      <c r="N276" s="2"/>
      <c r="O276" s="2"/>
      <c r="P276" s="2"/>
      <c r="Q276" s="2"/>
      <c r="R276" s="2"/>
      <c r="S276" s="2"/>
      <c r="T276" s="2"/>
      <c r="U276" s="2"/>
    </row>
    <row r="277" spans="1:21" ht="12" customHeight="1">
      <c r="A277" s="2"/>
      <c r="B277" s="2"/>
      <c r="C277" s="2"/>
      <c r="D277" s="2"/>
      <c r="E277" s="2"/>
      <c r="F277" s="2"/>
      <c r="G277" s="2"/>
      <c r="H277" s="2"/>
      <c r="I277" s="2"/>
      <c r="J277" s="2"/>
      <c r="K277" s="2"/>
      <c r="L277" s="2"/>
      <c r="M277" s="2"/>
      <c r="N277" s="2"/>
      <c r="O277" s="2"/>
      <c r="P277" s="2"/>
      <c r="Q277" s="2"/>
      <c r="R277" s="2"/>
      <c r="S277" s="2"/>
      <c r="T277" s="2"/>
      <c r="U277" s="2"/>
    </row>
    <row r="278" spans="1:21" ht="15.75" customHeight="1"/>
    <row r="279" spans="1:21" ht="15.75" customHeight="1"/>
    <row r="280" spans="1:21" ht="15.75" customHeight="1"/>
    <row r="281" spans="1:21" ht="15.75" customHeight="1"/>
    <row r="282" spans="1:21" ht="15.75" customHeight="1"/>
    <row r="283" spans="1:21" ht="15.75" customHeight="1"/>
    <row r="284" spans="1:21" ht="15.75" customHeight="1"/>
    <row r="285" spans="1:21" ht="15.75" customHeight="1"/>
    <row r="286" spans="1:21" ht="15.75" customHeight="1"/>
    <row r="287" spans="1:21" ht="15.75" customHeight="1"/>
    <row r="288" spans="1:21"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2:J2"/>
    <mergeCell ref="A76:E76"/>
    <mergeCell ref="A77:E77"/>
    <mergeCell ref="A75:I75"/>
    <mergeCell ref="A60:J62"/>
    <mergeCell ref="A3:J3"/>
    <mergeCell ref="A4:J4"/>
    <mergeCell ref="A6:J9"/>
    <mergeCell ref="A11:J13"/>
    <mergeCell ref="A15:J20"/>
    <mergeCell ref="A23:E23"/>
  </mergeCells>
  <hyperlinks>
    <hyperlink ref="A76" r:id="rId1"/>
    <hyperlink ref="A77" r:id="rId2"/>
  </hyperlinks>
  <pageMargins left="0.7" right="0.7" top="0.75" bottom="0.75" header="0" footer="0"/>
  <pageSetup orientation="portrait"/>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10"/>
  <sheetViews>
    <sheetView showGridLines="0" workbookViewId="0"/>
  </sheetViews>
  <sheetFormatPr defaultColWidth="14.42578125" defaultRowHeight="15" customHeight="1"/>
  <cols>
    <col min="1" max="1" width="3.42578125" customWidth="1"/>
    <col min="2" max="2" width="13.42578125" customWidth="1"/>
    <col min="3" max="3" width="2.42578125" customWidth="1"/>
    <col min="4" max="5" width="3.42578125" customWidth="1"/>
    <col min="6" max="6" width="65.42578125" customWidth="1"/>
    <col min="7" max="7" width="1.42578125" customWidth="1"/>
    <col min="8" max="8" width="3.42578125" hidden="1" customWidth="1"/>
    <col min="9" max="9" width="14" hidden="1" customWidth="1"/>
    <col min="10" max="11" width="8.85546875" hidden="1" customWidth="1"/>
    <col min="12" max="26" width="8.7109375" customWidth="1"/>
  </cols>
  <sheetData>
    <row r="1" spans="1:26" ht="12.75" customHeight="1">
      <c r="A1" s="1"/>
      <c r="B1" s="1"/>
      <c r="C1" s="1"/>
      <c r="D1" s="2"/>
      <c r="E1" s="2"/>
      <c r="F1" s="2"/>
      <c r="G1" s="2"/>
      <c r="H1" s="2"/>
      <c r="I1" s="2"/>
      <c r="J1" s="2"/>
      <c r="K1" s="2"/>
      <c r="L1" s="2"/>
      <c r="M1" s="2"/>
      <c r="N1" s="2"/>
      <c r="O1" s="2"/>
      <c r="P1" s="2"/>
      <c r="Q1" s="2"/>
      <c r="R1" s="2"/>
      <c r="S1" s="2"/>
      <c r="T1" s="2"/>
      <c r="U1" s="2"/>
      <c r="V1" s="2"/>
      <c r="W1" s="2"/>
      <c r="X1" s="2"/>
      <c r="Y1" s="2"/>
      <c r="Z1" s="2"/>
    </row>
    <row r="2" spans="1:26" ht="12.75" customHeight="1">
      <c r="A2" s="427" t="s">
        <v>370</v>
      </c>
      <c r="B2" s="390"/>
      <c r="C2" s="390"/>
      <c r="D2" s="390"/>
      <c r="E2" s="390"/>
      <c r="F2" s="390"/>
      <c r="G2" s="390"/>
      <c r="H2" s="2"/>
      <c r="I2" s="2"/>
      <c r="J2" s="2"/>
      <c r="K2" s="2"/>
      <c r="L2" s="2"/>
      <c r="M2" s="2"/>
      <c r="N2" s="2"/>
      <c r="O2" s="2"/>
      <c r="P2" s="2"/>
      <c r="Q2" s="2"/>
      <c r="R2" s="2"/>
      <c r="S2" s="2"/>
      <c r="T2" s="2"/>
      <c r="U2" s="2"/>
      <c r="V2" s="2"/>
      <c r="W2" s="2"/>
      <c r="X2" s="2"/>
      <c r="Y2" s="2"/>
      <c r="Z2" s="2"/>
    </row>
    <row r="3" spans="1:26" ht="12.75" customHeight="1">
      <c r="A3" s="412" t="s">
        <v>372</v>
      </c>
      <c r="B3" s="390"/>
      <c r="C3" s="390"/>
      <c r="D3" s="390"/>
      <c r="E3" s="390"/>
      <c r="F3" s="390"/>
      <c r="G3" s="390"/>
      <c r="H3" s="2"/>
      <c r="I3" s="2" t="s">
        <v>10</v>
      </c>
      <c r="J3" s="2"/>
      <c r="K3" s="2"/>
      <c r="L3" s="2"/>
      <c r="M3" s="2"/>
      <c r="N3" s="2"/>
      <c r="O3" s="2"/>
      <c r="P3" s="2"/>
      <c r="Q3" s="2"/>
      <c r="R3" s="2"/>
      <c r="S3" s="2"/>
      <c r="T3" s="2"/>
      <c r="U3" s="2"/>
      <c r="V3" s="2"/>
      <c r="W3" s="2"/>
      <c r="X3" s="2"/>
      <c r="Y3" s="2"/>
      <c r="Z3" s="2"/>
    </row>
    <row r="4" spans="1:26" ht="12.75" customHeight="1">
      <c r="A4" s="412" t="s">
        <v>373</v>
      </c>
      <c r="B4" s="390"/>
      <c r="C4" s="390"/>
      <c r="D4" s="390"/>
      <c r="E4" s="390"/>
      <c r="F4" s="390"/>
      <c r="G4" s="390"/>
      <c r="H4" s="2"/>
      <c r="I4" s="2"/>
      <c r="J4" s="2"/>
      <c r="K4" s="2"/>
      <c r="L4" s="2"/>
      <c r="M4" s="2"/>
      <c r="N4" s="2"/>
      <c r="O4" s="2"/>
      <c r="P4" s="2"/>
      <c r="Q4" s="2"/>
      <c r="R4" s="2"/>
      <c r="S4" s="2"/>
      <c r="T4" s="2"/>
      <c r="U4" s="2"/>
      <c r="V4" s="2"/>
      <c r="W4" s="2"/>
      <c r="X4" s="2"/>
      <c r="Y4" s="2"/>
      <c r="Z4" s="2"/>
    </row>
    <row r="5" spans="1:26" ht="12.75" customHeight="1">
      <c r="A5" s="412"/>
      <c r="B5" s="390"/>
      <c r="C5" s="390"/>
      <c r="D5" s="390"/>
      <c r="E5" s="390"/>
      <c r="F5" s="390"/>
      <c r="G5" s="390"/>
      <c r="H5" s="2"/>
      <c r="I5" s="2" t="s">
        <v>12</v>
      </c>
      <c r="J5" s="2"/>
      <c r="K5" s="2"/>
      <c r="L5" s="2"/>
      <c r="M5" s="2"/>
      <c r="N5" s="2"/>
      <c r="O5" s="2"/>
      <c r="P5" s="2"/>
      <c r="Q5" s="2"/>
      <c r="R5" s="2"/>
      <c r="S5" s="2"/>
      <c r="T5" s="2"/>
      <c r="U5" s="2"/>
      <c r="V5" s="2"/>
      <c r="W5" s="2"/>
      <c r="X5" s="2"/>
      <c r="Y5" s="2"/>
      <c r="Z5" s="2"/>
    </row>
    <row r="6" spans="1:26" ht="12.75" customHeight="1">
      <c r="A6" s="411" t="s">
        <v>18</v>
      </c>
      <c r="B6" s="390"/>
      <c r="C6" s="390"/>
      <c r="D6" s="390"/>
      <c r="E6" s="390"/>
      <c r="F6" s="390"/>
      <c r="G6" s="390"/>
      <c r="H6" s="2"/>
      <c r="I6" s="2"/>
      <c r="J6" s="2"/>
      <c r="K6" s="2"/>
      <c r="L6" s="2"/>
      <c r="M6" s="2"/>
      <c r="N6" s="2"/>
      <c r="O6" s="2"/>
      <c r="P6" s="2"/>
      <c r="Q6" s="2"/>
      <c r="R6" s="2"/>
      <c r="S6" s="2"/>
      <c r="T6" s="2"/>
      <c r="U6" s="2"/>
      <c r="V6" s="2"/>
      <c r="W6" s="2"/>
      <c r="X6" s="2"/>
      <c r="Y6" s="2"/>
      <c r="Z6" s="2"/>
    </row>
    <row r="7" spans="1:26" ht="12.75" customHeight="1">
      <c r="A7" s="411" t="s">
        <v>19</v>
      </c>
      <c r="B7" s="390"/>
      <c r="C7" s="390"/>
      <c r="D7" s="390"/>
      <c r="E7" s="390"/>
      <c r="F7" s="390"/>
      <c r="G7" s="390"/>
      <c r="H7" s="2"/>
      <c r="I7" s="2"/>
      <c r="J7" s="2"/>
      <c r="K7" s="2"/>
      <c r="L7" s="2"/>
      <c r="M7" s="2"/>
      <c r="N7" s="2"/>
      <c r="O7" s="2"/>
      <c r="P7" s="2"/>
      <c r="Q7" s="2"/>
      <c r="R7" s="2"/>
      <c r="S7" s="2"/>
      <c r="T7" s="2"/>
      <c r="U7" s="2"/>
      <c r="V7" s="2"/>
      <c r="W7" s="2"/>
      <c r="X7" s="2"/>
      <c r="Y7" s="2"/>
      <c r="Z7" s="2"/>
    </row>
    <row r="8" spans="1:26" ht="12.75" customHeight="1">
      <c r="A8" s="13"/>
      <c r="B8" s="13"/>
      <c r="C8" s="3"/>
      <c r="D8" s="3"/>
      <c r="E8" s="3"/>
      <c r="F8" s="3"/>
      <c r="G8" s="2"/>
      <c r="H8" s="2"/>
      <c r="I8" s="2"/>
      <c r="J8" s="2"/>
      <c r="K8" s="2"/>
      <c r="L8" s="2"/>
      <c r="M8" s="2"/>
      <c r="N8" s="2"/>
      <c r="O8" s="2"/>
      <c r="P8" s="2"/>
      <c r="Q8" s="2"/>
      <c r="R8" s="2"/>
      <c r="S8" s="2"/>
      <c r="T8" s="2"/>
      <c r="U8" s="2"/>
      <c r="V8" s="2"/>
      <c r="W8" s="2"/>
      <c r="X8" s="2"/>
      <c r="Y8" s="2"/>
      <c r="Z8" s="2"/>
    </row>
    <row r="9" spans="1:26" ht="12.75" customHeight="1">
      <c r="A9" s="400" t="s">
        <v>23</v>
      </c>
      <c r="B9" s="401"/>
      <c r="C9" s="401"/>
      <c r="D9" s="401"/>
      <c r="E9" s="401"/>
      <c r="F9" s="401"/>
      <c r="G9" s="401"/>
      <c r="H9" s="2"/>
      <c r="I9" s="2"/>
      <c r="J9" s="2"/>
      <c r="K9" s="2"/>
      <c r="L9" s="2"/>
      <c r="M9" s="2"/>
      <c r="N9" s="2"/>
      <c r="O9" s="2"/>
      <c r="P9" s="2"/>
      <c r="Q9" s="2"/>
      <c r="R9" s="2"/>
      <c r="S9" s="2"/>
      <c r="T9" s="2"/>
      <c r="U9" s="2"/>
      <c r="V9" s="2"/>
      <c r="W9" s="2"/>
      <c r="X9" s="2"/>
      <c r="Y9" s="2"/>
      <c r="Z9" s="2"/>
    </row>
    <row r="10" spans="1:26" ht="12.75" customHeight="1">
      <c r="A10" s="3"/>
      <c r="B10" s="3"/>
      <c r="C10" s="1"/>
      <c r="D10" s="2"/>
      <c r="E10" s="8"/>
      <c r="F10" s="2"/>
      <c r="G10" s="2"/>
      <c r="H10" s="2"/>
      <c r="I10" s="2"/>
      <c r="J10" s="2"/>
      <c r="K10" s="2"/>
      <c r="L10" s="2"/>
      <c r="M10" s="2"/>
      <c r="N10" s="2"/>
      <c r="O10" s="2"/>
      <c r="P10" s="2"/>
      <c r="Q10" s="2"/>
      <c r="R10" s="2"/>
      <c r="S10" s="2"/>
      <c r="T10" s="2"/>
      <c r="U10" s="2"/>
      <c r="V10" s="2"/>
      <c r="W10" s="2"/>
      <c r="X10" s="2"/>
      <c r="Y10" s="2"/>
      <c r="Z10" s="2"/>
    </row>
    <row r="11" spans="1:26" ht="13.5" customHeight="1">
      <c r="A11" s="1"/>
      <c r="B11" s="1"/>
      <c r="C11" s="3"/>
      <c r="D11" s="413" t="s">
        <v>26</v>
      </c>
      <c r="E11" s="390"/>
      <c r="F11" s="390"/>
      <c r="G11" s="2"/>
      <c r="H11" s="2"/>
      <c r="I11" s="2"/>
      <c r="J11" s="2"/>
      <c r="K11" s="2"/>
      <c r="L11" s="2"/>
      <c r="M11" s="2"/>
      <c r="N11" s="2"/>
      <c r="O11" s="2"/>
      <c r="P11" s="2"/>
      <c r="Q11" s="2"/>
      <c r="R11" s="2"/>
      <c r="S11" s="2"/>
      <c r="T11" s="2"/>
      <c r="U11" s="2"/>
      <c r="V11" s="2"/>
      <c r="W11" s="2"/>
      <c r="X11" s="2"/>
      <c r="Y11" s="2"/>
      <c r="Z11" s="2"/>
    </row>
    <row r="12" spans="1:26" ht="12.75" customHeight="1">
      <c r="A12" s="1"/>
      <c r="B12" s="1"/>
      <c r="C12" s="3"/>
      <c r="D12" s="390"/>
      <c r="E12" s="390"/>
      <c r="F12" s="390"/>
      <c r="G12" s="2"/>
      <c r="H12" s="2"/>
      <c r="I12" s="2"/>
      <c r="J12" s="2"/>
      <c r="K12" s="2"/>
      <c r="L12" s="2"/>
      <c r="M12" s="2"/>
      <c r="N12" s="2"/>
      <c r="O12" s="2"/>
      <c r="P12" s="2"/>
      <c r="Q12" s="2"/>
      <c r="R12" s="2"/>
      <c r="S12" s="2"/>
      <c r="T12" s="2"/>
      <c r="U12" s="2"/>
      <c r="V12" s="2"/>
      <c r="W12" s="2"/>
      <c r="X12" s="2"/>
      <c r="Y12" s="2"/>
      <c r="Z12" s="2"/>
    </row>
    <row r="13" spans="1:26" ht="12.75" customHeight="1">
      <c r="A13" s="14"/>
      <c r="B13" s="14"/>
      <c r="C13" s="14"/>
      <c r="D13" s="397" t="s">
        <v>32</v>
      </c>
      <c r="E13" s="390"/>
      <c r="F13" s="390"/>
      <c r="G13" s="2"/>
      <c r="H13" s="2"/>
      <c r="I13" s="2"/>
      <c r="J13" s="2"/>
      <c r="K13" s="2"/>
      <c r="L13" s="2"/>
      <c r="M13" s="2"/>
      <c r="N13" s="2"/>
      <c r="O13" s="2"/>
      <c r="P13" s="2"/>
      <c r="Q13" s="2"/>
      <c r="R13" s="2"/>
      <c r="S13" s="2"/>
      <c r="T13" s="2"/>
      <c r="U13" s="2"/>
      <c r="V13" s="2"/>
      <c r="W13" s="2"/>
      <c r="X13" s="2"/>
      <c r="Y13" s="2"/>
      <c r="Z13" s="2"/>
    </row>
    <row r="14" spans="1:26" ht="12.75" customHeight="1">
      <c r="A14" s="14"/>
      <c r="B14" s="14"/>
      <c r="C14" s="14"/>
      <c r="D14" s="2"/>
      <c r="E14" s="2"/>
      <c r="F14" s="2"/>
      <c r="G14" s="2"/>
      <c r="H14" s="2"/>
      <c r="I14" s="2"/>
      <c r="J14" s="2"/>
      <c r="K14" s="2"/>
      <c r="L14" s="2"/>
      <c r="M14" s="2"/>
      <c r="N14" s="2"/>
      <c r="O14" s="2"/>
      <c r="P14" s="2"/>
      <c r="Q14" s="2"/>
      <c r="R14" s="2"/>
      <c r="S14" s="2"/>
      <c r="T14" s="2"/>
      <c r="U14" s="2"/>
      <c r="V14" s="2"/>
      <c r="W14" s="2"/>
      <c r="X14" s="2"/>
      <c r="Y14" s="2"/>
      <c r="Z14" s="2"/>
    </row>
    <row r="15" spans="1:26" ht="12.75" customHeight="1">
      <c r="A15" s="16"/>
      <c r="B15" s="19" t="s">
        <v>8</v>
      </c>
      <c r="C15" s="14"/>
      <c r="D15" s="389" t="s">
        <v>36</v>
      </c>
      <c r="E15" s="390"/>
      <c r="F15" s="390"/>
      <c r="G15" s="2"/>
      <c r="H15" s="2"/>
      <c r="I15" s="2"/>
      <c r="J15" s="2"/>
      <c r="K15" s="2"/>
      <c r="L15" s="2"/>
      <c r="M15" s="2"/>
      <c r="N15" s="2"/>
      <c r="O15" s="2"/>
      <c r="P15" s="2"/>
      <c r="Q15" s="2"/>
      <c r="R15" s="2"/>
      <c r="S15" s="2"/>
      <c r="T15" s="2"/>
      <c r="U15" s="2"/>
      <c r="V15" s="2"/>
      <c r="W15" s="2"/>
      <c r="X15" s="2"/>
      <c r="Y15" s="2"/>
      <c r="Z15" s="2"/>
    </row>
    <row r="16" spans="1:26" ht="12.75" customHeight="1">
      <c r="A16" s="14"/>
      <c r="B16" s="14"/>
      <c r="C16" s="14"/>
      <c r="D16" s="390"/>
      <c r="E16" s="390"/>
      <c r="F16" s="390"/>
      <c r="G16" s="2"/>
      <c r="H16" s="2"/>
      <c r="I16" s="2"/>
      <c r="J16" s="2"/>
      <c r="K16" s="2"/>
      <c r="L16" s="2"/>
      <c r="M16" s="2"/>
      <c r="N16" s="2"/>
      <c r="O16" s="2"/>
      <c r="P16" s="2"/>
      <c r="Q16" s="2"/>
      <c r="R16" s="2"/>
      <c r="S16" s="2"/>
      <c r="T16" s="2"/>
      <c r="U16" s="2"/>
      <c r="V16" s="2"/>
      <c r="W16" s="2"/>
      <c r="X16" s="2"/>
      <c r="Y16" s="2"/>
      <c r="Z16" s="2"/>
    </row>
    <row r="17" spans="1:26" ht="12.75" customHeight="1">
      <c r="A17" s="14"/>
      <c r="B17" s="14"/>
      <c r="C17" s="14"/>
      <c r="D17" s="390"/>
      <c r="E17" s="390"/>
      <c r="F17" s="390"/>
      <c r="G17" s="2"/>
      <c r="H17" s="2"/>
      <c r="I17" s="2"/>
      <c r="J17" s="2"/>
      <c r="K17" s="2"/>
      <c r="L17" s="2"/>
      <c r="M17" s="2"/>
      <c r="N17" s="2"/>
      <c r="O17" s="2"/>
      <c r="P17" s="2"/>
      <c r="Q17" s="2"/>
      <c r="R17" s="2"/>
      <c r="S17" s="2"/>
      <c r="T17" s="2"/>
      <c r="U17" s="2"/>
      <c r="V17" s="2"/>
      <c r="W17" s="2"/>
      <c r="X17" s="2"/>
      <c r="Y17" s="2"/>
      <c r="Z17" s="2"/>
    </row>
    <row r="18" spans="1:26" ht="12.75" customHeight="1">
      <c r="A18" s="14"/>
      <c r="B18" s="14"/>
      <c r="C18" s="14"/>
      <c r="D18" s="2"/>
      <c r="E18" s="2"/>
      <c r="F18" s="2"/>
      <c r="G18" s="2"/>
      <c r="H18" s="2"/>
      <c r="I18" s="2"/>
      <c r="J18" s="2"/>
      <c r="K18" s="2"/>
      <c r="L18" s="2"/>
      <c r="M18" s="2"/>
      <c r="N18" s="2"/>
      <c r="O18" s="2"/>
      <c r="P18" s="2"/>
      <c r="Q18" s="2"/>
      <c r="R18" s="2"/>
      <c r="S18" s="2"/>
      <c r="T18" s="2"/>
      <c r="U18" s="2"/>
      <c r="V18" s="2"/>
      <c r="W18" s="2"/>
      <c r="X18" s="2"/>
      <c r="Y18" s="2"/>
      <c r="Z18" s="2"/>
    </row>
    <row r="19" spans="1:26" ht="12.75" customHeight="1">
      <c r="A19" s="16"/>
      <c r="B19" s="19" t="s">
        <v>8</v>
      </c>
      <c r="C19" s="1"/>
      <c r="D19" s="405" t="s">
        <v>42</v>
      </c>
      <c r="E19" s="390"/>
      <c r="F19" s="390"/>
      <c r="G19" s="2"/>
      <c r="H19" s="2"/>
      <c r="I19" s="2"/>
      <c r="J19" s="2"/>
      <c r="K19" s="2"/>
      <c r="L19" s="2"/>
      <c r="M19" s="2"/>
      <c r="N19" s="2"/>
      <c r="O19" s="2"/>
      <c r="P19" s="2"/>
      <c r="Q19" s="2"/>
      <c r="R19" s="2"/>
      <c r="S19" s="2"/>
      <c r="T19" s="2"/>
      <c r="U19" s="2"/>
      <c r="V19" s="2"/>
      <c r="W19" s="2"/>
      <c r="X19" s="2"/>
      <c r="Y19" s="2"/>
      <c r="Z19" s="2"/>
    </row>
    <row r="20" spans="1:26" ht="12.75" customHeight="1">
      <c r="A20" s="16"/>
      <c r="B20" s="16"/>
      <c r="C20" s="1"/>
      <c r="D20" s="15"/>
      <c r="E20" s="2"/>
      <c r="F20" s="2"/>
      <c r="G20" s="2"/>
      <c r="H20" s="2"/>
      <c r="I20" s="2"/>
      <c r="J20" s="2"/>
      <c r="K20" s="2"/>
      <c r="L20" s="2"/>
      <c r="M20" s="2"/>
      <c r="N20" s="2"/>
      <c r="O20" s="2"/>
      <c r="P20" s="2"/>
      <c r="Q20" s="2"/>
      <c r="R20" s="2"/>
      <c r="S20" s="2"/>
      <c r="T20" s="2"/>
      <c r="U20" s="2"/>
      <c r="V20" s="2"/>
      <c r="W20" s="2"/>
      <c r="X20" s="2"/>
      <c r="Y20" s="2"/>
      <c r="Z20" s="2"/>
    </row>
    <row r="21" spans="1:26" ht="12.75" customHeight="1">
      <c r="A21" s="16"/>
      <c r="B21" s="19" t="s">
        <v>8</v>
      </c>
      <c r="C21" s="1"/>
      <c r="D21" s="389" t="s">
        <v>49</v>
      </c>
      <c r="E21" s="390"/>
      <c r="F21" s="390"/>
      <c r="G21" s="2"/>
      <c r="H21" s="2"/>
      <c r="I21" s="2"/>
      <c r="J21" s="2"/>
      <c r="K21" s="2"/>
      <c r="L21" s="2"/>
      <c r="M21" s="2"/>
      <c r="N21" s="2"/>
      <c r="O21" s="2"/>
      <c r="P21" s="2"/>
      <c r="Q21" s="2"/>
      <c r="R21" s="2"/>
      <c r="S21" s="2"/>
      <c r="T21" s="2"/>
      <c r="U21" s="2"/>
      <c r="V21" s="2"/>
      <c r="W21" s="2"/>
      <c r="X21" s="2"/>
      <c r="Y21" s="2"/>
      <c r="Z21" s="2"/>
    </row>
    <row r="22" spans="1:26" ht="12.75" customHeight="1">
      <c r="A22" s="16"/>
      <c r="B22" s="16"/>
      <c r="C22" s="1"/>
      <c r="D22" s="390"/>
      <c r="E22" s="390"/>
      <c r="F22" s="390"/>
      <c r="G22" s="2"/>
      <c r="H22" s="2"/>
      <c r="I22" s="2"/>
      <c r="J22" s="2"/>
      <c r="K22" s="2"/>
      <c r="L22" s="2"/>
      <c r="M22" s="2"/>
      <c r="N22" s="2"/>
      <c r="O22" s="2"/>
      <c r="P22" s="2"/>
      <c r="Q22" s="2"/>
      <c r="R22" s="2"/>
      <c r="S22" s="2"/>
      <c r="T22" s="2"/>
      <c r="U22" s="2"/>
      <c r="V22" s="2"/>
      <c r="W22" s="2"/>
      <c r="X22" s="2"/>
      <c r="Y22" s="2"/>
      <c r="Z22" s="2"/>
    </row>
    <row r="23" spans="1:26" ht="12.75" customHeight="1">
      <c r="A23" s="1"/>
      <c r="B23" s="1"/>
      <c r="C23" s="1"/>
      <c r="D23" s="2"/>
      <c r="E23" s="2"/>
      <c r="F23" s="2"/>
      <c r="G23" s="2"/>
      <c r="H23" s="2"/>
      <c r="I23" s="2"/>
      <c r="J23" s="2"/>
      <c r="K23" s="2"/>
      <c r="L23" s="2"/>
      <c r="M23" s="2"/>
      <c r="N23" s="2"/>
      <c r="O23" s="2"/>
      <c r="P23" s="2"/>
      <c r="Q23" s="2"/>
      <c r="R23" s="2"/>
      <c r="S23" s="2"/>
      <c r="T23" s="2"/>
      <c r="U23" s="2"/>
      <c r="V23" s="2"/>
      <c r="W23" s="2"/>
      <c r="X23" s="2"/>
      <c r="Y23" s="2"/>
      <c r="Z23" s="2"/>
    </row>
    <row r="24" spans="1:26" ht="12.75" customHeight="1">
      <c r="A24" s="16"/>
      <c r="B24" s="19" t="s">
        <v>8</v>
      </c>
      <c r="C24" s="1"/>
      <c r="D24" s="389" t="s">
        <v>53</v>
      </c>
      <c r="E24" s="390"/>
      <c r="F24" s="390"/>
      <c r="G24" s="2"/>
      <c r="H24" s="2"/>
      <c r="I24" s="2"/>
      <c r="J24" s="2"/>
      <c r="K24" s="2"/>
      <c r="L24" s="2"/>
      <c r="M24" s="2"/>
      <c r="N24" s="2"/>
      <c r="O24" s="2"/>
      <c r="P24" s="2"/>
      <c r="Q24" s="2"/>
      <c r="R24" s="2"/>
      <c r="S24" s="2"/>
      <c r="T24" s="2"/>
      <c r="U24" s="2"/>
      <c r="V24" s="2"/>
      <c r="W24" s="2"/>
      <c r="X24" s="2"/>
      <c r="Y24" s="2"/>
      <c r="Z24" s="2"/>
    </row>
    <row r="25" spans="1:26" ht="12.75" customHeight="1">
      <c r="A25" s="1"/>
      <c r="B25" s="1"/>
      <c r="C25" s="1"/>
      <c r="D25" s="390"/>
      <c r="E25" s="390"/>
      <c r="F25" s="390"/>
      <c r="G25" s="2"/>
      <c r="H25" s="2"/>
      <c r="I25" s="2"/>
      <c r="J25" s="2"/>
      <c r="K25" s="2"/>
      <c r="L25" s="2"/>
      <c r="M25" s="2"/>
      <c r="N25" s="2"/>
      <c r="O25" s="2"/>
      <c r="P25" s="2"/>
      <c r="Q25" s="2"/>
      <c r="R25" s="2"/>
      <c r="S25" s="2"/>
      <c r="T25" s="2"/>
      <c r="U25" s="2"/>
      <c r="V25" s="2"/>
      <c r="W25" s="2"/>
      <c r="X25" s="2"/>
      <c r="Y25" s="2"/>
      <c r="Z25" s="2"/>
    </row>
    <row r="26" spans="1:26" ht="12.75" customHeight="1">
      <c r="A26" s="1"/>
      <c r="B26" s="1"/>
      <c r="C26" s="1"/>
      <c r="D26" s="390"/>
      <c r="E26" s="390"/>
      <c r="F26" s="390"/>
      <c r="G26" s="2"/>
      <c r="H26" s="2"/>
      <c r="I26" s="2"/>
      <c r="J26" s="2"/>
      <c r="K26" s="2"/>
      <c r="L26" s="2"/>
      <c r="M26" s="2"/>
      <c r="N26" s="2"/>
      <c r="O26" s="2"/>
      <c r="P26" s="2"/>
      <c r="Q26" s="2"/>
      <c r="R26" s="2"/>
      <c r="S26" s="2"/>
      <c r="T26" s="2"/>
      <c r="U26" s="2"/>
      <c r="V26" s="2"/>
      <c r="W26" s="2"/>
      <c r="X26" s="2"/>
      <c r="Y26" s="2"/>
      <c r="Z26" s="2"/>
    </row>
    <row r="27" spans="1:26" ht="12.75" customHeight="1">
      <c r="A27" s="1"/>
      <c r="B27" s="1"/>
      <c r="C27" s="1"/>
      <c r="D27" s="390"/>
      <c r="E27" s="390"/>
      <c r="F27" s="390"/>
      <c r="G27" s="2"/>
      <c r="H27" s="2"/>
      <c r="I27" s="2"/>
      <c r="J27" s="2"/>
      <c r="K27" s="2"/>
      <c r="L27" s="2"/>
      <c r="M27" s="2"/>
      <c r="N27" s="2"/>
      <c r="O27" s="2"/>
      <c r="P27" s="2"/>
      <c r="Q27" s="2"/>
      <c r="R27" s="2"/>
      <c r="S27" s="2"/>
      <c r="T27" s="2"/>
      <c r="U27" s="2"/>
      <c r="V27" s="2"/>
      <c r="W27" s="2"/>
      <c r="X27" s="2"/>
      <c r="Y27" s="2"/>
      <c r="Z27" s="2"/>
    </row>
    <row r="28" spans="1:26" ht="12.75" customHeight="1">
      <c r="A28" s="1"/>
      <c r="B28" s="1"/>
      <c r="C28" s="1"/>
      <c r="D28" s="390"/>
      <c r="E28" s="390"/>
      <c r="F28" s="390"/>
      <c r="G28" s="2"/>
      <c r="H28" s="2"/>
      <c r="I28" s="2"/>
      <c r="J28" s="2"/>
      <c r="K28" s="2"/>
      <c r="L28" s="2"/>
      <c r="M28" s="2"/>
      <c r="N28" s="2"/>
      <c r="O28" s="2"/>
      <c r="P28" s="2"/>
      <c r="Q28" s="2"/>
      <c r="R28" s="2"/>
      <c r="S28" s="2"/>
      <c r="T28" s="2"/>
      <c r="U28" s="2"/>
      <c r="V28" s="2"/>
      <c r="W28" s="2"/>
      <c r="X28" s="2"/>
      <c r="Y28" s="2"/>
      <c r="Z28" s="2"/>
    </row>
    <row r="29" spans="1:26" ht="12.75" customHeight="1">
      <c r="A29" s="1"/>
      <c r="B29" s="1"/>
      <c r="C29" s="1"/>
      <c r="D29" s="15"/>
      <c r="E29" s="2"/>
      <c r="F29" s="2"/>
      <c r="G29" s="2"/>
      <c r="H29" s="2"/>
      <c r="I29" s="2"/>
      <c r="J29" s="2"/>
      <c r="K29" s="2"/>
      <c r="L29" s="2"/>
      <c r="M29" s="2"/>
      <c r="N29" s="2"/>
      <c r="O29" s="2"/>
      <c r="P29" s="2"/>
      <c r="Q29" s="2"/>
      <c r="R29" s="2"/>
      <c r="S29" s="2"/>
      <c r="T29" s="2"/>
      <c r="U29" s="2"/>
      <c r="V29" s="2"/>
      <c r="W29" s="2"/>
      <c r="X29" s="2"/>
      <c r="Y29" s="2"/>
      <c r="Z29" s="2"/>
    </row>
    <row r="30" spans="1:26" ht="12.75" customHeight="1">
      <c r="A30" s="1"/>
      <c r="B30" s="19" t="s">
        <v>8</v>
      </c>
      <c r="C30" s="1"/>
      <c r="D30" s="389" t="s">
        <v>60</v>
      </c>
      <c r="E30" s="390"/>
      <c r="F30" s="390"/>
      <c r="G30" s="2"/>
      <c r="H30" s="2"/>
      <c r="I30" s="2"/>
      <c r="J30" s="2"/>
      <c r="K30" s="2"/>
      <c r="L30" s="2"/>
      <c r="M30" s="2"/>
      <c r="N30" s="2"/>
      <c r="O30" s="2"/>
      <c r="P30" s="2"/>
      <c r="Q30" s="2"/>
      <c r="R30" s="2"/>
      <c r="S30" s="2"/>
      <c r="T30" s="2"/>
      <c r="U30" s="2"/>
      <c r="V30" s="2"/>
      <c r="W30" s="2"/>
      <c r="X30" s="2"/>
      <c r="Y30" s="2"/>
      <c r="Z30" s="2"/>
    </row>
    <row r="31" spans="1:26" ht="12.75" customHeight="1">
      <c r="A31" s="1"/>
      <c r="B31" s="1"/>
      <c r="C31" s="1"/>
      <c r="D31" s="390"/>
      <c r="E31" s="390"/>
      <c r="F31" s="390"/>
      <c r="G31" s="2"/>
      <c r="H31" s="2"/>
      <c r="I31" s="2"/>
      <c r="J31" s="2"/>
      <c r="K31" s="2"/>
      <c r="L31" s="2"/>
      <c r="M31" s="2"/>
      <c r="N31" s="2"/>
      <c r="O31" s="2"/>
      <c r="P31" s="2"/>
      <c r="Q31" s="2"/>
      <c r="R31" s="2"/>
      <c r="S31" s="2"/>
      <c r="T31" s="2"/>
      <c r="U31" s="2"/>
      <c r="V31" s="2"/>
      <c r="W31" s="2"/>
      <c r="X31" s="2"/>
      <c r="Y31" s="2"/>
      <c r="Z31" s="2"/>
    </row>
    <row r="32" spans="1:26" ht="12.75" customHeight="1">
      <c r="A32" s="16"/>
      <c r="B32" s="16"/>
      <c r="C32" s="1"/>
      <c r="D32" s="15"/>
      <c r="E32" s="2"/>
      <c r="F32" s="2"/>
      <c r="G32" s="2"/>
      <c r="H32" s="2"/>
      <c r="I32" s="2"/>
      <c r="J32" s="2"/>
      <c r="K32" s="2"/>
      <c r="L32" s="2"/>
      <c r="M32" s="2"/>
      <c r="N32" s="2"/>
      <c r="O32" s="2"/>
      <c r="P32" s="2"/>
      <c r="Q32" s="2"/>
      <c r="R32" s="2"/>
      <c r="S32" s="2"/>
      <c r="T32" s="2"/>
      <c r="U32" s="2"/>
      <c r="V32" s="2"/>
      <c r="W32" s="2"/>
      <c r="X32" s="2"/>
      <c r="Y32" s="2"/>
      <c r="Z32" s="2"/>
    </row>
    <row r="33" spans="1:26" ht="14.25" customHeight="1">
      <c r="A33" s="16"/>
      <c r="B33" s="19" t="s">
        <v>8</v>
      </c>
      <c r="C33" s="1"/>
      <c r="D33" s="389" t="s">
        <v>385</v>
      </c>
      <c r="E33" s="390"/>
      <c r="F33" s="390"/>
      <c r="G33" s="2"/>
      <c r="H33" s="2"/>
      <c r="I33" s="2"/>
      <c r="J33" s="2"/>
      <c r="K33" s="2"/>
      <c r="L33" s="2"/>
      <c r="M33" s="2"/>
      <c r="N33" s="2"/>
      <c r="O33" s="2"/>
      <c r="P33" s="2"/>
      <c r="Q33" s="2"/>
      <c r="R33" s="2"/>
      <c r="S33" s="2"/>
      <c r="T33" s="2"/>
      <c r="U33" s="2"/>
      <c r="V33" s="2"/>
      <c r="W33" s="2"/>
      <c r="X33" s="2"/>
      <c r="Y33" s="2"/>
      <c r="Z33" s="2"/>
    </row>
    <row r="34" spans="1:26" ht="12.75" customHeight="1">
      <c r="A34" s="16"/>
      <c r="B34" s="16"/>
      <c r="C34" s="1"/>
      <c r="D34" s="390"/>
      <c r="E34" s="390"/>
      <c r="F34" s="390"/>
      <c r="G34" s="2"/>
      <c r="H34" s="2"/>
      <c r="I34" s="2"/>
      <c r="J34" s="2"/>
      <c r="K34" s="2"/>
      <c r="L34" s="2"/>
      <c r="M34" s="2"/>
      <c r="N34" s="2"/>
      <c r="O34" s="2"/>
      <c r="P34" s="2"/>
      <c r="Q34" s="2"/>
      <c r="R34" s="2"/>
      <c r="S34" s="2"/>
      <c r="T34" s="2"/>
      <c r="U34" s="2"/>
      <c r="V34" s="2"/>
      <c r="W34" s="2"/>
      <c r="X34" s="2"/>
      <c r="Y34" s="2"/>
      <c r="Z34" s="2"/>
    </row>
    <row r="35" spans="1:26" ht="12.75" customHeight="1">
      <c r="A35" s="16"/>
      <c r="B35" s="16"/>
      <c r="C35" s="1"/>
      <c r="D35" s="390"/>
      <c r="E35" s="390"/>
      <c r="F35" s="390"/>
      <c r="G35" s="2"/>
      <c r="H35" s="2"/>
      <c r="I35" s="2"/>
      <c r="J35" s="2"/>
      <c r="K35" s="2"/>
      <c r="L35" s="2"/>
      <c r="M35" s="2"/>
      <c r="N35" s="2"/>
      <c r="O35" s="2"/>
      <c r="P35" s="2"/>
      <c r="Q35" s="2"/>
      <c r="R35" s="2"/>
      <c r="S35" s="2"/>
      <c r="T35" s="2"/>
      <c r="U35" s="2"/>
      <c r="V35" s="2"/>
      <c r="W35" s="2"/>
      <c r="X35" s="2"/>
      <c r="Y35" s="2"/>
      <c r="Z35" s="2"/>
    </row>
    <row r="36" spans="1:26" ht="12.75" customHeight="1">
      <c r="A36" s="16"/>
      <c r="B36" s="16"/>
      <c r="C36" s="1"/>
      <c r="D36" s="390"/>
      <c r="E36" s="390"/>
      <c r="F36" s="390"/>
      <c r="G36" s="2"/>
      <c r="H36" s="2"/>
      <c r="I36" s="2"/>
      <c r="J36" s="2"/>
      <c r="K36" s="2"/>
      <c r="L36" s="2"/>
      <c r="M36" s="2"/>
      <c r="N36" s="2"/>
      <c r="O36" s="2"/>
      <c r="P36" s="2"/>
      <c r="Q36" s="2"/>
      <c r="R36" s="2"/>
      <c r="S36" s="2"/>
      <c r="T36" s="2"/>
      <c r="U36" s="2"/>
      <c r="V36" s="2"/>
      <c r="W36" s="2"/>
      <c r="X36" s="2"/>
      <c r="Y36" s="2"/>
      <c r="Z36" s="2"/>
    </row>
    <row r="37" spans="1:26" ht="12.75" customHeight="1">
      <c r="A37" s="16"/>
      <c r="B37" s="16"/>
      <c r="C37" s="1"/>
      <c r="D37" s="2"/>
      <c r="E37" s="2"/>
      <c r="F37" s="2"/>
      <c r="G37" s="2"/>
      <c r="H37" s="2"/>
      <c r="I37" s="2"/>
      <c r="J37" s="2"/>
      <c r="K37" s="2"/>
      <c r="L37" s="2"/>
      <c r="M37" s="2"/>
      <c r="N37" s="2"/>
      <c r="O37" s="2"/>
      <c r="P37" s="2"/>
      <c r="Q37" s="2"/>
      <c r="R37" s="2"/>
      <c r="S37" s="2"/>
      <c r="T37" s="2"/>
      <c r="U37" s="2"/>
      <c r="V37" s="2"/>
      <c r="W37" s="2"/>
      <c r="X37" s="2"/>
      <c r="Y37" s="2"/>
      <c r="Z37" s="2"/>
    </row>
    <row r="38" spans="1:26" ht="12.75" customHeight="1">
      <c r="A38" s="16"/>
      <c r="B38" s="19" t="s">
        <v>8</v>
      </c>
      <c r="C38" s="1"/>
      <c r="D38" s="389" t="s">
        <v>66</v>
      </c>
      <c r="E38" s="390"/>
      <c r="F38" s="390"/>
      <c r="G38" s="2"/>
      <c r="H38" s="2"/>
      <c r="I38" s="2"/>
      <c r="J38" s="2"/>
      <c r="K38" s="2"/>
      <c r="L38" s="2"/>
      <c r="M38" s="2"/>
      <c r="N38" s="2"/>
      <c r="O38" s="2"/>
      <c r="P38" s="2"/>
      <c r="Q38" s="2"/>
      <c r="R38" s="2"/>
      <c r="S38" s="2"/>
      <c r="T38" s="2"/>
      <c r="U38" s="2"/>
      <c r="V38" s="2"/>
      <c r="W38" s="2"/>
      <c r="X38" s="2"/>
      <c r="Y38" s="2"/>
      <c r="Z38" s="2"/>
    </row>
    <row r="39" spans="1:26" ht="12.75" customHeight="1">
      <c r="A39" s="16"/>
      <c r="B39" s="16"/>
      <c r="C39" s="1"/>
      <c r="D39" s="390"/>
      <c r="E39" s="390"/>
      <c r="F39" s="390"/>
      <c r="G39" s="2"/>
      <c r="H39" s="2"/>
      <c r="I39" s="2"/>
      <c r="J39" s="2"/>
      <c r="K39" s="2"/>
      <c r="L39" s="2"/>
      <c r="M39" s="2"/>
      <c r="N39" s="2"/>
      <c r="O39" s="2"/>
      <c r="P39" s="2"/>
      <c r="Q39" s="2"/>
      <c r="R39" s="2"/>
      <c r="S39" s="2"/>
      <c r="T39" s="2"/>
      <c r="U39" s="2"/>
      <c r="V39" s="2"/>
      <c r="W39" s="2"/>
      <c r="X39" s="2"/>
      <c r="Y39" s="2"/>
      <c r="Z39" s="2"/>
    </row>
    <row r="40" spans="1:26" ht="12.75" customHeight="1">
      <c r="A40" s="16"/>
      <c r="B40" s="16"/>
      <c r="C40" s="1"/>
      <c r="D40" s="390"/>
      <c r="E40" s="390"/>
      <c r="F40" s="390"/>
      <c r="G40" s="2"/>
      <c r="H40" s="2"/>
      <c r="I40" s="2"/>
      <c r="J40" s="2"/>
      <c r="K40" s="2"/>
      <c r="L40" s="2"/>
      <c r="M40" s="2"/>
      <c r="N40" s="2"/>
      <c r="O40" s="2"/>
      <c r="P40" s="2"/>
      <c r="Q40" s="2"/>
      <c r="R40" s="2"/>
      <c r="S40" s="2"/>
      <c r="T40" s="2"/>
      <c r="U40" s="2"/>
      <c r="V40" s="2"/>
      <c r="W40" s="2"/>
      <c r="X40" s="2"/>
      <c r="Y40" s="2"/>
      <c r="Z40" s="2"/>
    </row>
    <row r="41" spans="1:26" ht="12.75" customHeight="1">
      <c r="A41" s="16"/>
      <c r="B41" s="16"/>
      <c r="C41" s="1"/>
      <c r="D41" s="390"/>
      <c r="E41" s="390"/>
      <c r="F41" s="390"/>
      <c r="G41" s="2"/>
      <c r="H41" s="2"/>
      <c r="I41" s="2"/>
      <c r="J41" s="2"/>
      <c r="K41" s="2"/>
      <c r="L41" s="2"/>
      <c r="M41" s="2"/>
      <c r="N41" s="2"/>
      <c r="O41" s="2"/>
      <c r="P41" s="2"/>
      <c r="Q41" s="2"/>
      <c r="R41" s="2"/>
      <c r="S41" s="2"/>
      <c r="T41" s="2"/>
      <c r="U41" s="2"/>
      <c r="V41" s="2"/>
      <c r="W41" s="2"/>
      <c r="X41" s="2"/>
      <c r="Y41" s="2"/>
      <c r="Z41" s="2"/>
    </row>
    <row r="42" spans="1:26" ht="12.75" customHeight="1">
      <c r="A42" s="16"/>
      <c r="B42" s="16"/>
      <c r="C42" s="1"/>
      <c r="D42" s="390"/>
      <c r="E42" s="390"/>
      <c r="F42" s="390"/>
      <c r="G42" s="2"/>
      <c r="H42" s="2"/>
      <c r="I42" s="2"/>
      <c r="J42" s="2"/>
      <c r="K42" s="2"/>
      <c r="L42" s="2"/>
      <c r="M42" s="2"/>
      <c r="N42" s="2"/>
      <c r="O42" s="2"/>
      <c r="P42" s="2"/>
      <c r="Q42" s="2"/>
      <c r="R42" s="2"/>
      <c r="S42" s="2"/>
      <c r="T42" s="2"/>
      <c r="U42" s="2"/>
      <c r="V42" s="2"/>
      <c r="W42" s="2"/>
      <c r="X42" s="2"/>
      <c r="Y42" s="2"/>
      <c r="Z42" s="2"/>
    </row>
    <row r="43" spans="1:26" ht="12.75" customHeight="1">
      <c r="A43" s="16"/>
      <c r="B43" s="16"/>
      <c r="C43" s="1"/>
      <c r="D43" s="11"/>
      <c r="E43" s="11"/>
      <c r="F43" s="11"/>
      <c r="G43" s="2"/>
      <c r="H43" s="2"/>
      <c r="I43" s="2"/>
      <c r="J43" s="2"/>
      <c r="K43" s="2"/>
      <c r="L43" s="2"/>
      <c r="M43" s="2"/>
      <c r="N43" s="2"/>
      <c r="O43" s="2"/>
      <c r="P43" s="2"/>
      <c r="Q43" s="2"/>
      <c r="R43" s="2"/>
      <c r="S43" s="2"/>
      <c r="T43" s="2"/>
      <c r="U43" s="2"/>
      <c r="V43" s="2"/>
      <c r="W43" s="2"/>
      <c r="X43" s="2"/>
      <c r="Y43" s="2"/>
      <c r="Z43" s="2"/>
    </row>
    <row r="44" spans="1:26" ht="12.75" customHeight="1">
      <c r="A44" s="16"/>
      <c r="B44" s="19" t="s">
        <v>8</v>
      </c>
      <c r="C44" s="1"/>
      <c r="D44" s="389" t="s">
        <v>72</v>
      </c>
      <c r="E44" s="390"/>
      <c r="F44" s="390"/>
      <c r="G44" s="2"/>
      <c r="H44" s="2"/>
      <c r="I44" s="2"/>
      <c r="J44" s="2"/>
      <c r="K44" s="2"/>
      <c r="L44" s="2"/>
      <c r="M44" s="2"/>
      <c r="N44" s="2"/>
      <c r="O44" s="2"/>
      <c r="P44" s="2"/>
      <c r="Q44" s="2"/>
      <c r="R44" s="2"/>
      <c r="S44" s="2"/>
      <c r="T44" s="2"/>
      <c r="U44" s="2"/>
      <c r="V44" s="2"/>
      <c r="W44" s="2"/>
      <c r="X44" s="2"/>
      <c r="Y44" s="2"/>
      <c r="Z44" s="2"/>
    </row>
    <row r="45" spans="1:26" ht="12.75" customHeight="1">
      <c r="A45" s="16"/>
      <c r="B45" s="16"/>
      <c r="C45" s="1"/>
      <c r="D45" s="390"/>
      <c r="E45" s="390"/>
      <c r="F45" s="390"/>
      <c r="G45" s="2"/>
      <c r="H45" s="2"/>
      <c r="I45" s="2"/>
      <c r="J45" s="2"/>
      <c r="K45" s="2"/>
      <c r="L45" s="2"/>
      <c r="M45" s="2"/>
      <c r="N45" s="2"/>
      <c r="O45" s="2"/>
      <c r="P45" s="2"/>
      <c r="Q45" s="2"/>
      <c r="R45" s="2"/>
      <c r="S45" s="2"/>
      <c r="T45" s="2"/>
      <c r="U45" s="2"/>
      <c r="V45" s="2"/>
      <c r="W45" s="2"/>
      <c r="X45" s="2"/>
      <c r="Y45" s="2"/>
      <c r="Z45" s="2"/>
    </row>
    <row r="46" spans="1:26" ht="12.75" customHeight="1">
      <c r="A46" s="16"/>
      <c r="B46" s="16"/>
      <c r="C46" s="1"/>
      <c r="D46" s="390"/>
      <c r="E46" s="390"/>
      <c r="F46" s="390"/>
      <c r="G46" s="2"/>
      <c r="H46" s="2"/>
      <c r="I46" s="2"/>
      <c r="J46" s="2"/>
      <c r="K46" s="2"/>
      <c r="L46" s="2"/>
      <c r="M46" s="2"/>
      <c r="N46" s="2"/>
      <c r="O46" s="2"/>
      <c r="P46" s="2"/>
      <c r="Q46" s="2"/>
      <c r="R46" s="2"/>
      <c r="S46" s="2"/>
      <c r="T46" s="2"/>
      <c r="U46" s="2"/>
      <c r="V46" s="2"/>
      <c r="W46" s="2"/>
      <c r="X46" s="2"/>
      <c r="Y46" s="2"/>
      <c r="Z46" s="2"/>
    </row>
    <row r="47" spans="1:26" ht="23.25" customHeight="1">
      <c r="A47" s="16"/>
      <c r="B47" s="16"/>
      <c r="C47" s="1"/>
      <c r="D47" s="390"/>
      <c r="E47" s="390"/>
      <c r="F47" s="390"/>
      <c r="G47" s="2"/>
      <c r="H47" s="2"/>
      <c r="I47" s="2"/>
      <c r="J47" s="2"/>
      <c r="K47" s="2"/>
      <c r="L47" s="2"/>
      <c r="M47" s="2"/>
      <c r="N47" s="2"/>
      <c r="O47" s="2"/>
      <c r="P47" s="2"/>
      <c r="Q47" s="2"/>
      <c r="R47" s="2"/>
      <c r="S47" s="2"/>
      <c r="T47" s="2"/>
      <c r="U47" s="2"/>
      <c r="V47" s="2"/>
      <c r="W47" s="2"/>
      <c r="X47" s="2"/>
      <c r="Y47" s="2"/>
      <c r="Z47" s="2"/>
    </row>
    <row r="48" spans="1:26" ht="12.75" customHeight="1">
      <c r="A48" s="16"/>
      <c r="B48" s="16"/>
      <c r="C48" s="1"/>
      <c r="D48" s="15"/>
      <c r="E48" s="2"/>
      <c r="F48" s="2"/>
      <c r="G48" s="2"/>
      <c r="H48" s="2"/>
      <c r="I48" s="2"/>
      <c r="J48" s="2"/>
      <c r="K48" s="2"/>
      <c r="L48" s="2"/>
      <c r="M48" s="2"/>
      <c r="N48" s="2"/>
      <c r="O48" s="2"/>
      <c r="P48" s="2"/>
      <c r="Q48" s="2"/>
      <c r="R48" s="2"/>
      <c r="S48" s="2"/>
      <c r="T48" s="2"/>
      <c r="U48" s="2"/>
      <c r="V48" s="2"/>
      <c r="W48" s="2"/>
      <c r="X48" s="2"/>
      <c r="Y48" s="2"/>
      <c r="Z48" s="2"/>
    </row>
    <row r="49" spans="1:26" ht="14.25" customHeight="1">
      <c r="A49" s="16"/>
      <c r="B49" s="19" t="s">
        <v>8</v>
      </c>
      <c r="C49" s="1"/>
      <c r="D49" s="389" t="s">
        <v>79</v>
      </c>
      <c r="E49" s="390"/>
      <c r="F49" s="390"/>
      <c r="G49" s="2"/>
      <c r="H49" s="2"/>
      <c r="I49" s="2"/>
      <c r="J49" s="2"/>
      <c r="K49" s="2"/>
      <c r="L49" s="2"/>
      <c r="M49" s="2"/>
      <c r="N49" s="2"/>
      <c r="O49" s="2"/>
      <c r="P49" s="2"/>
      <c r="Q49" s="2"/>
      <c r="R49" s="2"/>
      <c r="S49" s="2"/>
      <c r="T49" s="2"/>
      <c r="U49" s="2"/>
      <c r="V49" s="2"/>
      <c r="W49" s="2"/>
      <c r="X49" s="2"/>
      <c r="Y49" s="2"/>
      <c r="Z49" s="2"/>
    </row>
    <row r="50" spans="1:26" ht="12.75" customHeight="1">
      <c r="A50" s="16"/>
      <c r="B50" s="16"/>
      <c r="C50" s="1"/>
      <c r="D50" s="390"/>
      <c r="E50" s="390"/>
      <c r="F50" s="390"/>
      <c r="G50" s="2"/>
      <c r="H50" s="2"/>
      <c r="I50" s="2"/>
      <c r="J50" s="2"/>
      <c r="K50" s="2"/>
      <c r="L50" s="2"/>
      <c r="M50" s="2"/>
      <c r="N50" s="2"/>
      <c r="O50" s="2"/>
      <c r="P50" s="2"/>
      <c r="Q50" s="2"/>
      <c r="R50" s="2"/>
      <c r="S50" s="2"/>
      <c r="T50" s="2"/>
      <c r="U50" s="2"/>
      <c r="V50" s="2"/>
      <c r="W50" s="2"/>
      <c r="X50" s="2"/>
      <c r="Y50" s="2"/>
      <c r="Z50" s="2"/>
    </row>
    <row r="51" spans="1:26" ht="12.75" customHeight="1">
      <c r="A51" s="16"/>
      <c r="B51" s="16"/>
      <c r="C51" s="1"/>
      <c r="D51" s="390"/>
      <c r="E51" s="390"/>
      <c r="F51" s="390"/>
      <c r="G51" s="2"/>
      <c r="H51" s="2"/>
      <c r="I51" s="2"/>
      <c r="J51" s="2"/>
      <c r="K51" s="2"/>
      <c r="L51" s="2"/>
      <c r="M51" s="2"/>
      <c r="N51" s="2"/>
      <c r="O51" s="2"/>
      <c r="P51" s="2"/>
      <c r="Q51" s="2"/>
      <c r="R51" s="2"/>
      <c r="S51" s="2"/>
      <c r="T51" s="2"/>
      <c r="U51" s="2"/>
      <c r="V51" s="2"/>
      <c r="W51" s="2"/>
      <c r="X51" s="2"/>
      <c r="Y51" s="2"/>
      <c r="Z51" s="2"/>
    </row>
    <row r="52" spans="1:26" ht="12.75" customHeight="1">
      <c r="A52" s="16"/>
      <c r="B52" s="16"/>
      <c r="C52" s="1"/>
      <c r="D52" s="2"/>
      <c r="E52" s="2"/>
      <c r="F52" s="2"/>
      <c r="G52" s="2"/>
      <c r="H52" s="2"/>
      <c r="I52" s="2"/>
      <c r="J52" s="2"/>
      <c r="K52" s="2"/>
      <c r="L52" s="2"/>
      <c r="M52" s="2"/>
      <c r="N52" s="2"/>
      <c r="O52" s="2"/>
      <c r="P52" s="2"/>
      <c r="Q52" s="2"/>
      <c r="R52" s="2"/>
      <c r="S52" s="2"/>
      <c r="T52" s="2"/>
      <c r="U52" s="2"/>
      <c r="V52" s="2"/>
      <c r="W52" s="2"/>
      <c r="X52" s="2"/>
      <c r="Y52" s="2"/>
      <c r="Z52" s="2"/>
    </row>
    <row r="53" spans="1:26" ht="12.75" customHeight="1">
      <c r="A53" s="16"/>
      <c r="B53" s="19" t="s">
        <v>8</v>
      </c>
      <c r="C53" s="1"/>
      <c r="D53" s="389" t="s">
        <v>88</v>
      </c>
      <c r="E53" s="390"/>
      <c r="F53" s="390"/>
      <c r="G53" s="2"/>
      <c r="H53" s="2"/>
      <c r="I53" s="2"/>
      <c r="J53" s="2"/>
      <c r="K53" s="2"/>
      <c r="L53" s="2"/>
      <c r="M53" s="2"/>
      <c r="N53" s="2"/>
      <c r="O53" s="2"/>
      <c r="P53" s="2"/>
      <c r="Q53" s="2"/>
      <c r="R53" s="2"/>
      <c r="S53" s="2"/>
      <c r="T53" s="2"/>
      <c r="U53" s="2"/>
      <c r="V53" s="2"/>
      <c r="W53" s="2"/>
      <c r="X53" s="2"/>
      <c r="Y53" s="2"/>
      <c r="Z53" s="2"/>
    </row>
    <row r="54" spans="1:26" ht="12.75" customHeight="1">
      <c r="A54" s="16"/>
      <c r="B54" s="16"/>
      <c r="C54" s="1"/>
      <c r="D54" s="390"/>
      <c r="E54" s="390"/>
      <c r="F54" s="390"/>
      <c r="G54" s="2"/>
      <c r="H54" s="2"/>
      <c r="I54" s="2"/>
      <c r="J54" s="2"/>
      <c r="K54" s="2"/>
      <c r="L54" s="2"/>
      <c r="M54" s="2"/>
      <c r="N54" s="2"/>
      <c r="O54" s="2"/>
      <c r="P54" s="2"/>
      <c r="Q54" s="2"/>
      <c r="R54" s="2"/>
      <c r="S54" s="2"/>
      <c r="T54" s="2"/>
      <c r="U54" s="2"/>
      <c r="V54" s="2"/>
      <c r="W54" s="2"/>
      <c r="X54" s="2"/>
      <c r="Y54" s="2"/>
      <c r="Z54" s="2"/>
    </row>
    <row r="55" spans="1:26" ht="12.75" customHeight="1">
      <c r="A55" s="1"/>
      <c r="B55" s="1"/>
      <c r="C55" s="1"/>
      <c r="D55" s="15"/>
      <c r="E55" s="2"/>
      <c r="F55" s="2"/>
      <c r="G55" s="2"/>
      <c r="H55" s="2"/>
      <c r="I55" s="2"/>
      <c r="J55" s="2"/>
      <c r="K55" s="2"/>
      <c r="L55" s="2"/>
      <c r="M55" s="2"/>
      <c r="N55" s="2"/>
      <c r="O55" s="2"/>
      <c r="P55" s="2"/>
      <c r="Q55" s="2"/>
      <c r="R55" s="2"/>
      <c r="S55" s="2"/>
      <c r="T55" s="2"/>
      <c r="U55" s="2"/>
      <c r="V55" s="2"/>
      <c r="W55" s="2"/>
      <c r="X55" s="2"/>
      <c r="Y55" s="2"/>
      <c r="Z55" s="2"/>
    </row>
    <row r="56" spans="1:26" ht="12.75" customHeight="1">
      <c r="A56" s="16"/>
      <c r="B56" s="19" t="s">
        <v>8</v>
      </c>
      <c r="C56" s="1"/>
      <c r="D56" s="389" t="s">
        <v>94</v>
      </c>
      <c r="E56" s="390"/>
      <c r="F56" s="390"/>
      <c r="G56" s="2"/>
      <c r="H56" s="2"/>
      <c r="I56" s="2"/>
      <c r="J56" s="2"/>
      <c r="K56" s="2"/>
      <c r="L56" s="2"/>
      <c r="M56" s="2"/>
      <c r="N56" s="2"/>
      <c r="O56" s="2"/>
      <c r="P56" s="2"/>
      <c r="Q56" s="2"/>
      <c r="R56" s="2"/>
      <c r="S56" s="2"/>
      <c r="T56" s="2"/>
      <c r="U56" s="2"/>
      <c r="V56" s="2"/>
      <c r="W56" s="2"/>
      <c r="X56" s="2"/>
      <c r="Y56" s="2"/>
      <c r="Z56" s="2"/>
    </row>
    <row r="57" spans="1:26" ht="12.75" customHeight="1">
      <c r="A57" s="1"/>
      <c r="B57" s="1"/>
      <c r="C57" s="1"/>
      <c r="D57" s="390"/>
      <c r="E57" s="390"/>
      <c r="F57" s="390"/>
      <c r="G57" s="2"/>
      <c r="H57" s="2"/>
      <c r="I57" s="2"/>
      <c r="J57" s="2"/>
      <c r="K57" s="2"/>
      <c r="L57" s="2"/>
      <c r="M57" s="2"/>
      <c r="N57" s="2"/>
      <c r="O57" s="2"/>
      <c r="P57" s="2"/>
      <c r="Q57" s="2"/>
      <c r="R57" s="2"/>
      <c r="S57" s="2"/>
      <c r="T57" s="2"/>
      <c r="U57" s="2"/>
      <c r="V57" s="2"/>
      <c r="W57" s="2"/>
      <c r="X57" s="2"/>
      <c r="Y57" s="2"/>
      <c r="Z57" s="2"/>
    </row>
    <row r="58" spans="1:26" ht="12.75" customHeight="1">
      <c r="A58" s="1"/>
      <c r="B58" s="1"/>
      <c r="C58" s="1"/>
      <c r="D58" s="390"/>
      <c r="E58" s="390"/>
      <c r="F58" s="390"/>
      <c r="G58" s="2"/>
      <c r="H58" s="2"/>
      <c r="I58" s="2"/>
      <c r="J58" s="2"/>
      <c r="K58" s="2"/>
      <c r="L58" s="2"/>
      <c r="M58" s="2"/>
      <c r="N58" s="2"/>
      <c r="O58" s="2"/>
      <c r="P58" s="2"/>
      <c r="Q58" s="2"/>
      <c r="R58" s="2"/>
      <c r="S58" s="2"/>
      <c r="T58" s="2"/>
      <c r="U58" s="2"/>
      <c r="V58" s="2"/>
      <c r="W58" s="2"/>
      <c r="X58" s="2"/>
      <c r="Y58" s="2"/>
      <c r="Z58" s="2"/>
    </row>
    <row r="59" spans="1:26" ht="12.75" customHeight="1">
      <c r="A59" s="1"/>
      <c r="B59" s="1"/>
      <c r="C59" s="1"/>
      <c r="D59" s="2"/>
      <c r="E59" s="2"/>
      <c r="F59" s="2"/>
      <c r="G59" s="2"/>
      <c r="H59" s="2"/>
      <c r="I59" s="2"/>
      <c r="J59" s="2"/>
      <c r="K59" s="2"/>
      <c r="L59" s="2"/>
      <c r="M59" s="2"/>
      <c r="N59" s="2"/>
      <c r="O59" s="2"/>
      <c r="P59" s="2"/>
      <c r="Q59" s="2"/>
      <c r="R59" s="2"/>
      <c r="S59" s="2"/>
      <c r="T59" s="2"/>
      <c r="U59" s="2"/>
      <c r="V59" s="2"/>
      <c r="W59" s="2"/>
      <c r="X59" s="2"/>
      <c r="Y59" s="2"/>
      <c r="Z59" s="2"/>
    </row>
    <row r="60" spans="1:26" ht="12.75" customHeight="1">
      <c r="A60" s="16"/>
      <c r="B60" s="19" t="s">
        <v>8</v>
      </c>
      <c r="C60" s="1"/>
      <c r="D60" s="389" t="s">
        <v>101</v>
      </c>
      <c r="E60" s="390"/>
      <c r="F60" s="390"/>
      <c r="G60" s="2"/>
      <c r="H60" s="2"/>
      <c r="I60" s="2"/>
      <c r="J60" s="2"/>
      <c r="K60" s="2"/>
      <c r="L60" s="2"/>
      <c r="M60" s="2"/>
      <c r="N60" s="2"/>
      <c r="O60" s="2"/>
      <c r="P60" s="2"/>
      <c r="Q60" s="2"/>
      <c r="R60" s="2"/>
      <c r="S60" s="2"/>
      <c r="T60" s="2"/>
      <c r="U60" s="2"/>
      <c r="V60" s="2"/>
      <c r="W60" s="2"/>
      <c r="X60" s="2"/>
      <c r="Y60" s="2"/>
      <c r="Z60" s="2"/>
    </row>
    <row r="61" spans="1:26" ht="12.75" customHeight="1">
      <c r="A61" s="1"/>
      <c r="B61" s="1"/>
      <c r="C61" s="1"/>
      <c r="D61" s="390"/>
      <c r="E61" s="390"/>
      <c r="F61" s="390"/>
      <c r="G61" s="2"/>
      <c r="H61" s="2"/>
      <c r="I61" s="2"/>
      <c r="J61" s="2"/>
      <c r="K61" s="2"/>
      <c r="L61" s="2"/>
      <c r="M61" s="2"/>
      <c r="N61" s="2"/>
      <c r="O61" s="2"/>
      <c r="P61" s="2"/>
      <c r="Q61" s="2"/>
      <c r="R61" s="2"/>
      <c r="S61" s="2"/>
      <c r="T61" s="2"/>
      <c r="U61" s="2"/>
      <c r="V61" s="2"/>
      <c r="W61" s="2"/>
      <c r="X61" s="2"/>
      <c r="Y61" s="2"/>
      <c r="Z61" s="2"/>
    </row>
    <row r="62" spans="1:26" ht="12.75" customHeight="1">
      <c r="A62" s="1"/>
      <c r="B62" s="1"/>
      <c r="C62" s="1"/>
      <c r="D62" s="2"/>
      <c r="E62" s="2"/>
      <c r="F62" s="2"/>
      <c r="G62" s="2"/>
      <c r="H62" s="2"/>
      <c r="I62" s="2"/>
      <c r="J62" s="2"/>
      <c r="K62" s="2"/>
      <c r="L62" s="2"/>
      <c r="M62" s="2"/>
      <c r="N62" s="2"/>
      <c r="O62" s="2"/>
      <c r="P62" s="2"/>
      <c r="Q62" s="2"/>
      <c r="R62" s="2"/>
      <c r="S62" s="2"/>
      <c r="T62" s="2"/>
      <c r="U62" s="2"/>
      <c r="V62" s="2"/>
      <c r="W62" s="2"/>
      <c r="X62" s="2"/>
      <c r="Y62" s="2"/>
      <c r="Z62" s="2"/>
    </row>
    <row r="63" spans="1:26" ht="12.75" customHeight="1">
      <c r="A63" s="16"/>
      <c r="B63" s="19" t="s">
        <v>8</v>
      </c>
      <c r="C63" s="1"/>
      <c r="D63" s="389" t="s">
        <v>105</v>
      </c>
      <c r="E63" s="390"/>
      <c r="F63" s="390"/>
      <c r="G63" s="2"/>
      <c r="H63" s="2"/>
      <c r="I63" s="2"/>
      <c r="J63" s="2"/>
      <c r="K63" s="2"/>
      <c r="L63" s="2"/>
      <c r="M63" s="2"/>
      <c r="N63" s="2"/>
      <c r="O63" s="2"/>
      <c r="P63" s="2"/>
      <c r="Q63" s="2"/>
      <c r="R63" s="2"/>
      <c r="S63" s="2"/>
      <c r="T63" s="2"/>
      <c r="U63" s="2"/>
      <c r="V63" s="2"/>
      <c r="W63" s="2"/>
      <c r="X63" s="2"/>
      <c r="Y63" s="2"/>
      <c r="Z63" s="2"/>
    </row>
    <row r="64" spans="1:26" ht="12.75" customHeight="1">
      <c r="A64" s="1"/>
      <c r="B64" s="1"/>
      <c r="C64" s="1"/>
      <c r="D64" s="390"/>
      <c r="E64" s="390"/>
      <c r="F64" s="390"/>
      <c r="G64" s="2"/>
      <c r="H64" s="2"/>
      <c r="I64" s="2"/>
      <c r="J64" s="2"/>
      <c r="K64" s="2"/>
      <c r="L64" s="2"/>
      <c r="M64" s="2"/>
      <c r="N64" s="2"/>
      <c r="O64" s="2"/>
      <c r="P64" s="2"/>
      <c r="Q64" s="2"/>
      <c r="R64" s="2"/>
      <c r="S64" s="2"/>
      <c r="T64" s="2"/>
      <c r="U64" s="2"/>
      <c r="V64" s="2"/>
      <c r="W64" s="2"/>
      <c r="X64" s="2"/>
      <c r="Y64" s="2"/>
      <c r="Z64" s="2"/>
    </row>
    <row r="65" spans="1:26" ht="12.75" customHeight="1">
      <c r="A65" s="1"/>
      <c r="B65" s="1"/>
      <c r="C65" s="1"/>
      <c r="D65" s="390"/>
      <c r="E65" s="390"/>
      <c r="F65" s="390"/>
      <c r="G65" s="2"/>
      <c r="H65" s="2"/>
      <c r="I65" s="2"/>
      <c r="J65" s="2"/>
      <c r="K65" s="2"/>
      <c r="L65" s="2"/>
      <c r="M65" s="2"/>
      <c r="N65" s="2"/>
      <c r="O65" s="2"/>
      <c r="P65" s="2"/>
      <c r="Q65" s="2"/>
      <c r="R65" s="2"/>
      <c r="S65" s="2"/>
      <c r="T65" s="2"/>
      <c r="U65" s="2"/>
      <c r="V65" s="2"/>
      <c r="W65" s="2"/>
      <c r="X65" s="2"/>
      <c r="Y65" s="2"/>
      <c r="Z65" s="2"/>
    </row>
    <row r="66" spans="1:26" ht="12.75" customHeight="1">
      <c r="A66" s="1"/>
      <c r="B66" s="1"/>
      <c r="C66" s="1"/>
      <c r="D66" s="2"/>
      <c r="E66" s="2"/>
      <c r="F66" s="2"/>
      <c r="G66" s="2"/>
      <c r="H66" s="2"/>
      <c r="I66" s="2"/>
      <c r="J66" s="2"/>
      <c r="K66" s="2"/>
      <c r="L66" s="2"/>
      <c r="M66" s="2"/>
      <c r="N66" s="2"/>
      <c r="O66" s="2"/>
      <c r="P66" s="2"/>
      <c r="Q66" s="2"/>
      <c r="R66" s="2"/>
      <c r="S66" s="2"/>
      <c r="T66" s="2"/>
      <c r="U66" s="2"/>
      <c r="V66" s="2"/>
      <c r="W66" s="2"/>
      <c r="X66" s="2"/>
      <c r="Y66" s="2"/>
      <c r="Z66" s="2"/>
    </row>
    <row r="67" spans="1:26" ht="12.75" customHeight="1">
      <c r="A67" s="16"/>
      <c r="B67" s="19" t="s">
        <v>8</v>
      </c>
      <c r="C67" s="1"/>
      <c r="D67" s="389" t="s">
        <v>107</v>
      </c>
      <c r="E67" s="390"/>
      <c r="F67" s="390"/>
      <c r="G67" s="2"/>
      <c r="H67" s="2"/>
      <c r="I67" s="2"/>
      <c r="J67" s="2"/>
      <c r="K67" s="2"/>
      <c r="L67" s="2"/>
      <c r="M67" s="2"/>
      <c r="N67" s="2"/>
      <c r="O67" s="2"/>
      <c r="P67" s="2"/>
      <c r="Q67" s="2"/>
      <c r="R67" s="2"/>
      <c r="S67" s="2"/>
      <c r="T67" s="2"/>
      <c r="U67" s="2"/>
      <c r="V67" s="2"/>
      <c r="W67" s="2"/>
      <c r="X67" s="2"/>
      <c r="Y67" s="2"/>
      <c r="Z67" s="2"/>
    </row>
    <row r="68" spans="1:26" ht="12.75" customHeight="1">
      <c r="A68" s="1"/>
      <c r="B68" s="1"/>
      <c r="C68" s="1"/>
      <c r="D68" s="390"/>
      <c r="E68" s="390"/>
      <c r="F68" s="390"/>
      <c r="G68" s="2"/>
      <c r="H68" s="2"/>
      <c r="I68" s="2"/>
      <c r="J68" s="2"/>
      <c r="K68" s="2"/>
      <c r="L68" s="2"/>
      <c r="M68" s="2"/>
      <c r="N68" s="2"/>
      <c r="O68" s="2"/>
      <c r="P68" s="2"/>
      <c r="Q68" s="2"/>
      <c r="R68" s="2"/>
      <c r="S68" s="2"/>
      <c r="T68" s="2"/>
      <c r="U68" s="2"/>
      <c r="V68" s="2"/>
      <c r="W68" s="2"/>
      <c r="X68" s="2"/>
      <c r="Y68" s="2"/>
      <c r="Z68" s="2"/>
    </row>
    <row r="69" spans="1:26" ht="12.75" customHeight="1">
      <c r="A69" s="16"/>
      <c r="B69" s="16"/>
      <c r="C69" s="1"/>
      <c r="D69" s="15"/>
      <c r="E69" s="2"/>
      <c r="F69" s="2"/>
      <c r="G69" s="2"/>
      <c r="H69" s="2"/>
      <c r="I69" s="2"/>
      <c r="J69" s="2"/>
      <c r="K69" s="2"/>
      <c r="L69" s="2"/>
      <c r="M69" s="2"/>
      <c r="N69" s="2"/>
      <c r="O69" s="2"/>
      <c r="P69" s="2"/>
      <c r="Q69" s="2"/>
      <c r="R69" s="2"/>
      <c r="S69" s="2"/>
      <c r="T69" s="2"/>
      <c r="U69" s="2"/>
      <c r="V69" s="2"/>
      <c r="W69" s="2"/>
      <c r="X69" s="2"/>
      <c r="Y69" s="2"/>
      <c r="Z69" s="2"/>
    </row>
    <row r="70" spans="1:26" ht="12.75" customHeight="1">
      <c r="A70" s="400" t="s">
        <v>111</v>
      </c>
      <c r="B70" s="401"/>
      <c r="C70" s="401"/>
      <c r="D70" s="401"/>
      <c r="E70" s="401"/>
      <c r="F70" s="401"/>
      <c r="G70" s="401"/>
      <c r="H70" s="2"/>
      <c r="I70" s="2"/>
      <c r="J70" s="2"/>
      <c r="K70" s="2"/>
      <c r="L70" s="2"/>
      <c r="M70" s="2"/>
      <c r="N70" s="2"/>
      <c r="O70" s="2"/>
      <c r="P70" s="2"/>
      <c r="Q70" s="2"/>
      <c r="R70" s="2"/>
      <c r="S70" s="2"/>
      <c r="T70" s="2"/>
      <c r="U70" s="2"/>
      <c r="V70" s="2"/>
      <c r="W70" s="2"/>
      <c r="X70" s="2"/>
      <c r="Y70" s="2"/>
      <c r="Z70" s="2"/>
    </row>
    <row r="71" spans="1:26" ht="12.75" customHeight="1">
      <c r="A71" s="1"/>
      <c r="B71" s="1"/>
      <c r="C71" s="1"/>
      <c r="D71" s="2"/>
      <c r="E71" s="2"/>
      <c r="F71" s="2"/>
      <c r="G71" s="2"/>
      <c r="H71" s="2"/>
      <c r="I71" s="2"/>
      <c r="J71" s="2"/>
      <c r="K71" s="2"/>
      <c r="L71" s="2"/>
      <c r="M71" s="2"/>
      <c r="N71" s="2"/>
      <c r="O71" s="2"/>
      <c r="P71" s="2"/>
      <c r="Q71" s="2"/>
      <c r="R71" s="2"/>
      <c r="S71" s="2"/>
      <c r="T71" s="2"/>
      <c r="U71" s="2"/>
      <c r="V71" s="2"/>
      <c r="W71" s="2"/>
      <c r="X71" s="2"/>
      <c r="Y71" s="2"/>
      <c r="Z71" s="2"/>
    </row>
    <row r="72" spans="1:26" ht="12.75" customHeight="1">
      <c r="A72" s="1"/>
      <c r="B72" s="1"/>
      <c r="C72" s="32"/>
      <c r="D72" s="414" t="s">
        <v>116</v>
      </c>
      <c r="E72" s="390"/>
      <c r="F72" s="390"/>
      <c r="G72" s="2"/>
      <c r="H72" s="2"/>
      <c r="I72" s="2"/>
      <c r="J72" s="2"/>
      <c r="K72" s="2"/>
      <c r="L72" s="2"/>
      <c r="M72" s="2"/>
      <c r="N72" s="2"/>
      <c r="O72" s="2"/>
      <c r="P72" s="2"/>
      <c r="Q72" s="2"/>
      <c r="R72" s="2"/>
      <c r="S72" s="2"/>
      <c r="T72" s="2"/>
      <c r="U72" s="2"/>
      <c r="V72" s="2"/>
      <c r="W72" s="2"/>
      <c r="X72" s="2"/>
      <c r="Y72" s="2"/>
      <c r="Z72" s="2"/>
    </row>
    <row r="73" spans="1:26" ht="12.75" customHeight="1">
      <c r="A73" s="15"/>
      <c r="B73" s="15"/>
      <c r="C73" s="1"/>
      <c r="D73" s="389" t="s">
        <v>119</v>
      </c>
      <c r="E73" s="390"/>
      <c r="F73" s="390"/>
      <c r="G73" s="2"/>
      <c r="H73" s="2"/>
      <c r="I73" s="2"/>
      <c r="J73" s="2"/>
      <c r="K73" s="2"/>
      <c r="L73" s="2"/>
      <c r="M73" s="2"/>
      <c r="N73" s="2"/>
      <c r="O73" s="2"/>
      <c r="P73" s="2"/>
      <c r="Q73" s="2"/>
      <c r="R73" s="2"/>
      <c r="S73" s="2"/>
      <c r="T73" s="2"/>
      <c r="U73" s="2"/>
      <c r="V73" s="2"/>
      <c r="W73" s="2"/>
      <c r="X73" s="2"/>
      <c r="Y73" s="2"/>
      <c r="Z73" s="2"/>
    </row>
    <row r="74" spans="1:26" ht="12.75" customHeight="1">
      <c r="A74" s="15"/>
      <c r="B74" s="15"/>
      <c r="C74" s="1"/>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16"/>
      <c r="B75" s="19" t="s">
        <v>8</v>
      </c>
      <c r="C75" s="1"/>
      <c r="D75" s="389" t="s">
        <v>410</v>
      </c>
      <c r="E75" s="390"/>
      <c r="F75" s="390"/>
      <c r="G75" s="2"/>
      <c r="H75" s="2"/>
      <c r="I75" s="2"/>
      <c r="J75" s="2"/>
      <c r="K75" s="2"/>
      <c r="L75" s="2"/>
      <c r="M75" s="2"/>
      <c r="N75" s="2"/>
      <c r="O75" s="2"/>
      <c r="P75" s="2"/>
      <c r="Q75" s="2"/>
      <c r="R75" s="2"/>
      <c r="S75" s="2"/>
      <c r="T75" s="2"/>
      <c r="U75" s="2"/>
      <c r="V75" s="2"/>
      <c r="W75" s="2"/>
      <c r="X75" s="2"/>
      <c r="Y75" s="2"/>
      <c r="Z75" s="2"/>
    </row>
    <row r="76" spans="1:26" ht="12.75" customHeight="1">
      <c r="A76" s="16"/>
      <c r="B76" s="16"/>
      <c r="C76" s="1"/>
      <c r="D76" s="390"/>
      <c r="E76" s="390"/>
      <c r="F76" s="390"/>
      <c r="G76" s="2"/>
      <c r="H76" s="2"/>
      <c r="I76" s="2"/>
      <c r="J76" s="2"/>
      <c r="K76" s="2"/>
      <c r="L76" s="2"/>
      <c r="M76" s="2"/>
      <c r="N76" s="2"/>
      <c r="O76" s="2"/>
      <c r="P76" s="2"/>
      <c r="Q76" s="2"/>
      <c r="R76" s="2"/>
      <c r="S76" s="2"/>
      <c r="T76" s="2"/>
      <c r="U76" s="2"/>
      <c r="V76" s="2"/>
      <c r="W76" s="2"/>
      <c r="X76" s="2"/>
      <c r="Y76" s="2"/>
      <c r="Z76" s="2"/>
    </row>
    <row r="77" spans="1:26" ht="12.75" customHeight="1">
      <c r="A77" s="16"/>
      <c r="B77" s="16"/>
      <c r="C77" s="1"/>
      <c r="D77" s="390"/>
      <c r="E77" s="390"/>
      <c r="F77" s="390"/>
      <c r="G77" s="2"/>
      <c r="H77" s="2"/>
      <c r="I77" s="2"/>
      <c r="J77" s="2"/>
      <c r="K77" s="2"/>
      <c r="L77" s="2"/>
      <c r="M77" s="2"/>
      <c r="N77" s="2"/>
      <c r="O77" s="2"/>
      <c r="P77" s="2"/>
      <c r="Q77" s="2"/>
      <c r="R77" s="2"/>
      <c r="S77" s="2"/>
      <c r="T77" s="2"/>
      <c r="U77" s="2"/>
      <c r="V77" s="2"/>
      <c r="W77" s="2"/>
      <c r="X77" s="2"/>
      <c r="Y77" s="2"/>
      <c r="Z77" s="2"/>
    </row>
    <row r="78" spans="1:26" ht="12.75" customHeight="1">
      <c r="A78" s="16"/>
      <c r="B78" s="16"/>
      <c r="C78" s="1"/>
      <c r="D78" s="390"/>
      <c r="E78" s="390"/>
      <c r="F78" s="390"/>
      <c r="G78" s="2"/>
      <c r="H78" s="2"/>
      <c r="I78" s="2"/>
      <c r="J78" s="2"/>
      <c r="K78" s="2"/>
      <c r="L78" s="2"/>
      <c r="M78" s="2"/>
      <c r="N78" s="2"/>
      <c r="O78" s="2"/>
      <c r="P78" s="2"/>
      <c r="Q78" s="2"/>
      <c r="R78" s="2"/>
      <c r="S78" s="2"/>
      <c r="T78" s="2"/>
      <c r="U78" s="2"/>
      <c r="V78" s="2"/>
      <c r="W78" s="2"/>
      <c r="X78" s="2"/>
      <c r="Y78" s="2"/>
      <c r="Z78" s="2"/>
    </row>
    <row r="79" spans="1:26" ht="12.75" customHeight="1">
      <c r="A79" s="16"/>
      <c r="B79" s="16"/>
      <c r="C79" s="1"/>
      <c r="D79" s="390"/>
      <c r="E79" s="390"/>
      <c r="F79" s="390"/>
      <c r="G79" s="2"/>
      <c r="H79" s="2"/>
      <c r="I79" s="2"/>
      <c r="J79" s="2"/>
      <c r="K79" s="2"/>
      <c r="L79" s="2"/>
      <c r="M79" s="2"/>
      <c r="N79" s="2"/>
      <c r="O79" s="2"/>
      <c r="P79" s="2"/>
      <c r="Q79" s="2"/>
      <c r="R79" s="2"/>
      <c r="S79" s="2"/>
      <c r="T79" s="2"/>
      <c r="U79" s="2"/>
      <c r="V79" s="2"/>
      <c r="W79" s="2"/>
      <c r="X79" s="2"/>
      <c r="Y79" s="2"/>
      <c r="Z79" s="2"/>
    </row>
    <row r="80" spans="1:26" ht="12.75" customHeight="1">
      <c r="A80" s="16"/>
      <c r="B80" s="16"/>
      <c r="C80" s="1"/>
      <c r="D80" s="390"/>
      <c r="E80" s="390"/>
      <c r="F80" s="390"/>
      <c r="G80" s="2"/>
      <c r="H80" s="2"/>
      <c r="I80" s="2"/>
      <c r="J80" s="2"/>
      <c r="K80" s="2"/>
      <c r="L80" s="2"/>
      <c r="M80" s="2"/>
      <c r="N80" s="2"/>
      <c r="O80" s="2"/>
      <c r="P80" s="2"/>
      <c r="Q80" s="2"/>
      <c r="R80" s="2"/>
      <c r="S80" s="2"/>
      <c r="T80" s="2"/>
      <c r="U80" s="2"/>
      <c r="V80" s="2"/>
      <c r="W80" s="2"/>
      <c r="X80" s="2"/>
      <c r="Y80" s="2"/>
      <c r="Z80" s="2"/>
    </row>
    <row r="81" spans="1:26" ht="12.75" customHeight="1">
      <c r="A81" s="16"/>
      <c r="B81" s="16"/>
      <c r="C81" s="1"/>
      <c r="D81" s="390"/>
      <c r="E81" s="390"/>
      <c r="F81" s="390"/>
      <c r="G81" s="2"/>
      <c r="H81" s="2"/>
      <c r="I81" s="2"/>
      <c r="J81" s="2"/>
      <c r="K81" s="2"/>
      <c r="L81" s="2"/>
      <c r="M81" s="2"/>
      <c r="N81" s="2"/>
      <c r="O81" s="2"/>
      <c r="P81" s="2"/>
      <c r="Q81" s="2"/>
      <c r="R81" s="2"/>
      <c r="S81" s="2"/>
      <c r="T81" s="2"/>
      <c r="U81" s="2"/>
      <c r="V81" s="2"/>
      <c r="W81" s="2"/>
      <c r="X81" s="2"/>
      <c r="Y81" s="2"/>
      <c r="Z81" s="2"/>
    </row>
    <row r="82" spans="1:26" ht="12.75" customHeight="1">
      <c r="A82" s="16"/>
      <c r="B82" s="16"/>
      <c r="C82" s="1"/>
      <c r="D82" s="390"/>
      <c r="E82" s="390"/>
      <c r="F82" s="390"/>
      <c r="G82" s="2"/>
      <c r="H82" s="2"/>
      <c r="I82" s="2"/>
      <c r="J82" s="2"/>
      <c r="K82" s="2"/>
      <c r="L82" s="2"/>
      <c r="M82" s="2"/>
      <c r="N82" s="2"/>
      <c r="O82" s="2"/>
      <c r="P82" s="2"/>
      <c r="Q82" s="2"/>
      <c r="R82" s="2"/>
      <c r="S82" s="2"/>
      <c r="T82" s="2"/>
      <c r="U82" s="2"/>
      <c r="V82" s="2"/>
      <c r="W82" s="2"/>
      <c r="X82" s="2"/>
      <c r="Y82" s="2"/>
      <c r="Z82" s="2"/>
    </row>
    <row r="83" spans="1:26" ht="12.75" customHeight="1">
      <c r="A83" s="16"/>
      <c r="B83" s="16"/>
      <c r="C83" s="1"/>
      <c r="D83" s="390"/>
      <c r="E83" s="390"/>
      <c r="F83" s="390"/>
      <c r="G83" s="2"/>
      <c r="H83" s="2"/>
      <c r="I83" s="2"/>
      <c r="J83" s="2"/>
      <c r="K83" s="2"/>
      <c r="L83" s="2"/>
      <c r="M83" s="2"/>
      <c r="N83" s="2"/>
      <c r="O83" s="2"/>
      <c r="P83" s="2"/>
      <c r="Q83" s="2"/>
      <c r="R83" s="2"/>
      <c r="S83" s="2"/>
      <c r="T83" s="2"/>
      <c r="U83" s="2"/>
      <c r="V83" s="2"/>
      <c r="W83" s="2"/>
      <c r="X83" s="2"/>
      <c r="Y83" s="2"/>
      <c r="Z83" s="2"/>
    </row>
    <row r="84" spans="1:26" ht="14.25" customHeight="1">
      <c r="A84" s="16"/>
      <c r="B84" s="19" t="s">
        <v>8</v>
      </c>
      <c r="C84" s="1"/>
      <c r="D84" s="389" t="s">
        <v>417</v>
      </c>
      <c r="E84" s="390"/>
      <c r="F84" s="390"/>
      <c r="G84" s="2"/>
      <c r="H84" s="2"/>
      <c r="I84" s="2"/>
      <c r="J84" s="2"/>
      <c r="K84" s="2"/>
      <c r="L84" s="2"/>
      <c r="M84" s="2"/>
      <c r="N84" s="2"/>
      <c r="O84" s="2"/>
      <c r="P84" s="2"/>
      <c r="Q84" s="2"/>
      <c r="R84" s="2"/>
      <c r="S84" s="2"/>
      <c r="T84" s="2"/>
      <c r="U84" s="2"/>
      <c r="V84" s="2"/>
      <c r="W84" s="2"/>
      <c r="X84" s="2"/>
      <c r="Y84" s="2"/>
      <c r="Z84" s="2"/>
    </row>
    <row r="85" spans="1:26" ht="12.75" customHeight="1">
      <c r="A85" s="16"/>
      <c r="B85" s="16"/>
      <c r="C85" s="1"/>
      <c r="D85" s="390"/>
      <c r="E85" s="390"/>
      <c r="F85" s="390"/>
      <c r="G85" s="2"/>
      <c r="H85" s="2"/>
      <c r="I85" s="2"/>
      <c r="J85" s="2"/>
      <c r="K85" s="2"/>
      <c r="L85" s="2"/>
      <c r="M85" s="2"/>
      <c r="N85" s="2"/>
      <c r="O85" s="2"/>
      <c r="P85" s="2"/>
      <c r="Q85" s="2"/>
      <c r="R85" s="2"/>
      <c r="S85" s="2"/>
      <c r="T85" s="2"/>
      <c r="U85" s="2"/>
      <c r="V85" s="2"/>
      <c r="W85" s="2"/>
      <c r="X85" s="2"/>
      <c r="Y85" s="2"/>
      <c r="Z85" s="2"/>
    </row>
    <row r="86" spans="1:26" ht="12.75" customHeight="1">
      <c r="A86" s="16"/>
      <c r="B86" s="16"/>
      <c r="C86" s="1"/>
      <c r="D86" s="390"/>
      <c r="E86" s="390"/>
      <c r="F86" s="390"/>
      <c r="G86" s="2"/>
      <c r="H86" s="2"/>
      <c r="I86" s="2"/>
      <c r="J86" s="2"/>
      <c r="K86" s="2"/>
      <c r="L86" s="2"/>
      <c r="M86" s="2"/>
      <c r="N86" s="2"/>
      <c r="O86" s="2"/>
      <c r="P86" s="2"/>
      <c r="Q86" s="2"/>
      <c r="R86" s="2"/>
      <c r="S86" s="2"/>
      <c r="T86" s="2"/>
      <c r="U86" s="2"/>
      <c r="V86" s="2"/>
      <c r="W86" s="2"/>
      <c r="X86" s="2"/>
      <c r="Y86" s="2"/>
      <c r="Z86" s="2"/>
    </row>
    <row r="87" spans="1:26" ht="12.75" customHeight="1">
      <c r="A87" s="16"/>
      <c r="B87" s="16"/>
      <c r="C87" s="1"/>
      <c r="D87" s="390"/>
      <c r="E87" s="390"/>
      <c r="F87" s="390"/>
      <c r="G87" s="2"/>
      <c r="H87" s="2"/>
      <c r="I87" s="2"/>
      <c r="J87" s="2"/>
      <c r="K87" s="2"/>
      <c r="L87" s="2"/>
      <c r="M87" s="2"/>
      <c r="N87" s="2"/>
      <c r="O87" s="2"/>
      <c r="P87" s="2"/>
      <c r="Q87" s="2"/>
      <c r="R87" s="2"/>
      <c r="S87" s="2"/>
      <c r="T87" s="2"/>
      <c r="U87" s="2"/>
      <c r="V87" s="2"/>
      <c r="W87" s="2"/>
      <c r="X87" s="2"/>
      <c r="Y87" s="2"/>
      <c r="Z87" s="2"/>
    </row>
    <row r="88" spans="1:26" ht="12.75" customHeight="1">
      <c r="A88" s="16"/>
      <c r="B88" s="16"/>
      <c r="C88" s="1"/>
      <c r="D88" s="390"/>
      <c r="E88" s="390"/>
      <c r="F88" s="390"/>
      <c r="G88" s="2"/>
      <c r="H88" s="2"/>
      <c r="I88" s="2"/>
      <c r="J88" s="2"/>
      <c r="K88" s="2"/>
      <c r="L88" s="2"/>
      <c r="M88" s="2"/>
      <c r="N88" s="2"/>
      <c r="O88" s="2"/>
      <c r="P88" s="2"/>
      <c r="Q88" s="2"/>
      <c r="R88" s="2"/>
      <c r="S88" s="2"/>
      <c r="T88" s="2"/>
      <c r="U88" s="2"/>
      <c r="V88" s="2"/>
      <c r="W88" s="2"/>
      <c r="X88" s="2"/>
      <c r="Y88" s="2"/>
      <c r="Z88" s="2"/>
    </row>
    <row r="89" spans="1:26" ht="12.75" customHeight="1">
      <c r="A89" s="16"/>
      <c r="B89" s="16"/>
      <c r="C89" s="1"/>
      <c r="D89" s="390"/>
      <c r="E89" s="390"/>
      <c r="F89" s="390"/>
      <c r="G89" s="2"/>
      <c r="H89" s="2"/>
      <c r="I89" s="2"/>
      <c r="J89" s="2"/>
      <c r="K89" s="2"/>
      <c r="L89" s="2"/>
      <c r="M89" s="2"/>
      <c r="N89" s="2"/>
      <c r="O89" s="2"/>
      <c r="P89" s="2"/>
      <c r="Q89" s="2"/>
      <c r="R89" s="2"/>
      <c r="S89" s="2"/>
      <c r="T89" s="2"/>
      <c r="U89" s="2"/>
      <c r="V89" s="2"/>
      <c r="W89" s="2"/>
      <c r="X89" s="2"/>
      <c r="Y89" s="2"/>
      <c r="Z89" s="2"/>
    </row>
    <row r="90" spans="1:26" ht="12.75" customHeight="1">
      <c r="A90" s="16"/>
      <c r="B90" s="16"/>
      <c r="C90" s="1"/>
      <c r="D90" s="390"/>
      <c r="E90" s="390"/>
      <c r="F90" s="390"/>
      <c r="G90" s="2"/>
      <c r="H90" s="2"/>
      <c r="I90" s="2"/>
      <c r="J90" s="2"/>
      <c r="K90" s="2"/>
      <c r="L90" s="2"/>
      <c r="M90" s="2"/>
      <c r="N90" s="2"/>
      <c r="O90" s="2"/>
      <c r="P90" s="2"/>
      <c r="Q90" s="2"/>
      <c r="R90" s="2"/>
      <c r="S90" s="2"/>
      <c r="T90" s="2"/>
      <c r="U90" s="2"/>
      <c r="V90" s="2"/>
      <c r="W90" s="2"/>
      <c r="X90" s="2"/>
      <c r="Y90" s="2"/>
      <c r="Z90" s="2"/>
    </row>
    <row r="91" spans="1:26" ht="12.75" customHeight="1">
      <c r="A91" s="16"/>
      <c r="B91" s="16"/>
      <c r="C91" s="1"/>
      <c r="D91" s="390"/>
      <c r="E91" s="390"/>
      <c r="F91" s="390"/>
      <c r="G91" s="2"/>
      <c r="H91" s="2"/>
      <c r="I91" s="2"/>
      <c r="J91" s="2"/>
      <c r="K91" s="2"/>
      <c r="L91" s="2"/>
      <c r="M91" s="2"/>
      <c r="N91" s="2"/>
      <c r="O91" s="2"/>
      <c r="P91" s="2"/>
      <c r="Q91" s="2"/>
      <c r="R91" s="2"/>
      <c r="S91" s="2"/>
      <c r="T91" s="2"/>
      <c r="U91" s="2"/>
      <c r="V91" s="2"/>
      <c r="W91" s="2"/>
      <c r="X91" s="2"/>
      <c r="Y91" s="2"/>
      <c r="Z91" s="2"/>
    </row>
    <row r="92" spans="1:26" ht="12.75" customHeight="1">
      <c r="A92" s="16"/>
      <c r="B92" s="16"/>
      <c r="C92" s="1"/>
      <c r="D92" s="390"/>
      <c r="E92" s="390"/>
      <c r="F92" s="390"/>
      <c r="G92" s="2"/>
      <c r="H92" s="2"/>
      <c r="I92" s="2"/>
      <c r="J92" s="2"/>
      <c r="K92" s="2"/>
      <c r="L92" s="2"/>
      <c r="M92" s="2"/>
      <c r="N92" s="2"/>
      <c r="O92" s="2"/>
      <c r="P92" s="2"/>
      <c r="Q92" s="2"/>
      <c r="R92" s="2"/>
      <c r="S92" s="2"/>
      <c r="T92" s="2"/>
      <c r="U92" s="2"/>
      <c r="V92" s="2"/>
      <c r="W92" s="2"/>
      <c r="X92" s="2"/>
      <c r="Y92" s="2"/>
      <c r="Z92" s="2"/>
    </row>
    <row r="93" spans="1:26" ht="12.75" customHeight="1">
      <c r="A93" s="16"/>
      <c r="B93" s="16"/>
      <c r="C93" s="1"/>
      <c r="D93" s="390"/>
      <c r="E93" s="390"/>
      <c r="F93" s="390"/>
      <c r="G93" s="2"/>
      <c r="H93" s="2"/>
      <c r="I93" s="2"/>
      <c r="J93" s="2"/>
      <c r="K93" s="2"/>
      <c r="L93" s="2"/>
      <c r="M93" s="2"/>
      <c r="N93" s="2"/>
      <c r="O93" s="2"/>
      <c r="P93" s="2"/>
      <c r="Q93" s="2"/>
      <c r="R93" s="2"/>
      <c r="S93" s="2"/>
      <c r="T93" s="2"/>
      <c r="U93" s="2"/>
      <c r="V93" s="2"/>
      <c r="W93" s="2"/>
      <c r="X93" s="2"/>
      <c r="Y93" s="2"/>
      <c r="Z93" s="2"/>
    </row>
    <row r="94" spans="1:26" ht="12.75" customHeight="1">
      <c r="A94" s="16"/>
      <c r="B94" s="16"/>
      <c r="C94" s="1"/>
      <c r="D94" s="390"/>
      <c r="E94" s="390"/>
      <c r="F94" s="390"/>
      <c r="G94" s="2"/>
      <c r="H94" s="2"/>
      <c r="I94" s="2"/>
      <c r="J94" s="2"/>
      <c r="K94" s="2"/>
      <c r="L94" s="2"/>
      <c r="M94" s="2"/>
      <c r="N94" s="2"/>
      <c r="O94" s="2"/>
      <c r="P94" s="2"/>
      <c r="Q94" s="2"/>
      <c r="R94" s="2"/>
      <c r="S94" s="2"/>
      <c r="T94" s="2"/>
      <c r="U94" s="2"/>
      <c r="V94" s="2"/>
      <c r="W94" s="2"/>
      <c r="X94" s="2"/>
      <c r="Y94" s="2"/>
      <c r="Z94" s="2"/>
    </row>
    <row r="95" spans="1:26" ht="12.75" customHeight="1">
      <c r="A95" s="16"/>
      <c r="B95" s="16"/>
      <c r="C95" s="1"/>
      <c r="D95" s="390"/>
      <c r="E95" s="390"/>
      <c r="F95" s="390"/>
      <c r="G95" s="2"/>
      <c r="H95" s="2"/>
      <c r="I95" s="2"/>
      <c r="J95" s="2"/>
      <c r="K95" s="2"/>
      <c r="L95" s="2"/>
      <c r="M95" s="2"/>
      <c r="N95" s="2"/>
      <c r="O95" s="2"/>
      <c r="P95" s="2"/>
      <c r="Q95" s="2"/>
      <c r="R95" s="2"/>
      <c r="S95" s="2"/>
      <c r="T95" s="2"/>
      <c r="U95" s="2"/>
      <c r="V95" s="2"/>
      <c r="W95" s="2"/>
      <c r="X95" s="2"/>
      <c r="Y95" s="2"/>
      <c r="Z95" s="2"/>
    </row>
    <row r="96" spans="1:26" ht="12.75" customHeight="1">
      <c r="A96" s="16"/>
      <c r="B96" s="16"/>
      <c r="C96" s="1"/>
      <c r="D96" s="390"/>
      <c r="E96" s="390"/>
      <c r="F96" s="390"/>
      <c r="G96" s="2"/>
      <c r="H96" s="2"/>
      <c r="I96" s="2"/>
      <c r="J96" s="2"/>
      <c r="K96" s="2"/>
      <c r="L96" s="2"/>
      <c r="M96" s="2"/>
      <c r="N96" s="2"/>
      <c r="O96" s="2"/>
      <c r="P96" s="2"/>
      <c r="Q96" s="2"/>
      <c r="R96" s="2"/>
      <c r="S96" s="2"/>
      <c r="T96" s="2"/>
      <c r="U96" s="2"/>
      <c r="V96" s="2"/>
      <c r="W96" s="2"/>
      <c r="X96" s="2"/>
      <c r="Y96" s="2"/>
      <c r="Z96" s="2"/>
    </row>
    <row r="97" spans="1:26" ht="12.75" customHeight="1">
      <c r="A97" s="16"/>
      <c r="B97" s="16"/>
      <c r="C97" s="1"/>
      <c r="D97" s="390"/>
      <c r="E97" s="390"/>
      <c r="F97" s="390"/>
      <c r="G97" s="2"/>
      <c r="H97" s="2"/>
      <c r="I97" s="2"/>
      <c r="J97" s="2"/>
      <c r="K97" s="2"/>
      <c r="L97" s="2"/>
      <c r="M97" s="2"/>
      <c r="N97" s="2"/>
      <c r="O97" s="2"/>
      <c r="P97" s="2"/>
      <c r="Q97" s="2"/>
      <c r="R97" s="2"/>
      <c r="S97" s="2"/>
      <c r="T97" s="2"/>
      <c r="U97" s="2"/>
      <c r="V97" s="2"/>
      <c r="W97" s="2"/>
      <c r="X97" s="2"/>
      <c r="Y97" s="2"/>
      <c r="Z97" s="2"/>
    </row>
    <row r="98" spans="1:26" ht="12.75" customHeight="1">
      <c r="A98" s="16"/>
      <c r="B98" s="16"/>
      <c r="C98" s="1"/>
      <c r="D98" s="390"/>
      <c r="E98" s="390"/>
      <c r="F98" s="390"/>
      <c r="G98" s="2"/>
      <c r="H98" s="2"/>
      <c r="I98" s="2"/>
      <c r="J98" s="2"/>
      <c r="K98" s="2"/>
      <c r="L98" s="2"/>
      <c r="M98" s="2"/>
      <c r="N98" s="2"/>
      <c r="O98" s="2"/>
      <c r="P98" s="2"/>
      <c r="Q98" s="2"/>
      <c r="R98" s="2"/>
      <c r="S98" s="2"/>
      <c r="T98" s="2"/>
      <c r="U98" s="2"/>
      <c r="V98" s="2"/>
      <c r="W98" s="2"/>
      <c r="X98" s="2"/>
      <c r="Y98" s="2"/>
      <c r="Z98" s="2"/>
    </row>
    <row r="99" spans="1:26" ht="12.75" customHeight="1">
      <c r="A99" s="16"/>
      <c r="B99" s="16"/>
      <c r="C99" s="1"/>
      <c r="D99" s="12"/>
      <c r="E99" s="12"/>
      <c r="F99" s="12"/>
      <c r="G99" s="2"/>
      <c r="H99" s="2"/>
      <c r="I99" s="2"/>
      <c r="J99" s="2"/>
      <c r="K99" s="2"/>
      <c r="L99" s="2"/>
      <c r="M99" s="2"/>
      <c r="N99" s="2"/>
      <c r="O99" s="2"/>
      <c r="P99" s="2"/>
      <c r="Q99" s="2"/>
      <c r="R99" s="2"/>
      <c r="S99" s="2"/>
      <c r="T99" s="2"/>
      <c r="U99" s="2"/>
      <c r="V99" s="2"/>
      <c r="W99" s="2"/>
      <c r="X99" s="2"/>
      <c r="Y99" s="2"/>
      <c r="Z99" s="2"/>
    </row>
    <row r="100" spans="1:26" ht="14.25" customHeight="1">
      <c r="A100" s="16"/>
      <c r="B100" s="19" t="s">
        <v>8</v>
      </c>
      <c r="C100" s="1"/>
      <c r="D100" s="399" t="s">
        <v>196</v>
      </c>
      <c r="E100" s="390"/>
      <c r="F100" s="390"/>
      <c r="G100" s="2"/>
      <c r="H100" s="2"/>
      <c r="I100" s="2"/>
      <c r="J100" s="2"/>
      <c r="K100" s="2"/>
      <c r="L100" s="2"/>
      <c r="M100" s="2"/>
      <c r="N100" s="2"/>
      <c r="O100" s="2"/>
      <c r="P100" s="2"/>
      <c r="Q100" s="2"/>
      <c r="R100" s="2"/>
      <c r="S100" s="2"/>
      <c r="T100" s="2"/>
      <c r="U100" s="2"/>
      <c r="V100" s="2"/>
      <c r="W100" s="2"/>
      <c r="X100" s="2"/>
      <c r="Y100" s="2"/>
      <c r="Z100" s="2"/>
    </row>
    <row r="101" spans="1:26" ht="12.75" customHeight="1">
      <c r="A101" s="16"/>
      <c r="B101" s="16"/>
      <c r="C101" s="1"/>
      <c r="D101" s="390"/>
      <c r="E101" s="390"/>
      <c r="F101" s="390"/>
      <c r="G101" s="2"/>
      <c r="H101" s="2"/>
      <c r="I101" s="2"/>
      <c r="J101" s="2"/>
      <c r="K101" s="2"/>
      <c r="L101" s="2"/>
      <c r="M101" s="2"/>
      <c r="N101" s="2"/>
      <c r="O101" s="2"/>
      <c r="P101" s="2"/>
      <c r="Q101" s="2"/>
      <c r="R101" s="2"/>
      <c r="S101" s="2"/>
      <c r="T101" s="2"/>
      <c r="U101" s="2"/>
      <c r="V101" s="2"/>
      <c r="W101" s="2"/>
      <c r="X101" s="2"/>
      <c r="Y101" s="2"/>
      <c r="Z101" s="2"/>
    </row>
    <row r="102" spans="1:26" ht="12.75" customHeight="1">
      <c r="A102" s="16"/>
      <c r="B102" s="16"/>
      <c r="C102" s="1"/>
      <c r="D102" s="390"/>
      <c r="E102" s="390"/>
      <c r="F102" s="390"/>
      <c r="G102" s="2"/>
      <c r="H102" s="2"/>
      <c r="I102" s="2"/>
      <c r="J102" s="2"/>
      <c r="K102" s="2"/>
      <c r="L102" s="2"/>
      <c r="M102" s="2"/>
      <c r="N102" s="2"/>
      <c r="O102" s="2"/>
      <c r="P102" s="2"/>
      <c r="Q102" s="2"/>
      <c r="R102" s="2"/>
      <c r="S102" s="2"/>
      <c r="T102" s="2"/>
      <c r="U102" s="2"/>
      <c r="V102" s="2"/>
      <c r="W102" s="2"/>
      <c r="X102" s="2"/>
      <c r="Y102" s="2"/>
      <c r="Z102" s="2"/>
    </row>
    <row r="103" spans="1:26" ht="12.75" customHeight="1">
      <c r="A103" s="16"/>
      <c r="B103" s="16"/>
      <c r="C103" s="1"/>
      <c r="D103" s="390"/>
      <c r="E103" s="390"/>
      <c r="F103" s="390"/>
      <c r="G103" s="2"/>
      <c r="H103" s="2"/>
      <c r="I103" s="2"/>
      <c r="J103" s="2"/>
      <c r="K103" s="2"/>
      <c r="L103" s="2"/>
      <c r="M103" s="2"/>
      <c r="N103" s="2"/>
      <c r="O103" s="2"/>
      <c r="P103" s="2"/>
      <c r="Q103" s="2"/>
      <c r="R103" s="2"/>
      <c r="S103" s="2"/>
      <c r="T103" s="2"/>
      <c r="U103" s="2"/>
      <c r="V103" s="2"/>
      <c r="W103" s="2"/>
      <c r="X103" s="2"/>
      <c r="Y103" s="2"/>
      <c r="Z103" s="2"/>
    </row>
    <row r="104" spans="1:26" ht="12.75" customHeight="1">
      <c r="A104" s="16"/>
      <c r="B104" s="16"/>
      <c r="C104" s="1"/>
      <c r="D104" s="390"/>
      <c r="E104" s="390"/>
      <c r="F104" s="390"/>
      <c r="G104" s="2"/>
      <c r="H104" s="2"/>
      <c r="I104" s="2"/>
      <c r="J104" s="2"/>
      <c r="K104" s="2"/>
      <c r="L104" s="2"/>
      <c r="M104" s="2"/>
      <c r="N104" s="2"/>
      <c r="O104" s="2"/>
      <c r="P104" s="2"/>
      <c r="Q104" s="2"/>
      <c r="R104" s="2"/>
      <c r="S104" s="2"/>
      <c r="T104" s="2"/>
      <c r="U104" s="2"/>
      <c r="V104" s="2"/>
      <c r="W104" s="2"/>
      <c r="X104" s="2"/>
      <c r="Y104" s="2"/>
      <c r="Z104" s="2"/>
    </row>
    <row r="105" spans="1:26" ht="12.75" customHeight="1">
      <c r="A105" s="16"/>
      <c r="B105" s="16"/>
      <c r="C105" s="1"/>
      <c r="D105" s="390"/>
      <c r="E105" s="390"/>
      <c r="F105" s="390"/>
      <c r="G105" s="2"/>
      <c r="H105" s="2"/>
      <c r="I105" s="2"/>
      <c r="J105" s="2"/>
      <c r="K105" s="2"/>
      <c r="L105" s="2"/>
      <c r="M105" s="2"/>
      <c r="N105" s="2"/>
      <c r="O105" s="2"/>
      <c r="P105" s="2"/>
      <c r="Q105" s="2"/>
      <c r="R105" s="2"/>
      <c r="S105" s="2"/>
      <c r="T105" s="2"/>
      <c r="U105" s="2"/>
      <c r="V105" s="2"/>
      <c r="W105" s="2"/>
      <c r="X105" s="2"/>
      <c r="Y105" s="2"/>
      <c r="Z105" s="2"/>
    </row>
    <row r="106" spans="1:26" ht="12.75" customHeight="1">
      <c r="A106" s="16"/>
      <c r="B106" s="16"/>
      <c r="C106" s="1"/>
      <c r="D106" s="390"/>
      <c r="E106" s="390"/>
      <c r="F106" s="390"/>
      <c r="G106" s="2"/>
      <c r="H106" s="2"/>
      <c r="I106" s="2"/>
      <c r="J106" s="2"/>
      <c r="K106" s="2"/>
      <c r="L106" s="2"/>
      <c r="M106" s="2"/>
      <c r="N106" s="2"/>
      <c r="O106" s="2"/>
      <c r="P106" s="2"/>
      <c r="Q106" s="2"/>
      <c r="R106" s="2"/>
      <c r="S106" s="2"/>
      <c r="T106" s="2"/>
      <c r="U106" s="2"/>
      <c r="V106" s="2"/>
      <c r="W106" s="2"/>
      <c r="X106" s="2"/>
      <c r="Y106" s="2"/>
      <c r="Z106" s="2"/>
    </row>
    <row r="107" spans="1:26" ht="12.75" customHeight="1">
      <c r="A107" s="16"/>
      <c r="B107" s="16"/>
      <c r="C107" s="1"/>
      <c r="D107" s="390"/>
      <c r="E107" s="390"/>
      <c r="F107" s="390"/>
      <c r="G107" s="2"/>
      <c r="H107" s="2"/>
      <c r="I107" s="2"/>
      <c r="J107" s="2"/>
      <c r="K107" s="2"/>
      <c r="L107" s="2"/>
      <c r="M107" s="2"/>
      <c r="N107" s="2"/>
      <c r="O107" s="2"/>
      <c r="P107" s="2"/>
      <c r="Q107" s="2"/>
      <c r="R107" s="2"/>
      <c r="S107" s="2"/>
      <c r="T107" s="2"/>
      <c r="U107" s="2"/>
      <c r="V107" s="2"/>
      <c r="W107" s="2"/>
      <c r="X107" s="2"/>
      <c r="Y107" s="2"/>
      <c r="Z107" s="2"/>
    </row>
    <row r="108" spans="1:26" ht="12.75" customHeight="1">
      <c r="A108" s="1"/>
      <c r="B108" s="1"/>
      <c r="C108" s="2"/>
      <c r="D108" s="47"/>
      <c r="E108" s="47"/>
      <c r="F108" s="47"/>
      <c r="G108" s="2"/>
      <c r="H108" s="2"/>
      <c r="I108" s="2"/>
      <c r="J108" s="2"/>
      <c r="K108" s="2"/>
      <c r="L108" s="2"/>
      <c r="M108" s="2"/>
      <c r="N108" s="2"/>
      <c r="O108" s="2"/>
      <c r="P108" s="2"/>
      <c r="Q108" s="2"/>
      <c r="R108" s="2"/>
      <c r="S108" s="2"/>
      <c r="T108" s="2"/>
      <c r="U108" s="2"/>
      <c r="V108" s="2"/>
      <c r="W108" s="2"/>
      <c r="X108" s="2"/>
      <c r="Y108" s="2"/>
      <c r="Z108" s="2"/>
    </row>
    <row r="109" spans="1:26" ht="12.75" customHeight="1">
      <c r="A109" s="16"/>
      <c r="B109" s="19" t="s">
        <v>8</v>
      </c>
      <c r="C109" s="2"/>
      <c r="D109" s="399" t="s">
        <v>222</v>
      </c>
      <c r="E109" s="390"/>
      <c r="F109" s="390"/>
      <c r="G109" s="2"/>
      <c r="H109" s="2"/>
      <c r="I109" s="2"/>
      <c r="J109" s="2"/>
      <c r="K109" s="2"/>
      <c r="L109" s="2"/>
      <c r="M109" s="2"/>
      <c r="N109" s="2"/>
      <c r="O109" s="2"/>
      <c r="P109" s="2"/>
      <c r="Q109" s="2"/>
      <c r="R109" s="2"/>
      <c r="S109" s="2"/>
      <c r="T109" s="2"/>
      <c r="U109" s="2"/>
      <c r="V109" s="2"/>
      <c r="W109" s="2"/>
      <c r="X109" s="2"/>
      <c r="Y109" s="2"/>
      <c r="Z109" s="2"/>
    </row>
    <row r="110" spans="1:26" ht="12.75" customHeight="1">
      <c r="A110" s="16"/>
      <c r="B110" s="16"/>
      <c r="C110" s="2"/>
      <c r="D110" s="390"/>
      <c r="E110" s="390"/>
      <c r="F110" s="390"/>
      <c r="G110" s="2"/>
      <c r="H110" s="2"/>
      <c r="I110" s="2"/>
      <c r="J110" s="2"/>
      <c r="K110" s="2"/>
      <c r="L110" s="2"/>
      <c r="M110" s="2"/>
      <c r="N110" s="2"/>
      <c r="O110" s="2"/>
      <c r="P110" s="2"/>
      <c r="Q110" s="2"/>
      <c r="R110" s="2"/>
      <c r="S110" s="2"/>
      <c r="T110" s="2"/>
      <c r="U110" s="2"/>
      <c r="V110" s="2"/>
      <c r="W110" s="2"/>
      <c r="X110" s="2"/>
      <c r="Y110" s="2"/>
      <c r="Z110" s="2"/>
    </row>
    <row r="111" spans="1:26" ht="12.75" customHeight="1">
      <c r="A111" s="1"/>
      <c r="B111" s="1"/>
      <c r="C111" s="1"/>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16"/>
      <c r="B112" s="19" t="s">
        <v>8</v>
      </c>
      <c r="C112" s="1"/>
      <c r="D112" s="389" t="s">
        <v>225</v>
      </c>
      <c r="E112" s="390"/>
      <c r="F112" s="390"/>
      <c r="G112" s="2"/>
      <c r="H112" s="2"/>
      <c r="I112" s="2"/>
      <c r="J112" s="2"/>
      <c r="K112" s="2"/>
      <c r="L112" s="2"/>
      <c r="M112" s="2"/>
      <c r="N112" s="2"/>
      <c r="O112" s="2"/>
      <c r="P112" s="2"/>
      <c r="Q112" s="2"/>
      <c r="R112" s="2"/>
      <c r="S112" s="2"/>
      <c r="T112" s="2"/>
      <c r="U112" s="2"/>
      <c r="V112" s="2"/>
      <c r="W112" s="2"/>
      <c r="X112" s="2"/>
      <c r="Y112" s="2"/>
      <c r="Z112" s="2"/>
    </row>
    <row r="113" spans="1:26" ht="12.75" customHeight="1">
      <c r="A113" s="1"/>
      <c r="B113" s="1"/>
      <c r="C113" s="1"/>
      <c r="D113" s="390"/>
      <c r="E113" s="390"/>
      <c r="F113" s="390"/>
      <c r="G113" s="2"/>
      <c r="H113" s="2"/>
      <c r="I113" s="2"/>
      <c r="J113" s="2"/>
      <c r="K113" s="2"/>
      <c r="L113" s="2"/>
      <c r="M113" s="2"/>
      <c r="N113" s="2"/>
      <c r="O113" s="2"/>
      <c r="P113" s="2"/>
      <c r="Q113" s="2"/>
      <c r="R113" s="2"/>
      <c r="S113" s="2"/>
      <c r="T113" s="2"/>
      <c r="U113" s="2"/>
      <c r="V113" s="2"/>
      <c r="W113" s="2"/>
      <c r="X113" s="2"/>
      <c r="Y113" s="2"/>
      <c r="Z113" s="2"/>
    </row>
    <row r="114" spans="1:26" ht="12.75" customHeight="1">
      <c r="A114" s="1"/>
      <c r="B114" s="1"/>
      <c r="C114" s="1"/>
      <c r="D114" s="390"/>
      <c r="E114" s="390"/>
      <c r="F114" s="390"/>
      <c r="G114" s="2"/>
      <c r="H114" s="2"/>
      <c r="I114" s="2"/>
      <c r="J114" s="2"/>
      <c r="K114" s="2"/>
      <c r="L114" s="2"/>
      <c r="M114" s="2"/>
      <c r="N114" s="2"/>
      <c r="O114" s="2"/>
      <c r="P114" s="2"/>
      <c r="Q114" s="2"/>
      <c r="R114" s="2"/>
      <c r="S114" s="2"/>
      <c r="T114" s="2"/>
      <c r="U114" s="2"/>
      <c r="V114" s="2"/>
      <c r="W114" s="2"/>
      <c r="X114" s="2"/>
      <c r="Y114" s="2"/>
      <c r="Z114" s="2"/>
    </row>
    <row r="115" spans="1:26" ht="12.75" customHeight="1">
      <c r="A115" s="1"/>
      <c r="B115" s="1"/>
      <c r="C115" s="1"/>
      <c r="D115" s="390"/>
      <c r="E115" s="390"/>
      <c r="F115" s="390"/>
      <c r="G115" s="2"/>
      <c r="H115" s="2"/>
      <c r="I115" s="2"/>
      <c r="J115" s="2"/>
      <c r="K115" s="2"/>
      <c r="L115" s="2"/>
      <c r="M115" s="2"/>
      <c r="N115" s="2"/>
      <c r="O115" s="2"/>
      <c r="P115" s="2"/>
      <c r="Q115" s="2"/>
      <c r="R115" s="2"/>
      <c r="S115" s="2"/>
      <c r="T115" s="2"/>
      <c r="U115" s="2"/>
      <c r="V115" s="2"/>
      <c r="W115" s="2"/>
      <c r="X115" s="2"/>
      <c r="Y115" s="2"/>
      <c r="Z115" s="2"/>
    </row>
    <row r="116" spans="1:26" ht="12.75" customHeight="1">
      <c r="A116" s="1"/>
      <c r="B116" s="1"/>
      <c r="C116" s="1"/>
      <c r="D116" s="390"/>
      <c r="E116" s="390"/>
      <c r="F116" s="390"/>
      <c r="G116" s="2"/>
      <c r="H116" s="2"/>
      <c r="I116" s="2"/>
      <c r="J116" s="2"/>
      <c r="K116" s="2"/>
      <c r="L116" s="2"/>
      <c r="M116" s="2"/>
      <c r="N116" s="2"/>
      <c r="O116" s="2"/>
      <c r="P116" s="2"/>
      <c r="Q116" s="2"/>
      <c r="R116" s="2"/>
      <c r="S116" s="2"/>
      <c r="T116" s="2"/>
      <c r="U116" s="2"/>
      <c r="V116" s="2"/>
      <c r="W116" s="2"/>
      <c r="X116" s="2"/>
      <c r="Y116" s="2"/>
      <c r="Z116" s="2"/>
    </row>
    <row r="117" spans="1:26" ht="12.75" customHeight="1">
      <c r="A117" s="1"/>
      <c r="B117" s="1"/>
      <c r="C117" s="1"/>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16"/>
      <c r="B118" s="19" t="s">
        <v>8</v>
      </c>
      <c r="C118" s="1"/>
      <c r="D118" s="389" t="s">
        <v>237</v>
      </c>
      <c r="E118" s="390"/>
      <c r="F118" s="390"/>
      <c r="G118" s="2"/>
      <c r="H118" s="2"/>
      <c r="I118" s="2"/>
      <c r="J118" s="2"/>
      <c r="K118" s="2"/>
      <c r="L118" s="2"/>
      <c r="M118" s="2"/>
      <c r="N118" s="2"/>
      <c r="O118" s="2"/>
      <c r="P118" s="2"/>
      <c r="Q118" s="2"/>
      <c r="R118" s="2"/>
      <c r="S118" s="2"/>
      <c r="T118" s="2"/>
      <c r="U118" s="2"/>
      <c r="V118" s="2"/>
      <c r="W118" s="2"/>
      <c r="X118" s="2"/>
      <c r="Y118" s="2"/>
      <c r="Z118" s="2"/>
    </row>
    <row r="119" spans="1:26" ht="13.5" customHeight="1">
      <c r="A119" s="37"/>
      <c r="B119" s="37"/>
      <c r="C119" s="37"/>
      <c r="D119" s="390"/>
      <c r="E119" s="390"/>
      <c r="F119" s="390"/>
      <c r="G119" s="38"/>
      <c r="H119" s="38"/>
      <c r="I119" s="38"/>
      <c r="J119" s="38"/>
      <c r="K119" s="38"/>
      <c r="L119" s="38"/>
      <c r="M119" s="38"/>
      <c r="N119" s="38"/>
      <c r="O119" s="38"/>
      <c r="P119" s="38"/>
      <c r="Q119" s="38"/>
      <c r="R119" s="38"/>
      <c r="S119" s="38"/>
      <c r="T119" s="38"/>
      <c r="U119" s="38"/>
      <c r="V119" s="38"/>
      <c r="W119" s="38"/>
      <c r="X119" s="38"/>
      <c r="Y119" s="38"/>
      <c r="Z119" s="38"/>
    </row>
    <row r="120" spans="1:26" ht="13.5" customHeight="1">
      <c r="A120" s="1"/>
      <c r="B120" s="1"/>
      <c r="C120" s="1"/>
      <c r="D120" s="390"/>
      <c r="E120" s="390"/>
      <c r="F120" s="390"/>
      <c r="G120" s="2"/>
      <c r="H120" s="2"/>
      <c r="I120" s="2"/>
      <c r="J120" s="2"/>
      <c r="K120" s="2"/>
      <c r="L120" s="2"/>
      <c r="M120" s="2"/>
      <c r="N120" s="2"/>
      <c r="O120" s="2"/>
      <c r="P120" s="2"/>
      <c r="Q120" s="2"/>
      <c r="R120" s="2"/>
      <c r="S120" s="2"/>
      <c r="T120" s="2"/>
      <c r="U120" s="2"/>
      <c r="V120" s="2"/>
      <c r="W120" s="2"/>
      <c r="X120" s="2"/>
      <c r="Y120" s="2"/>
      <c r="Z120" s="2"/>
    </row>
    <row r="121" spans="1:26" ht="13.5" customHeight="1">
      <c r="A121" s="1"/>
      <c r="B121" s="1"/>
      <c r="C121" s="1"/>
      <c r="D121" s="390"/>
      <c r="E121" s="390"/>
      <c r="F121" s="390"/>
      <c r="G121" s="2"/>
      <c r="H121" s="2"/>
      <c r="I121" s="2"/>
      <c r="J121" s="2"/>
      <c r="K121" s="2"/>
      <c r="L121" s="2"/>
      <c r="M121" s="2"/>
      <c r="N121" s="2"/>
      <c r="O121" s="2"/>
      <c r="P121" s="2"/>
      <c r="Q121" s="2"/>
      <c r="R121" s="2"/>
      <c r="S121" s="2"/>
      <c r="T121" s="2"/>
      <c r="U121" s="2"/>
      <c r="V121" s="2"/>
      <c r="W121" s="2"/>
      <c r="X121" s="2"/>
      <c r="Y121" s="2"/>
      <c r="Z121" s="2"/>
    </row>
    <row r="122" spans="1:26" ht="13.5" customHeight="1">
      <c r="A122" s="1"/>
      <c r="B122" s="1"/>
      <c r="C122" s="1"/>
      <c r="D122" s="390"/>
      <c r="E122" s="390"/>
      <c r="F122" s="390"/>
      <c r="G122" s="2"/>
      <c r="H122" s="2"/>
      <c r="I122" s="2"/>
      <c r="J122" s="2"/>
      <c r="K122" s="2"/>
      <c r="L122" s="2"/>
      <c r="M122" s="2"/>
      <c r="N122" s="2"/>
      <c r="O122" s="2"/>
      <c r="P122" s="2"/>
      <c r="Q122" s="2"/>
      <c r="R122" s="2"/>
      <c r="S122" s="2"/>
      <c r="T122" s="2"/>
      <c r="U122" s="2"/>
      <c r="V122" s="2"/>
      <c r="W122" s="2"/>
      <c r="X122" s="2"/>
      <c r="Y122" s="2"/>
      <c r="Z122" s="2"/>
    </row>
    <row r="123" spans="1:26" ht="13.5" customHeight="1">
      <c r="A123" s="1"/>
      <c r="B123" s="1"/>
      <c r="C123" s="1"/>
      <c r="D123" s="390"/>
      <c r="E123" s="390"/>
      <c r="F123" s="390"/>
      <c r="G123" s="2"/>
      <c r="H123" s="2"/>
      <c r="I123" s="2"/>
      <c r="J123" s="2"/>
      <c r="K123" s="2"/>
      <c r="L123" s="2"/>
      <c r="M123" s="2"/>
      <c r="N123" s="2"/>
      <c r="O123" s="2"/>
      <c r="P123" s="2"/>
      <c r="Q123" s="2"/>
      <c r="R123" s="2"/>
      <c r="S123" s="2"/>
      <c r="T123" s="2"/>
      <c r="U123" s="2"/>
      <c r="V123" s="2"/>
      <c r="W123" s="2"/>
      <c r="X123" s="2"/>
      <c r="Y123" s="2"/>
      <c r="Z123" s="2"/>
    </row>
    <row r="124" spans="1:26" ht="13.5" customHeight="1">
      <c r="A124" s="1"/>
      <c r="B124" s="1"/>
      <c r="C124" s="1"/>
      <c r="D124" s="390"/>
      <c r="E124" s="390"/>
      <c r="F124" s="390"/>
      <c r="G124" s="2"/>
      <c r="H124" s="2"/>
      <c r="I124" s="2"/>
      <c r="J124" s="2"/>
      <c r="K124" s="2"/>
      <c r="L124" s="2"/>
      <c r="M124" s="2"/>
      <c r="N124" s="2"/>
      <c r="O124" s="2"/>
      <c r="P124" s="2"/>
      <c r="Q124" s="2"/>
      <c r="R124" s="2"/>
      <c r="S124" s="2"/>
      <c r="T124" s="2"/>
      <c r="U124" s="2"/>
      <c r="V124" s="2"/>
      <c r="W124" s="2"/>
      <c r="X124" s="2"/>
      <c r="Y124" s="2"/>
      <c r="Z124" s="2"/>
    </row>
    <row r="125" spans="1:26" ht="13.5" customHeight="1">
      <c r="A125" s="1"/>
      <c r="B125" s="1"/>
      <c r="C125" s="1"/>
      <c r="D125" s="390"/>
      <c r="E125" s="390"/>
      <c r="F125" s="390"/>
      <c r="G125" s="2"/>
      <c r="H125" s="2"/>
      <c r="I125" s="2"/>
      <c r="J125" s="2"/>
      <c r="K125" s="2"/>
      <c r="L125" s="2"/>
      <c r="M125" s="2"/>
      <c r="N125" s="2"/>
      <c r="O125" s="2"/>
      <c r="P125" s="2"/>
      <c r="Q125" s="2"/>
      <c r="R125" s="2"/>
      <c r="S125" s="2"/>
      <c r="T125" s="2"/>
      <c r="U125" s="2"/>
      <c r="V125" s="2"/>
      <c r="W125" s="2"/>
      <c r="X125" s="2"/>
      <c r="Y125" s="2"/>
      <c r="Z125" s="2"/>
    </row>
    <row r="126" spans="1:26" ht="13.5" customHeight="1">
      <c r="A126" s="1"/>
      <c r="B126" s="1"/>
      <c r="C126" s="1"/>
      <c r="D126" s="390"/>
      <c r="E126" s="390"/>
      <c r="F126" s="390"/>
      <c r="G126" s="2"/>
      <c r="H126" s="2"/>
      <c r="I126" s="2"/>
      <c r="J126" s="2"/>
      <c r="K126" s="2"/>
      <c r="L126" s="2"/>
      <c r="M126" s="2"/>
      <c r="N126" s="2"/>
      <c r="O126" s="2"/>
      <c r="P126" s="2"/>
      <c r="Q126" s="2"/>
      <c r="R126" s="2"/>
      <c r="S126" s="2"/>
      <c r="T126" s="2"/>
      <c r="U126" s="2"/>
      <c r="V126" s="2"/>
      <c r="W126" s="2"/>
      <c r="X126" s="2"/>
      <c r="Y126" s="2"/>
      <c r="Z126" s="2"/>
    </row>
    <row r="127" spans="1:26" ht="13.5" customHeight="1">
      <c r="A127" s="1"/>
      <c r="B127" s="1"/>
      <c r="C127" s="1"/>
      <c r="D127" s="390"/>
      <c r="E127" s="390"/>
      <c r="F127" s="390"/>
      <c r="G127" s="2"/>
      <c r="H127" s="2"/>
      <c r="I127" s="2"/>
      <c r="J127" s="2"/>
      <c r="K127" s="2"/>
      <c r="L127" s="2"/>
      <c r="M127" s="2"/>
      <c r="N127" s="2"/>
      <c r="O127" s="2"/>
      <c r="P127" s="2"/>
      <c r="Q127" s="2"/>
      <c r="R127" s="2"/>
      <c r="S127" s="2"/>
      <c r="T127" s="2"/>
      <c r="U127" s="2"/>
      <c r="V127" s="2"/>
      <c r="W127" s="2"/>
      <c r="X127" s="2"/>
      <c r="Y127" s="2"/>
      <c r="Z127" s="2"/>
    </row>
    <row r="128" spans="1:26" ht="13.5" customHeight="1">
      <c r="A128" s="1"/>
      <c r="B128" s="1"/>
      <c r="C128" s="1"/>
      <c r="D128" s="390"/>
      <c r="E128" s="390"/>
      <c r="F128" s="390"/>
      <c r="G128" s="2"/>
      <c r="H128" s="2"/>
      <c r="I128" s="2"/>
      <c r="J128" s="2"/>
      <c r="K128" s="2"/>
      <c r="L128" s="2"/>
      <c r="M128" s="2"/>
      <c r="N128" s="2"/>
      <c r="O128" s="2"/>
      <c r="P128" s="2"/>
      <c r="Q128" s="2"/>
      <c r="R128" s="2"/>
      <c r="S128" s="2"/>
      <c r="T128" s="2"/>
      <c r="U128" s="2"/>
      <c r="V128" s="2"/>
      <c r="W128" s="2"/>
      <c r="X128" s="2"/>
      <c r="Y128" s="2"/>
      <c r="Z128" s="2"/>
    </row>
    <row r="129" spans="1:26" ht="13.5" customHeight="1">
      <c r="A129" s="1"/>
      <c r="B129" s="1"/>
      <c r="C129" s="1"/>
      <c r="D129" s="390"/>
      <c r="E129" s="390"/>
      <c r="F129" s="390"/>
      <c r="G129" s="2"/>
      <c r="H129" s="2"/>
      <c r="I129" s="2"/>
      <c r="J129" s="2"/>
      <c r="K129" s="2"/>
      <c r="L129" s="2"/>
      <c r="M129" s="2"/>
      <c r="N129" s="2"/>
      <c r="O129" s="2"/>
      <c r="P129" s="2"/>
      <c r="Q129" s="2"/>
      <c r="R129" s="2"/>
      <c r="S129" s="2"/>
      <c r="T129" s="2"/>
      <c r="U129" s="2"/>
      <c r="V129" s="2"/>
      <c r="W129" s="2"/>
      <c r="X129" s="2"/>
      <c r="Y129" s="2"/>
      <c r="Z129" s="2"/>
    </row>
    <row r="130" spans="1:26" ht="13.5" customHeight="1">
      <c r="A130" s="1"/>
      <c r="B130" s="1"/>
      <c r="C130" s="1"/>
      <c r="D130" s="2"/>
      <c r="E130" s="15"/>
      <c r="F130" s="15"/>
      <c r="G130" s="2"/>
      <c r="H130" s="2"/>
      <c r="I130" s="2"/>
      <c r="J130" s="2"/>
      <c r="K130" s="2"/>
      <c r="L130" s="2"/>
      <c r="M130" s="2"/>
      <c r="N130" s="2"/>
      <c r="O130" s="2"/>
      <c r="P130" s="2"/>
      <c r="Q130" s="2"/>
      <c r="R130" s="2"/>
      <c r="S130" s="2"/>
      <c r="T130" s="2"/>
      <c r="U130" s="2"/>
      <c r="V130" s="2"/>
      <c r="W130" s="2"/>
      <c r="X130" s="2"/>
      <c r="Y130" s="2"/>
      <c r="Z130" s="2"/>
    </row>
    <row r="131" spans="1:26" ht="13.5" customHeight="1">
      <c r="A131" s="1"/>
      <c r="B131" s="19" t="s">
        <v>8</v>
      </c>
      <c r="C131" s="1"/>
      <c r="D131" s="389" t="s">
        <v>259</v>
      </c>
      <c r="E131" s="390"/>
      <c r="F131" s="390"/>
      <c r="G131" s="2"/>
      <c r="H131" s="2"/>
      <c r="I131" s="2"/>
      <c r="J131" s="2"/>
      <c r="K131" s="2"/>
      <c r="L131" s="2"/>
      <c r="M131" s="2"/>
      <c r="N131" s="2"/>
      <c r="O131" s="2"/>
      <c r="P131" s="2"/>
      <c r="Q131" s="2"/>
      <c r="R131" s="2"/>
      <c r="S131" s="2"/>
      <c r="T131" s="2"/>
      <c r="U131" s="2"/>
      <c r="V131" s="2"/>
      <c r="W131" s="2"/>
      <c r="X131" s="2"/>
      <c r="Y131" s="2"/>
      <c r="Z131" s="2"/>
    </row>
    <row r="132" spans="1:26" ht="13.5" customHeight="1">
      <c r="A132" s="1"/>
      <c r="B132" s="1"/>
      <c r="C132" s="1"/>
      <c r="D132" s="390"/>
      <c r="E132" s="390"/>
      <c r="F132" s="390"/>
      <c r="G132" s="2"/>
      <c r="H132" s="2"/>
      <c r="I132" s="2"/>
      <c r="J132" s="2"/>
      <c r="K132" s="2"/>
      <c r="L132" s="2"/>
      <c r="M132" s="2"/>
      <c r="N132" s="2"/>
      <c r="O132" s="2"/>
      <c r="P132" s="2"/>
      <c r="Q132" s="2"/>
      <c r="R132" s="2"/>
      <c r="S132" s="2"/>
      <c r="T132" s="2"/>
      <c r="U132" s="2"/>
      <c r="V132" s="2"/>
      <c r="W132" s="2"/>
      <c r="X132" s="2"/>
      <c r="Y132" s="2"/>
      <c r="Z132" s="2"/>
    </row>
    <row r="133" spans="1:26" ht="13.5" customHeight="1">
      <c r="A133" s="1"/>
      <c r="B133" s="1"/>
      <c r="C133" s="1"/>
      <c r="D133" s="390"/>
      <c r="E133" s="390"/>
      <c r="F133" s="390"/>
      <c r="G133" s="2"/>
      <c r="H133" s="2"/>
      <c r="I133" s="2"/>
      <c r="J133" s="2"/>
      <c r="K133" s="2"/>
      <c r="L133" s="2"/>
      <c r="M133" s="2"/>
      <c r="N133" s="2"/>
      <c r="O133" s="2"/>
      <c r="P133" s="2"/>
      <c r="Q133" s="2"/>
      <c r="R133" s="2"/>
      <c r="S133" s="2"/>
      <c r="T133" s="2"/>
      <c r="U133" s="2"/>
      <c r="V133" s="2"/>
      <c r="W133" s="2"/>
      <c r="X133" s="2"/>
      <c r="Y133" s="2"/>
      <c r="Z133" s="2"/>
    </row>
    <row r="134" spans="1:26" ht="13.5" customHeight="1">
      <c r="A134" s="1"/>
      <c r="B134" s="1"/>
      <c r="C134" s="1"/>
      <c r="D134" s="390"/>
      <c r="E134" s="390"/>
      <c r="F134" s="390"/>
      <c r="G134" s="2"/>
      <c r="H134" s="2"/>
      <c r="I134" s="2"/>
      <c r="J134" s="2"/>
      <c r="K134" s="2"/>
      <c r="L134" s="2"/>
      <c r="M134" s="2"/>
      <c r="N134" s="2"/>
      <c r="O134" s="2"/>
      <c r="P134" s="2"/>
      <c r="Q134" s="2"/>
      <c r="R134" s="2"/>
      <c r="S134" s="2"/>
      <c r="T134" s="2"/>
      <c r="U134" s="2"/>
      <c r="V134" s="2"/>
      <c r="W134" s="2"/>
      <c r="X134" s="2"/>
      <c r="Y134" s="2"/>
      <c r="Z134" s="2"/>
    </row>
    <row r="135" spans="1:26" ht="13.5" customHeight="1">
      <c r="A135" s="1"/>
      <c r="B135" s="1"/>
      <c r="C135" s="1"/>
      <c r="D135" s="390"/>
      <c r="E135" s="390"/>
      <c r="F135" s="390"/>
      <c r="G135" s="2"/>
      <c r="H135" s="2"/>
      <c r="I135" s="2"/>
      <c r="J135" s="2"/>
      <c r="K135" s="2"/>
      <c r="L135" s="2"/>
      <c r="M135" s="2"/>
      <c r="N135" s="2"/>
      <c r="O135" s="2"/>
      <c r="P135" s="2"/>
      <c r="Q135" s="2"/>
      <c r="R135" s="2"/>
      <c r="S135" s="2"/>
      <c r="T135" s="2"/>
      <c r="U135" s="2"/>
      <c r="V135" s="2"/>
      <c r="W135" s="2"/>
      <c r="X135" s="2"/>
      <c r="Y135" s="2"/>
      <c r="Z135" s="2"/>
    </row>
    <row r="136" spans="1:26" ht="13.5" customHeight="1">
      <c r="A136" s="1"/>
      <c r="B136" s="1"/>
      <c r="C136" s="1"/>
      <c r="D136" s="390"/>
      <c r="E136" s="390"/>
      <c r="F136" s="390"/>
      <c r="G136" s="2"/>
      <c r="H136" s="2"/>
      <c r="I136" s="2"/>
      <c r="J136" s="2"/>
      <c r="K136" s="2"/>
      <c r="L136" s="2"/>
      <c r="M136" s="2"/>
      <c r="N136" s="2"/>
      <c r="O136" s="2"/>
      <c r="P136" s="2"/>
      <c r="Q136" s="2"/>
      <c r="R136" s="2"/>
      <c r="S136" s="2"/>
      <c r="T136" s="2"/>
      <c r="U136" s="2"/>
      <c r="V136" s="2"/>
      <c r="W136" s="2"/>
      <c r="X136" s="2"/>
      <c r="Y136" s="2"/>
      <c r="Z136" s="2"/>
    </row>
    <row r="137" spans="1:26" ht="13.5" customHeight="1">
      <c r="A137" s="1"/>
      <c r="B137" s="1"/>
      <c r="C137" s="1"/>
      <c r="D137" s="390"/>
      <c r="E137" s="390"/>
      <c r="F137" s="390"/>
      <c r="G137" s="2"/>
      <c r="H137" s="2"/>
      <c r="I137" s="2"/>
      <c r="J137" s="2"/>
      <c r="K137" s="2"/>
      <c r="L137" s="2"/>
      <c r="M137" s="2"/>
      <c r="N137" s="2"/>
      <c r="O137" s="2"/>
      <c r="P137" s="2"/>
      <c r="Q137" s="2"/>
      <c r="R137" s="2"/>
      <c r="S137" s="2"/>
      <c r="T137" s="2"/>
      <c r="U137" s="2"/>
      <c r="V137" s="2"/>
      <c r="W137" s="2"/>
      <c r="X137" s="2"/>
      <c r="Y137" s="2"/>
      <c r="Z137" s="2"/>
    </row>
    <row r="138" spans="1:26" ht="13.5" customHeight="1">
      <c r="A138" s="1"/>
      <c r="B138" s="1"/>
      <c r="C138" s="1"/>
      <c r="D138" s="390"/>
      <c r="E138" s="390"/>
      <c r="F138" s="390"/>
      <c r="G138" s="2"/>
      <c r="H138" s="2"/>
      <c r="I138" s="2"/>
      <c r="J138" s="2"/>
      <c r="K138" s="2"/>
      <c r="L138" s="2"/>
      <c r="M138" s="2"/>
      <c r="N138" s="2"/>
      <c r="O138" s="2"/>
      <c r="P138" s="2"/>
      <c r="Q138" s="2"/>
      <c r="R138" s="2"/>
      <c r="S138" s="2"/>
      <c r="T138" s="2"/>
      <c r="U138" s="2"/>
      <c r="V138" s="2"/>
      <c r="W138" s="2"/>
      <c r="X138" s="2"/>
      <c r="Y138" s="2"/>
      <c r="Z138" s="2"/>
    </row>
    <row r="139" spans="1:26" ht="13.5" customHeight="1">
      <c r="A139" s="1"/>
      <c r="B139" s="1"/>
      <c r="C139" s="1"/>
      <c r="D139" s="390"/>
      <c r="E139" s="390"/>
      <c r="F139" s="390"/>
      <c r="G139" s="2"/>
      <c r="H139" s="2"/>
      <c r="I139" s="2"/>
      <c r="J139" s="2"/>
      <c r="K139" s="2"/>
      <c r="L139" s="2"/>
      <c r="M139" s="2"/>
      <c r="N139" s="2"/>
      <c r="O139" s="2"/>
      <c r="P139" s="2"/>
      <c r="Q139" s="2"/>
      <c r="R139" s="2"/>
      <c r="S139" s="2"/>
      <c r="T139" s="2"/>
      <c r="U139" s="2"/>
      <c r="V139" s="2"/>
      <c r="W139" s="2"/>
      <c r="X139" s="2"/>
      <c r="Y139" s="2"/>
      <c r="Z139" s="2"/>
    </row>
    <row r="140" spans="1:26" ht="13.5" customHeight="1">
      <c r="A140" s="1"/>
      <c r="B140" s="1"/>
      <c r="C140" s="1"/>
      <c r="D140" s="390"/>
      <c r="E140" s="390"/>
      <c r="F140" s="390"/>
      <c r="G140" s="2"/>
      <c r="H140" s="2"/>
      <c r="I140" s="2"/>
      <c r="J140" s="2"/>
      <c r="K140" s="2"/>
      <c r="L140" s="2"/>
      <c r="M140" s="2"/>
      <c r="N140" s="2"/>
      <c r="O140" s="2"/>
      <c r="P140" s="2"/>
      <c r="Q140" s="2"/>
      <c r="R140" s="2"/>
      <c r="S140" s="2"/>
      <c r="T140" s="2"/>
      <c r="U140" s="2"/>
      <c r="V140" s="2"/>
      <c r="W140" s="2"/>
      <c r="X140" s="2"/>
      <c r="Y140" s="2"/>
      <c r="Z140" s="2"/>
    </row>
    <row r="141" spans="1:26" ht="13.5" customHeight="1">
      <c r="A141" s="1"/>
      <c r="B141" s="1"/>
      <c r="C141" s="1"/>
      <c r="D141" s="390"/>
      <c r="E141" s="390"/>
      <c r="F141" s="390"/>
      <c r="G141" s="2"/>
      <c r="H141" s="2"/>
      <c r="I141" s="2"/>
      <c r="J141" s="2"/>
      <c r="K141" s="2"/>
      <c r="L141" s="2"/>
      <c r="M141" s="2"/>
      <c r="N141" s="2"/>
      <c r="O141" s="2"/>
      <c r="P141" s="2"/>
      <c r="Q141" s="2"/>
      <c r="R141" s="2"/>
      <c r="S141" s="2"/>
      <c r="T141" s="2"/>
      <c r="U141" s="2"/>
      <c r="V141" s="2"/>
      <c r="W141" s="2"/>
      <c r="X141" s="2"/>
      <c r="Y141" s="2"/>
      <c r="Z141" s="2"/>
    </row>
    <row r="142" spans="1:26" ht="13.5" customHeight="1">
      <c r="A142" s="1"/>
      <c r="B142" s="1"/>
      <c r="C142" s="1"/>
      <c r="D142" s="390"/>
      <c r="E142" s="390"/>
      <c r="F142" s="390"/>
      <c r="G142" s="2"/>
      <c r="H142" s="2"/>
      <c r="I142" s="2"/>
      <c r="J142" s="2"/>
      <c r="K142" s="2"/>
      <c r="L142" s="2"/>
      <c r="M142" s="2"/>
      <c r="N142" s="2"/>
      <c r="O142" s="2"/>
      <c r="P142" s="2"/>
      <c r="Q142" s="2"/>
      <c r="R142" s="2"/>
      <c r="S142" s="2"/>
      <c r="T142" s="2"/>
      <c r="U142" s="2"/>
      <c r="V142" s="2"/>
      <c r="W142" s="2"/>
      <c r="X142" s="2"/>
      <c r="Y142" s="2"/>
      <c r="Z142" s="2"/>
    </row>
    <row r="143" spans="1:26" ht="13.5" customHeight="1">
      <c r="A143" s="1"/>
      <c r="B143" s="1"/>
      <c r="C143" s="1"/>
      <c r="D143" s="390"/>
      <c r="E143" s="390"/>
      <c r="F143" s="390"/>
      <c r="G143" s="2"/>
      <c r="H143" s="2"/>
      <c r="I143" s="2"/>
      <c r="J143" s="2"/>
      <c r="K143" s="2"/>
      <c r="L143" s="2"/>
      <c r="M143" s="2"/>
      <c r="N143" s="2"/>
      <c r="O143" s="2"/>
      <c r="P143" s="2"/>
      <c r="Q143" s="2"/>
      <c r="R143" s="2"/>
      <c r="S143" s="2"/>
      <c r="T143" s="2"/>
      <c r="U143" s="2"/>
      <c r="V143" s="2"/>
      <c r="W143" s="2"/>
      <c r="X143" s="2"/>
      <c r="Y143" s="2"/>
      <c r="Z143" s="2"/>
    </row>
    <row r="144" spans="1:26" ht="13.5" customHeight="1">
      <c r="A144" s="1"/>
      <c r="B144" s="1"/>
      <c r="C144" s="1"/>
      <c r="D144" s="390"/>
      <c r="E144" s="390"/>
      <c r="F144" s="390"/>
      <c r="G144" s="2"/>
      <c r="H144" s="2"/>
      <c r="I144" s="2"/>
      <c r="J144" s="2"/>
      <c r="K144" s="2"/>
      <c r="L144" s="2"/>
      <c r="M144" s="2"/>
      <c r="N144" s="2"/>
      <c r="O144" s="2"/>
      <c r="P144" s="2"/>
      <c r="Q144" s="2"/>
      <c r="R144" s="2"/>
      <c r="S144" s="2"/>
      <c r="T144" s="2"/>
      <c r="U144" s="2"/>
      <c r="V144" s="2"/>
      <c r="W144" s="2"/>
      <c r="X144" s="2"/>
      <c r="Y144" s="2"/>
      <c r="Z144" s="2"/>
    </row>
    <row r="145" spans="1:26" ht="13.5" customHeight="1">
      <c r="A145" s="1"/>
      <c r="B145" s="1"/>
      <c r="C145" s="1"/>
      <c r="D145" s="390"/>
      <c r="E145" s="390"/>
      <c r="F145" s="390"/>
      <c r="G145" s="2"/>
      <c r="H145" s="2"/>
      <c r="I145" s="2"/>
      <c r="J145" s="2"/>
      <c r="K145" s="2"/>
      <c r="L145" s="2"/>
      <c r="M145" s="2"/>
      <c r="N145" s="2"/>
      <c r="O145" s="2"/>
      <c r="P145" s="2"/>
      <c r="Q145" s="2"/>
      <c r="R145" s="2"/>
      <c r="S145" s="2"/>
      <c r="T145" s="2"/>
      <c r="U145" s="2"/>
      <c r="V145" s="2"/>
      <c r="W145" s="2"/>
      <c r="X145" s="2"/>
      <c r="Y145" s="2"/>
      <c r="Z145" s="2"/>
    </row>
    <row r="146" spans="1:26" ht="13.5" customHeight="1">
      <c r="A146" s="1"/>
      <c r="B146" s="1"/>
      <c r="C146" s="1"/>
      <c r="D146" s="390"/>
      <c r="E146" s="390"/>
      <c r="F146" s="390"/>
      <c r="G146" s="2"/>
      <c r="H146" s="2"/>
      <c r="I146" s="2"/>
      <c r="J146" s="2"/>
      <c r="K146" s="2"/>
      <c r="L146" s="2"/>
      <c r="M146" s="2"/>
      <c r="N146" s="2"/>
      <c r="O146" s="2"/>
      <c r="P146" s="2"/>
      <c r="Q146" s="2"/>
      <c r="R146" s="2"/>
      <c r="S146" s="2"/>
      <c r="T146" s="2"/>
      <c r="U146" s="2"/>
      <c r="V146" s="2"/>
      <c r="W146" s="2"/>
      <c r="X146" s="2"/>
      <c r="Y146" s="2"/>
      <c r="Z146" s="2"/>
    </row>
    <row r="147" spans="1:26" ht="13.5" customHeight="1">
      <c r="A147" s="1"/>
      <c r="B147" s="1"/>
      <c r="C147" s="1"/>
      <c r="D147" s="390"/>
      <c r="E147" s="390"/>
      <c r="F147" s="390"/>
      <c r="G147" s="2"/>
      <c r="H147" s="2"/>
      <c r="I147" s="2"/>
      <c r="J147" s="2"/>
      <c r="K147" s="2"/>
      <c r="L147" s="2"/>
      <c r="M147" s="2"/>
      <c r="N147" s="2"/>
      <c r="O147" s="2"/>
      <c r="P147" s="2"/>
      <c r="Q147" s="2"/>
      <c r="R147" s="2"/>
      <c r="S147" s="2"/>
      <c r="T147" s="2"/>
      <c r="U147" s="2"/>
      <c r="V147" s="2"/>
      <c r="W147" s="2"/>
      <c r="X147" s="2"/>
      <c r="Y147" s="2"/>
      <c r="Z147" s="2"/>
    </row>
    <row r="148" spans="1:26" ht="13.5" customHeight="1">
      <c r="A148" s="1"/>
      <c r="B148" s="1"/>
      <c r="C148" s="1"/>
      <c r="D148" s="390"/>
      <c r="E148" s="390"/>
      <c r="F148" s="390"/>
      <c r="G148" s="2"/>
      <c r="H148" s="2"/>
      <c r="I148" s="2"/>
      <c r="J148" s="2"/>
      <c r="K148" s="2"/>
      <c r="L148" s="2"/>
      <c r="M148" s="2"/>
      <c r="N148" s="2"/>
      <c r="O148" s="2"/>
      <c r="P148" s="2"/>
      <c r="Q148" s="2"/>
      <c r="R148" s="2"/>
      <c r="S148" s="2"/>
      <c r="T148" s="2"/>
      <c r="U148" s="2"/>
      <c r="V148" s="2"/>
      <c r="W148" s="2"/>
      <c r="X148" s="2"/>
      <c r="Y148" s="2"/>
      <c r="Z148" s="2"/>
    </row>
    <row r="149" spans="1:26" ht="13.5" customHeight="1">
      <c r="A149" s="1"/>
      <c r="B149" s="1"/>
      <c r="C149" s="1"/>
      <c r="D149" s="395" t="s">
        <v>463</v>
      </c>
      <c r="E149" s="390"/>
      <c r="F149" s="390"/>
      <c r="G149" s="20"/>
      <c r="H149" s="2"/>
      <c r="I149" s="2"/>
      <c r="J149" s="2"/>
      <c r="K149" s="2"/>
      <c r="L149" s="2"/>
      <c r="M149" s="2"/>
      <c r="N149" s="2"/>
      <c r="O149" s="2"/>
      <c r="P149" s="2"/>
      <c r="Q149" s="2"/>
      <c r="R149" s="2"/>
      <c r="S149" s="2"/>
      <c r="T149" s="2"/>
      <c r="U149" s="2"/>
      <c r="V149" s="2"/>
      <c r="W149" s="2"/>
      <c r="X149" s="2"/>
      <c r="Y149" s="2"/>
      <c r="Z149" s="2"/>
    </row>
    <row r="150" spans="1:26" ht="13.5" customHeight="1">
      <c r="A150" s="1"/>
      <c r="B150" s="1"/>
      <c r="C150" s="1"/>
      <c r="D150" s="397"/>
      <c r="E150" s="390"/>
      <c r="F150" s="390"/>
      <c r="G150" s="390"/>
      <c r="H150" s="2"/>
      <c r="I150" s="2"/>
      <c r="J150" s="2"/>
      <c r="K150" s="2"/>
      <c r="L150" s="2"/>
      <c r="M150" s="2"/>
      <c r="N150" s="2"/>
      <c r="O150" s="2"/>
      <c r="P150" s="2"/>
      <c r="Q150" s="2"/>
      <c r="R150" s="2"/>
      <c r="S150" s="2"/>
      <c r="T150" s="2"/>
      <c r="U150" s="2"/>
      <c r="V150" s="2"/>
      <c r="W150" s="2"/>
      <c r="X150" s="2"/>
      <c r="Y150" s="2"/>
      <c r="Z150" s="2"/>
    </row>
    <row r="151" spans="1:26" ht="14.25" customHeight="1">
      <c r="A151" s="1"/>
      <c r="B151" s="19" t="s">
        <v>8</v>
      </c>
      <c r="C151" s="2"/>
      <c r="D151" s="389" t="s">
        <v>468</v>
      </c>
      <c r="E151" s="390"/>
      <c r="F151" s="390"/>
      <c r="G151" s="2"/>
      <c r="H151" s="2"/>
      <c r="I151" s="2"/>
      <c r="J151" s="2"/>
      <c r="K151" s="2"/>
      <c r="L151" s="2"/>
      <c r="M151" s="2"/>
      <c r="N151" s="2"/>
      <c r="O151" s="2"/>
      <c r="P151" s="2"/>
      <c r="Q151" s="2"/>
      <c r="R151" s="2"/>
      <c r="S151" s="2"/>
      <c r="T151" s="2"/>
      <c r="U151" s="2"/>
      <c r="V151" s="2"/>
      <c r="W151" s="2"/>
      <c r="X151" s="2"/>
      <c r="Y151" s="2"/>
      <c r="Z151" s="2"/>
    </row>
    <row r="152" spans="1:26" ht="14.25" customHeight="1">
      <c r="A152" s="1"/>
      <c r="B152" s="1"/>
      <c r="C152" s="2"/>
      <c r="D152" s="390"/>
      <c r="E152" s="390"/>
      <c r="F152" s="390"/>
      <c r="G152" s="2"/>
      <c r="H152" s="2"/>
      <c r="I152" s="2"/>
      <c r="J152" s="2"/>
      <c r="K152" s="2"/>
      <c r="L152" s="2"/>
      <c r="M152" s="2"/>
      <c r="N152" s="2"/>
      <c r="O152" s="2"/>
      <c r="P152" s="2"/>
      <c r="Q152" s="2"/>
      <c r="R152" s="2"/>
      <c r="S152" s="2"/>
      <c r="T152" s="2"/>
      <c r="U152" s="2"/>
      <c r="V152" s="2"/>
      <c r="W152" s="2"/>
      <c r="X152" s="2"/>
      <c r="Y152" s="2"/>
      <c r="Z152" s="2"/>
    </row>
    <row r="153" spans="1:26" ht="13.5" customHeight="1">
      <c r="A153" s="1"/>
      <c r="B153" s="1"/>
      <c r="C153" s="2"/>
      <c r="D153" s="390"/>
      <c r="E153" s="390"/>
      <c r="F153" s="390"/>
      <c r="G153" s="2"/>
      <c r="H153" s="2"/>
      <c r="I153" s="2"/>
      <c r="J153" s="2"/>
      <c r="K153" s="2"/>
      <c r="L153" s="2"/>
      <c r="M153" s="2"/>
      <c r="N153" s="2"/>
      <c r="O153" s="2"/>
      <c r="P153" s="2"/>
      <c r="Q153" s="2"/>
      <c r="R153" s="2"/>
      <c r="S153" s="2"/>
      <c r="T153" s="2"/>
      <c r="U153" s="2"/>
      <c r="V153" s="2"/>
      <c r="W153" s="2"/>
      <c r="X153" s="2"/>
      <c r="Y153" s="2"/>
      <c r="Z153" s="2"/>
    </row>
    <row r="154" spans="1:26" ht="13.5" customHeight="1">
      <c r="A154" s="1"/>
      <c r="B154" s="1"/>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1"/>
      <c r="B155" s="19" t="s">
        <v>8</v>
      </c>
      <c r="C155" s="2"/>
      <c r="D155" s="389" t="s">
        <v>287</v>
      </c>
      <c r="E155" s="390"/>
      <c r="F155" s="390"/>
      <c r="G155" s="2"/>
      <c r="H155" s="2"/>
      <c r="I155" s="2"/>
      <c r="J155" s="2"/>
      <c r="K155" s="2"/>
      <c r="L155" s="2"/>
      <c r="M155" s="2"/>
      <c r="N155" s="2"/>
      <c r="O155" s="2"/>
      <c r="P155" s="2"/>
      <c r="Q155" s="2"/>
      <c r="R155" s="2"/>
      <c r="S155" s="2"/>
      <c r="T155" s="2"/>
      <c r="U155" s="2"/>
      <c r="V155" s="2"/>
      <c r="W155" s="2"/>
      <c r="X155" s="2"/>
      <c r="Y155" s="2"/>
      <c r="Z155" s="2"/>
    </row>
    <row r="156" spans="1:26" ht="13.5" customHeight="1">
      <c r="A156" s="1"/>
      <c r="B156" s="1"/>
      <c r="C156" s="2"/>
      <c r="D156" s="390"/>
      <c r="E156" s="390"/>
      <c r="F156" s="390"/>
      <c r="G156" s="2"/>
      <c r="H156" s="2"/>
      <c r="I156" s="2"/>
      <c r="J156" s="2"/>
      <c r="K156" s="2"/>
      <c r="L156" s="2"/>
      <c r="M156" s="2"/>
      <c r="N156" s="2"/>
      <c r="O156" s="2"/>
      <c r="P156" s="2"/>
      <c r="Q156" s="2"/>
      <c r="R156" s="2"/>
      <c r="S156" s="2"/>
      <c r="T156" s="2"/>
      <c r="U156" s="2"/>
      <c r="V156" s="2"/>
      <c r="W156" s="2"/>
      <c r="X156" s="2"/>
      <c r="Y156" s="2"/>
      <c r="Z156" s="2"/>
    </row>
    <row r="157" spans="1:26" ht="13.5" customHeight="1">
      <c r="A157" s="1"/>
      <c r="B157" s="1"/>
      <c r="C157" s="2"/>
      <c r="D157" s="390"/>
      <c r="E157" s="390"/>
      <c r="F157" s="390"/>
      <c r="G157" s="2"/>
      <c r="H157" s="2"/>
      <c r="I157" s="2"/>
      <c r="J157" s="2"/>
      <c r="K157" s="2"/>
      <c r="L157" s="2"/>
      <c r="M157" s="2"/>
      <c r="N157" s="2"/>
      <c r="O157" s="2"/>
      <c r="P157" s="2"/>
      <c r="Q157" s="2"/>
      <c r="R157" s="2"/>
      <c r="S157" s="2"/>
      <c r="T157" s="2"/>
      <c r="U157" s="2"/>
      <c r="V157" s="2"/>
      <c r="W157" s="2"/>
      <c r="X157" s="2"/>
      <c r="Y157" s="2"/>
      <c r="Z157" s="2"/>
    </row>
    <row r="158" spans="1:26" ht="13.5" customHeight="1">
      <c r="A158" s="1"/>
      <c r="B158" s="1"/>
      <c r="C158" s="2"/>
      <c r="D158" s="390"/>
      <c r="E158" s="390"/>
      <c r="F158" s="390"/>
      <c r="G158" s="2"/>
      <c r="H158" s="2"/>
      <c r="I158" s="2"/>
      <c r="J158" s="2"/>
      <c r="K158" s="2"/>
      <c r="L158" s="2"/>
      <c r="M158" s="2"/>
      <c r="N158" s="2"/>
      <c r="O158" s="2"/>
      <c r="P158" s="2"/>
      <c r="Q158" s="2"/>
      <c r="R158" s="2"/>
      <c r="S158" s="2"/>
      <c r="T158" s="2"/>
      <c r="U158" s="2"/>
      <c r="V158" s="2"/>
      <c r="W158" s="2"/>
      <c r="X158" s="2"/>
      <c r="Y158" s="2"/>
      <c r="Z158" s="2"/>
    </row>
    <row r="159" spans="1:26" ht="13.5" customHeight="1">
      <c r="A159" s="1"/>
      <c r="B159" s="1"/>
      <c r="C159" s="1"/>
      <c r="D159" s="15"/>
      <c r="E159" s="15"/>
      <c r="F159" s="15"/>
      <c r="G159" s="2"/>
      <c r="H159" s="2"/>
      <c r="I159" s="2"/>
      <c r="J159" s="2"/>
      <c r="K159" s="2"/>
      <c r="L159" s="2"/>
      <c r="M159" s="2"/>
      <c r="N159" s="2"/>
      <c r="O159" s="2"/>
      <c r="P159" s="2"/>
      <c r="Q159" s="2"/>
      <c r="R159" s="2"/>
      <c r="S159" s="2"/>
      <c r="T159" s="2"/>
      <c r="U159" s="2"/>
      <c r="V159" s="2"/>
      <c r="W159" s="2"/>
      <c r="X159" s="2"/>
      <c r="Y159" s="2"/>
      <c r="Z159" s="2"/>
    </row>
    <row r="160" spans="1:26" ht="13.5" customHeight="1">
      <c r="A160" s="1"/>
      <c r="B160" s="19" t="s">
        <v>8</v>
      </c>
      <c r="C160" s="1"/>
      <c r="D160" s="403" t="s">
        <v>291</v>
      </c>
      <c r="E160" s="390"/>
      <c r="F160" s="390"/>
      <c r="G160" s="2"/>
      <c r="H160" s="2"/>
      <c r="I160" s="2"/>
      <c r="J160" s="2"/>
      <c r="K160" s="2"/>
      <c r="L160" s="2"/>
      <c r="M160" s="2"/>
      <c r="N160" s="2"/>
      <c r="O160" s="2"/>
      <c r="P160" s="2"/>
      <c r="Q160" s="2"/>
      <c r="R160" s="2"/>
      <c r="S160" s="2"/>
      <c r="T160" s="2"/>
      <c r="U160" s="2"/>
      <c r="V160" s="2"/>
      <c r="W160" s="2"/>
      <c r="X160" s="2"/>
      <c r="Y160" s="2"/>
      <c r="Z160" s="2"/>
    </row>
    <row r="161" spans="1:26" ht="13.5" customHeight="1">
      <c r="A161" s="1"/>
      <c r="B161" s="1"/>
      <c r="C161" s="1"/>
      <c r="D161" s="390"/>
      <c r="E161" s="390"/>
      <c r="F161" s="390"/>
      <c r="G161" s="2"/>
      <c r="H161" s="2"/>
      <c r="I161" s="2"/>
      <c r="J161" s="2"/>
      <c r="K161" s="2"/>
      <c r="L161" s="2"/>
      <c r="M161" s="2"/>
      <c r="N161" s="2"/>
      <c r="O161" s="2"/>
      <c r="P161" s="2"/>
      <c r="Q161" s="2"/>
      <c r="R161" s="2"/>
      <c r="S161" s="2"/>
      <c r="T161" s="2"/>
      <c r="U161" s="2"/>
      <c r="V161" s="2"/>
      <c r="W161" s="2"/>
      <c r="X161" s="2"/>
      <c r="Y161" s="2"/>
      <c r="Z161" s="2"/>
    </row>
    <row r="162" spans="1:26" ht="13.5" customHeight="1">
      <c r="A162" s="1"/>
      <c r="B162" s="1"/>
      <c r="C162" s="1"/>
      <c r="D162" s="390"/>
      <c r="E162" s="390"/>
      <c r="F162" s="390"/>
      <c r="G162" s="2"/>
      <c r="H162" s="2"/>
      <c r="I162" s="2"/>
      <c r="J162" s="2"/>
      <c r="K162" s="2"/>
      <c r="L162" s="2"/>
      <c r="M162" s="2"/>
      <c r="N162" s="2"/>
      <c r="O162" s="2"/>
      <c r="P162" s="2"/>
      <c r="Q162" s="2"/>
      <c r="R162" s="2"/>
      <c r="S162" s="2"/>
      <c r="T162" s="2"/>
      <c r="U162" s="2"/>
      <c r="V162" s="2"/>
      <c r="W162" s="2"/>
      <c r="X162" s="2"/>
      <c r="Y162" s="2"/>
      <c r="Z162" s="2"/>
    </row>
    <row r="163" spans="1:26" ht="13.5" customHeight="1">
      <c r="A163" s="10"/>
      <c r="B163" s="10"/>
      <c r="C163" s="1"/>
      <c r="D163" s="2"/>
      <c r="E163" s="15"/>
      <c r="F163" s="15"/>
      <c r="G163" s="2"/>
      <c r="H163" s="2"/>
      <c r="I163" s="2"/>
      <c r="J163" s="2"/>
      <c r="K163" s="2"/>
      <c r="L163" s="2"/>
      <c r="M163" s="2"/>
      <c r="N163" s="2"/>
      <c r="O163" s="2"/>
      <c r="P163" s="2"/>
      <c r="Q163" s="2"/>
      <c r="R163" s="2"/>
      <c r="S163" s="2"/>
      <c r="T163" s="2"/>
      <c r="U163" s="2"/>
      <c r="V163" s="2"/>
      <c r="W163" s="2"/>
      <c r="X163" s="2"/>
      <c r="Y163" s="2"/>
      <c r="Z163" s="2"/>
    </row>
    <row r="164" spans="1:26" ht="12.75" customHeight="1">
      <c r="A164" s="400" t="s">
        <v>300</v>
      </c>
      <c r="B164" s="401"/>
      <c r="C164" s="401"/>
      <c r="D164" s="401"/>
      <c r="E164" s="401"/>
      <c r="F164" s="401"/>
      <c r="G164" s="401"/>
      <c r="H164" s="2"/>
      <c r="I164" s="2"/>
      <c r="J164" s="2"/>
      <c r="K164" s="2"/>
      <c r="L164" s="2"/>
      <c r="M164" s="2"/>
      <c r="N164" s="2"/>
      <c r="O164" s="2"/>
      <c r="P164" s="2"/>
      <c r="Q164" s="2"/>
      <c r="R164" s="2"/>
      <c r="S164" s="2"/>
      <c r="T164" s="2"/>
      <c r="U164" s="2"/>
      <c r="V164" s="2"/>
      <c r="W164" s="2"/>
      <c r="X164" s="2"/>
      <c r="Y164" s="2"/>
      <c r="Z164" s="2"/>
    </row>
    <row r="165" spans="1:26" ht="12" customHeight="1">
      <c r="A165" s="1"/>
      <c r="B165" s="1"/>
      <c r="C165" s="1"/>
      <c r="D165" s="15"/>
      <c r="E165" s="15"/>
      <c r="F165" s="15"/>
      <c r="G165" s="2"/>
      <c r="H165" s="2"/>
      <c r="I165" s="2"/>
      <c r="J165" s="2"/>
      <c r="K165" s="2"/>
      <c r="L165" s="2"/>
      <c r="M165" s="2"/>
      <c r="N165" s="2"/>
      <c r="O165" s="2"/>
      <c r="P165" s="2"/>
      <c r="Q165" s="2"/>
      <c r="R165" s="2"/>
      <c r="S165" s="2"/>
      <c r="T165" s="2"/>
      <c r="U165" s="2"/>
      <c r="V165" s="2"/>
      <c r="W165" s="2"/>
      <c r="X165" s="2"/>
      <c r="Y165" s="2"/>
      <c r="Z165" s="2"/>
    </row>
    <row r="166" spans="1:26" ht="12.75" customHeight="1">
      <c r="A166" s="1"/>
      <c r="B166" s="405" t="s">
        <v>305</v>
      </c>
      <c r="C166" s="390"/>
      <c r="D166" s="390"/>
      <c r="E166" s="390"/>
      <c r="F166" s="390"/>
      <c r="G166" s="2"/>
      <c r="H166" s="2"/>
      <c r="I166" s="2"/>
      <c r="J166" s="2"/>
      <c r="K166" s="2"/>
      <c r="L166" s="2"/>
      <c r="M166" s="2"/>
      <c r="N166" s="2"/>
      <c r="O166" s="2"/>
      <c r="P166" s="2"/>
      <c r="Q166" s="2"/>
      <c r="R166" s="2"/>
      <c r="S166" s="2"/>
      <c r="T166" s="2"/>
      <c r="U166" s="2"/>
      <c r="V166" s="2"/>
      <c r="W166" s="2"/>
      <c r="X166" s="2"/>
      <c r="Y166" s="2"/>
      <c r="Z166" s="2"/>
    </row>
    <row r="167" spans="1:26" ht="12" customHeight="1">
      <c r="A167" s="3"/>
      <c r="B167" s="3"/>
      <c r="C167" s="3"/>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400" t="s">
        <v>310</v>
      </c>
      <c r="B168" s="401"/>
      <c r="C168" s="401"/>
      <c r="D168" s="401"/>
      <c r="E168" s="401"/>
      <c r="F168" s="401"/>
      <c r="G168" s="401"/>
      <c r="H168" s="2"/>
      <c r="I168" s="2"/>
      <c r="J168" s="2"/>
      <c r="K168" s="2"/>
      <c r="L168" s="2"/>
      <c r="M168" s="2"/>
      <c r="N168" s="2"/>
      <c r="O168" s="2"/>
      <c r="P168" s="2"/>
      <c r="Q168" s="2"/>
      <c r="R168" s="2"/>
      <c r="S168" s="2"/>
      <c r="T168" s="2"/>
      <c r="U168" s="2"/>
      <c r="V168" s="2"/>
      <c r="W168" s="2"/>
      <c r="X168" s="2"/>
      <c r="Y168" s="2"/>
      <c r="Z168" s="2"/>
    </row>
    <row r="169" spans="1:26" ht="12" customHeight="1">
      <c r="A169" s="8"/>
      <c r="B169" s="8"/>
      <c r="C169" s="1"/>
      <c r="D169" s="2"/>
      <c r="E169" s="8"/>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8"/>
      <c r="B170" s="8"/>
      <c r="C170" s="1"/>
      <c r="D170" s="414" t="s">
        <v>313</v>
      </c>
      <c r="E170" s="390"/>
      <c r="F170" s="390"/>
      <c r="G170" s="2"/>
      <c r="H170" s="2"/>
      <c r="I170" s="2"/>
      <c r="J170" s="2"/>
      <c r="K170" s="2"/>
      <c r="L170" s="2"/>
      <c r="M170" s="2"/>
      <c r="N170" s="2"/>
      <c r="O170" s="2"/>
      <c r="P170" s="2"/>
      <c r="Q170" s="2"/>
      <c r="R170" s="2"/>
      <c r="S170" s="2"/>
      <c r="T170" s="2"/>
      <c r="U170" s="2"/>
      <c r="V170" s="2"/>
      <c r="W170" s="2"/>
      <c r="X170" s="2"/>
      <c r="Y170" s="2"/>
      <c r="Z170" s="2"/>
    </row>
    <row r="171" spans="1:26" ht="12.75" customHeight="1">
      <c r="A171" s="8"/>
      <c r="B171" s="8"/>
      <c r="C171" s="1"/>
      <c r="D171" s="390"/>
      <c r="E171" s="390"/>
      <c r="F171" s="390"/>
      <c r="G171" s="2"/>
      <c r="H171" s="2"/>
      <c r="I171" s="2"/>
      <c r="J171" s="2"/>
      <c r="K171" s="2"/>
      <c r="L171" s="2"/>
      <c r="M171" s="2"/>
      <c r="N171" s="2"/>
      <c r="O171" s="2"/>
      <c r="P171" s="2"/>
      <c r="Q171" s="2"/>
      <c r="R171" s="2"/>
      <c r="S171" s="2"/>
      <c r="T171" s="2"/>
      <c r="U171" s="2"/>
      <c r="V171" s="2"/>
      <c r="W171" s="2"/>
      <c r="X171" s="2"/>
      <c r="Y171" s="2"/>
      <c r="Z171" s="2"/>
    </row>
    <row r="172" spans="1:26" ht="12.75" customHeight="1">
      <c r="A172" s="8"/>
      <c r="B172" s="8"/>
      <c r="C172" s="1"/>
      <c r="D172" s="405" t="s">
        <v>489</v>
      </c>
      <c r="E172" s="390"/>
      <c r="F172" s="390"/>
      <c r="G172" s="2"/>
      <c r="H172" s="2"/>
      <c r="I172" s="2"/>
      <c r="J172" s="2"/>
      <c r="K172" s="2"/>
      <c r="L172" s="2"/>
      <c r="M172" s="2"/>
      <c r="N172" s="2"/>
      <c r="O172" s="2"/>
      <c r="P172" s="2"/>
      <c r="Q172" s="2"/>
      <c r="R172" s="2"/>
      <c r="S172" s="2"/>
      <c r="T172" s="2"/>
      <c r="U172" s="2"/>
      <c r="V172" s="2"/>
      <c r="W172" s="2"/>
      <c r="X172" s="2"/>
      <c r="Y172" s="2"/>
      <c r="Z172" s="2"/>
    </row>
    <row r="173" spans="1:26" ht="12" customHeight="1">
      <c r="A173" s="8"/>
      <c r="B173" s="8"/>
      <c r="C173" s="1"/>
      <c r="D173" s="2"/>
      <c r="E173" s="8"/>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16"/>
      <c r="B174" s="19" t="s">
        <v>8</v>
      </c>
      <c r="C174" s="1"/>
      <c r="D174" s="389" t="s">
        <v>493</v>
      </c>
      <c r="E174" s="390"/>
      <c r="F174" s="390"/>
      <c r="G174" s="2"/>
      <c r="H174" s="2"/>
      <c r="I174" s="2"/>
      <c r="J174" s="2"/>
      <c r="K174" s="2"/>
      <c r="L174" s="2"/>
      <c r="M174" s="2"/>
      <c r="N174" s="2"/>
      <c r="O174" s="2"/>
      <c r="P174" s="2"/>
      <c r="Q174" s="2"/>
      <c r="R174" s="2"/>
      <c r="S174" s="2"/>
      <c r="T174" s="2"/>
      <c r="U174" s="2"/>
      <c r="V174" s="2"/>
      <c r="W174" s="2"/>
      <c r="X174" s="2"/>
      <c r="Y174" s="2"/>
      <c r="Z174" s="2"/>
    </row>
    <row r="175" spans="1:26" ht="12.75" customHeight="1">
      <c r="A175" s="16"/>
      <c r="B175" s="16"/>
      <c r="C175" s="1"/>
      <c r="D175" s="390"/>
      <c r="E175" s="390"/>
      <c r="F175" s="390"/>
      <c r="G175" s="2"/>
      <c r="H175" s="2"/>
      <c r="I175" s="2"/>
      <c r="J175" s="2"/>
      <c r="K175" s="2"/>
      <c r="L175" s="2"/>
      <c r="M175" s="2"/>
      <c r="N175" s="2"/>
      <c r="O175" s="2"/>
      <c r="P175" s="2"/>
      <c r="Q175" s="2"/>
      <c r="R175" s="2"/>
      <c r="S175" s="2"/>
      <c r="T175" s="2"/>
      <c r="U175" s="2"/>
      <c r="V175" s="2"/>
      <c r="W175" s="2"/>
      <c r="X175" s="2"/>
      <c r="Y175" s="2"/>
      <c r="Z175" s="2"/>
    </row>
    <row r="176" spans="1:26" ht="12.75" customHeight="1">
      <c r="A176" s="16"/>
      <c r="B176" s="16"/>
      <c r="C176" s="1"/>
      <c r="D176" s="390"/>
      <c r="E176" s="390"/>
      <c r="F176" s="390"/>
      <c r="G176" s="2"/>
      <c r="H176" s="2"/>
      <c r="I176" s="2"/>
      <c r="J176" s="2"/>
      <c r="K176" s="2"/>
      <c r="L176" s="2"/>
      <c r="M176" s="2"/>
      <c r="N176" s="2"/>
      <c r="O176" s="2"/>
      <c r="P176" s="2"/>
      <c r="Q176" s="2"/>
      <c r="R176" s="2"/>
      <c r="S176" s="2"/>
      <c r="T176" s="2"/>
      <c r="U176" s="2"/>
      <c r="V176" s="2"/>
      <c r="W176" s="2"/>
      <c r="X176" s="2"/>
      <c r="Y176" s="2"/>
      <c r="Z176" s="2"/>
    </row>
    <row r="177" spans="1:26" ht="12.75" customHeight="1">
      <c r="A177" s="1"/>
      <c r="B177" s="1"/>
      <c r="C177" s="1"/>
      <c r="D177" s="390"/>
      <c r="E177" s="390"/>
      <c r="F177" s="390"/>
      <c r="G177" s="2"/>
      <c r="H177" s="2"/>
      <c r="I177" s="2"/>
      <c r="J177" s="2"/>
      <c r="K177" s="2"/>
      <c r="L177" s="2"/>
      <c r="M177" s="2"/>
      <c r="N177" s="2"/>
      <c r="O177" s="2"/>
      <c r="P177" s="2"/>
      <c r="Q177" s="2"/>
      <c r="R177" s="2"/>
      <c r="S177" s="2"/>
      <c r="T177" s="2"/>
      <c r="U177" s="2"/>
      <c r="V177" s="2"/>
      <c r="W177" s="2"/>
      <c r="X177" s="2"/>
      <c r="Y177" s="2"/>
      <c r="Z177" s="2"/>
    </row>
    <row r="178" spans="1:26" ht="12.75" customHeight="1">
      <c r="A178" s="1"/>
      <c r="B178" s="1"/>
      <c r="C178" s="1"/>
      <c r="D178" s="15"/>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1"/>
      <c r="B179" s="1"/>
      <c r="C179" s="1"/>
      <c r="D179" s="389" t="s">
        <v>324</v>
      </c>
      <c r="E179" s="390"/>
      <c r="F179" s="390"/>
      <c r="G179" s="2"/>
      <c r="H179" s="2"/>
      <c r="I179" s="2"/>
      <c r="J179" s="2"/>
      <c r="K179" s="2"/>
      <c r="L179" s="2"/>
      <c r="M179" s="2"/>
      <c r="N179" s="2"/>
      <c r="O179" s="2"/>
      <c r="P179" s="2"/>
      <c r="Q179" s="2"/>
      <c r="R179" s="2"/>
      <c r="S179" s="2"/>
      <c r="T179" s="2"/>
      <c r="U179" s="2"/>
      <c r="V179" s="2"/>
      <c r="W179" s="2"/>
      <c r="X179" s="2"/>
      <c r="Y179" s="2"/>
      <c r="Z179" s="2"/>
    </row>
    <row r="180" spans="1:26" ht="12.75" customHeight="1">
      <c r="A180" s="1"/>
      <c r="B180" s="1"/>
      <c r="C180" s="1"/>
      <c r="D180" s="390"/>
      <c r="E180" s="390"/>
      <c r="F180" s="390"/>
      <c r="G180" s="2"/>
      <c r="H180" s="2"/>
      <c r="I180" s="2"/>
      <c r="J180" s="2"/>
      <c r="K180" s="2"/>
      <c r="L180" s="2"/>
      <c r="M180" s="2"/>
      <c r="N180" s="2"/>
      <c r="O180" s="2"/>
      <c r="P180" s="2"/>
      <c r="Q180" s="2"/>
      <c r="R180" s="2"/>
      <c r="S180" s="2"/>
      <c r="T180" s="2"/>
      <c r="U180" s="2"/>
      <c r="V180" s="2"/>
      <c r="W180" s="2"/>
      <c r="X180" s="2"/>
      <c r="Y180" s="2"/>
      <c r="Z180" s="2"/>
    </row>
    <row r="181" spans="1:26" ht="12.75" customHeight="1">
      <c r="A181" s="1"/>
      <c r="B181" s="1"/>
      <c r="C181" s="1"/>
      <c r="D181" s="11"/>
      <c r="E181" s="11"/>
      <c r="F181" s="11"/>
      <c r="G181" s="2"/>
      <c r="H181" s="2"/>
      <c r="I181" s="2"/>
      <c r="J181" s="2"/>
      <c r="K181" s="2"/>
      <c r="L181" s="2"/>
      <c r="M181" s="2"/>
      <c r="N181" s="2"/>
      <c r="O181" s="2"/>
      <c r="P181" s="2"/>
      <c r="Q181" s="2"/>
      <c r="R181" s="2"/>
      <c r="S181" s="2"/>
      <c r="T181" s="2"/>
      <c r="U181" s="2"/>
      <c r="V181" s="2"/>
      <c r="W181" s="2"/>
      <c r="X181" s="2"/>
      <c r="Y181" s="2"/>
      <c r="Z181" s="2"/>
    </row>
    <row r="182" spans="1:26" ht="12.75" customHeight="1">
      <c r="A182" s="16"/>
      <c r="B182" s="19" t="s">
        <v>8</v>
      </c>
      <c r="C182" s="1"/>
      <c r="D182" s="389" t="s">
        <v>502</v>
      </c>
      <c r="E182" s="390"/>
      <c r="F182" s="390"/>
      <c r="G182" s="2"/>
      <c r="H182" s="2"/>
      <c r="I182" s="2"/>
      <c r="J182" s="2"/>
      <c r="K182" s="2"/>
      <c r="L182" s="2"/>
      <c r="M182" s="2"/>
      <c r="N182" s="2"/>
      <c r="O182" s="2"/>
      <c r="P182" s="2"/>
      <c r="Q182" s="2"/>
      <c r="R182" s="2"/>
      <c r="S182" s="2"/>
      <c r="T182" s="2"/>
      <c r="U182" s="2"/>
      <c r="V182" s="2"/>
      <c r="W182" s="2"/>
      <c r="X182" s="2"/>
      <c r="Y182" s="2"/>
      <c r="Z182" s="2"/>
    </row>
    <row r="183" spans="1:26" ht="14.25" customHeight="1">
      <c r="A183" s="16"/>
      <c r="B183" s="2"/>
      <c r="C183" s="1"/>
      <c r="D183" s="390"/>
      <c r="E183" s="390"/>
      <c r="F183" s="390"/>
      <c r="G183" s="2"/>
      <c r="H183" s="2"/>
      <c r="I183" s="2"/>
      <c r="J183" s="2"/>
      <c r="K183" s="2"/>
      <c r="L183" s="2"/>
      <c r="M183" s="2"/>
      <c r="N183" s="2"/>
      <c r="O183" s="2"/>
      <c r="P183" s="2"/>
      <c r="Q183" s="2"/>
      <c r="R183" s="2"/>
      <c r="S183" s="2"/>
      <c r="T183" s="2"/>
      <c r="U183" s="2"/>
      <c r="V183" s="2"/>
      <c r="W183" s="2"/>
      <c r="X183" s="2"/>
      <c r="Y183" s="2"/>
      <c r="Z183" s="2"/>
    </row>
    <row r="184" spans="1:26" ht="12.75" customHeight="1">
      <c r="A184" s="16"/>
      <c r="B184" s="1"/>
      <c r="C184" s="1"/>
      <c r="D184" s="390"/>
      <c r="E184" s="390"/>
      <c r="F184" s="390"/>
      <c r="G184" s="2"/>
      <c r="H184" s="2"/>
      <c r="I184" s="2"/>
      <c r="J184" s="2"/>
      <c r="K184" s="2"/>
      <c r="L184" s="2"/>
      <c r="M184" s="2"/>
      <c r="N184" s="2"/>
      <c r="O184" s="2"/>
      <c r="P184" s="2"/>
      <c r="Q184" s="2"/>
      <c r="R184" s="2"/>
      <c r="S184" s="2"/>
      <c r="T184" s="2"/>
      <c r="U184" s="2"/>
      <c r="V184" s="2"/>
      <c r="W184" s="2"/>
      <c r="X184" s="2"/>
      <c r="Y184" s="2"/>
      <c r="Z184" s="2"/>
    </row>
    <row r="185" spans="1:26" ht="12.75" customHeight="1">
      <c r="A185" s="16"/>
      <c r="B185" s="1"/>
      <c r="C185" s="1"/>
      <c r="D185" s="390"/>
      <c r="E185" s="390"/>
      <c r="F185" s="390"/>
      <c r="G185" s="2"/>
      <c r="H185" s="2"/>
      <c r="I185" s="2"/>
      <c r="J185" s="2"/>
      <c r="K185" s="2"/>
      <c r="L185" s="2"/>
      <c r="M185" s="2"/>
      <c r="N185" s="2"/>
      <c r="O185" s="2"/>
      <c r="P185" s="2"/>
      <c r="Q185" s="2"/>
      <c r="R185" s="2"/>
      <c r="S185" s="2"/>
      <c r="T185" s="2"/>
      <c r="U185" s="2"/>
      <c r="V185" s="2"/>
      <c r="W185" s="2"/>
      <c r="X185" s="2"/>
      <c r="Y185" s="2"/>
      <c r="Z185" s="2"/>
    </row>
    <row r="186" spans="1:26" ht="12.75" customHeight="1">
      <c r="A186" s="1"/>
      <c r="B186" s="1"/>
      <c r="C186" s="1"/>
      <c r="D186" s="11"/>
      <c r="E186" s="11"/>
      <c r="F186" s="11"/>
      <c r="G186" s="2"/>
      <c r="H186" s="2"/>
      <c r="I186" s="2"/>
      <c r="J186" s="2"/>
      <c r="K186" s="2"/>
      <c r="L186" s="2"/>
      <c r="M186" s="2"/>
      <c r="N186" s="2"/>
      <c r="O186" s="2"/>
      <c r="P186" s="2"/>
      <c r="Q186" s="2"/>
      <c r="R186" s="2"/>
      <c r="S186" s="2"/>
      <c r="T186" s="2"/>
      <c r="U186" s="2"/>
      <c r="V186" s="2"/>
      <c r="W186" s="2"/>
      <c r="X186" s="2"/>
      <c r="Y186" s="2"/>
      <c r="Z186" s="2"/>
    </row>
    <row r="187" spans="1:26" ht="12.75" customHeight="1">
      <c r="A187" s="400" t="s">
        <v>328</v>
      </c>
      <c r="B187" s="401"/>
      <c r="C187" s="401"/>
      <c r="D187" s="401"/>
      <c r="E187" s="401"/>
      <c r="F187" s="401"/>
      <c r="G187" s="401"/>
      <c r="H187" s="2"/>
      <c r="I187" s="2"/>
      <c r="J187" s="2"/>
      <c r="K187" s="2"/>
      <c r="L187" s="2"/>
      <c r="M187" s="2"/>
      <c r="N187" s="2"/>
      <c r="O187" s="2"/>
      <c r="P187" s="2"/>
      <c r="Q187" s="2"/>
      <c r="R187" s="2"/>
      <c r="S187" s="2"/>
      <c r="T187" s="2"/>
      <c r="U187" s="2"/>
      <c r="V187" s="2"/>
      <c r="W187" s="2"/>
      <c r="X187" s="2"/>
      <c r="Y187" s="2"/>
      <c r="Z187" s="2"/>
    </row>
    <row r="188" spans="1:26" ht="12" customHeight="1">
      <c r="A188" s="1"/>
      <c r="B188" s="1"/>
      <c r="C188" s="1"/>
      <c r="D188" s="15"/>
      <c r="E188" s="15"/>
      <c r="F188" s="15"/>
      <c r="G188" s="2"/>
      <c r="H188" s="2"/>
      <c r="I188" s="2"/>
      <c r="J188" s="2"/>
      <c r="K188" s="2"/>
      <c r="L188" s="2"/>
      <c r="M188" s="2"/>
      <c r="N188" s="2"/>
      <c r="O188" s="2"/>
      <c r="P188" s="2"/>
      <c r="Q188" s="2"/>
      <c r="R188" s="2"/>
      <c r="S188" s="2"/>
      <c r="T188" s="2"/>
      <c r="U188" s="2"/>
      <c r="V188" s="2"/>
      <c r="W188" s="2"/>
      <c r="X188" s="2"/>
      <c r="Y188" s="2"/>
      <c r="Z188" s="2"/>
    </row>
    <row r="189" spans="1:26" ht="12.75" customHeight="1">
      <c r="A189" s="1"/>
      <c r="B189" s="1"/>
      <c r="C189" s="32"/>
      <c r="D189" s="398" t="s">
        <v>332</v>
      </c>
      <c r="E189" s="390"/>
      <c r="F189" s="390"/>
      <c r="G189" s="2"/>
      <c r="H189" s="2"/>
      <c r="I189" s="2"/>
      <c r="J189" s="2"/>
      <c r="K189" s="2"/>
      <c r="L189" s="2"/>
      <c r="M189" s="2"/>
      <c r="N189" s="2"/>
      <c r="O189" s="2"/>
      <c r="P189" s="2"/>
      <c r="Q189" s="2"/>
      <c r="R189" s="2"/>
      <c r="S189" s="2"/>
      <c r="T189" s="2"/>
      <c r="U189" s="2"/>
      <c r="V189" s="2"/>
      <c r="W189" s="2"/>
      <c r="X189" s="2"/>
      <c r="Y189" s="2"/>
      <c r="Z189" s="2"/>
    </row>
    <row r="190" spans="1:26" ht="12.75" customHeight="1">
      <c r="A190" s="3"/>
      <c r="B190" s="3"/>
      <c r="C190" s="3"/>
      <c r="D190" s="397" t="s">
        <v>335</v>
      </c>
      <c r="E190" s="390"/>
      <c r="F190" s="390"/>
      <c r="G190" s="2"/>
      <c r="H190" s="2"/>
      <c r="I190" s="2"/>
      <c r="J190" s="2"/>
      <c r="K190" s="2"/>
      <c r="L190" s="2"/>
      <c r="M190" s="2"/>
      <c r="N190" s="2"/>
      <c r="O190" s="2"/>
      <c r="P190" s="2"/>
      <c r="Q190" s="2"/>
      <c r="R190" s="2"/>
      <c r="S190" s="2"/>
      <c r="T190" s="2"/>
      <c r="U190" s="2"/>
      <c r="V190" s="2"/>
      <c r="W190" s="2"/>
      <c r="X190" s="2"/>
      <c r="Y190" s="2"/>
      <c r="Z190" s="2"/>
    </row>
    <row r="191" spans="1:26" ht="12" customHeight="1">
      <c r="A191" s="10"/>
      <c r="B191" s="10"/>
      <c r="C191" s="10"/>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10"/>
      <c r="B192" s="1"/>
      <c r="C192" s="10"/>
      <c r="D192" s="398" t="s">
        <v>339</v>
      </c>
      <c r="E192" s="390"/>
      <c r="F192" s="390"/>
      <c r="G192" s="2"/>
      <c r="H192" s="2"/>
      <c r="I192" s="2"/>
      <c r="J192" s="2"/>
      <c r="K192" s="2"/>
      <c r="L192" s="2"/>
      <c r="M192" s="2"/>
      <c r="N192" s="2"/>
      <c r="O192" s="2"/>
      <c r="P192" s="2"/>
      <c r="Q192" s="2"/>
      <c r="R192" s="2"/>
      <c r="S192" s="2"/>
      <c r="T192" s="2"/>
      <c r="U192" s="2"/>
      <c r="V192" s="2"/>
      <c r="W192" s="2"/>
      <c r="X192" s="2"/>
      <c r="Y192" s="2"/>
      <c r="Z192" s="2"/>
    </row>
    <row r="193" spans="1:26" ht="12.75" customHeight="1">
      <c r="A193" s="16"/>
      <c r="B193" s="19" t="s">
        <v>8</v>
      </c>
      <c r="C193" s="1"/>
      <c r="D193" s="389" t="s">
        <v>343</v>
      </c>
      <c r="E193" s="390"/>
      <c r="F193" s="390"/>
      <c r="G193" s="2"/>
      <c r="H193" s="2"/>
      <c r="I193" s="2"/>
      <c r="J193" s="2"/>
      <c r="K193" s="2"/>
      <c r="L193" s="2"/>
      <c r="M193" s="2"/>
      <c r="N193" s="2"/>
      <c r="O193" s="2"/>
      <c r="P193" s="2"/>
      <c r="Q193" s="2"/>
      <c r="R193" s="2"/>
      <c r="S193" s="2"/>
      <c r="T193" s="2"/>
      <c r="U193" s="2"/>
      <c r="V193" s="2"/>
      <c r="W193" s="2"/>
      <c r="X193" s="2"/>
      <c r="Y193" s="2"/>
      <c r="Z193" s="2"/>
    </row>
    <row r="194" spans="1:26" ht="12.75" customHeight="1">
      <c r="A194" s="16"/>
      <c r="B194" s="16"/>
      <c r="C194" s="1"/>
      <c r="D194" s="390"/>
      <c r="E194" s="390"/>
      <c r="F194" s="390"/>
      <c r="G194" s="2"/>
      <c r="H194" s="2"/>
      <c r="I194" s="2"/>
      <c r="J194" s="2"/>
      <c r="K194" s="2"/>
      <c r="L194" s="2"/>
      <c r="M194" s="2"/>
      <c r="N194" s="2"/>
      <c r="O194" s="2"/>
      <c r="P194" s="2"/>
      <c r="Q194" s="2"/>
      <c r="R194" s="2"/>
      <c r="S194" s="2"/>
      <c r="T194" s="2"/>
      <c r="U194" s="2"/>
      <c r="V194" s="2"/>
      <c r="W194" s="2"/>
      <c r="X194" s="2"/>
      <c r="Y194" s="2"/>
      <c r="Z194" s="2"/>
    </row>
    <row r="195" spans="1:26" ht="12.75" customHeight="1">
      <c r="A195" s="16"/>
      <c r="B195" s="16"/>
      <c r="C195" s="1"/>
      <c r="D195" s="390"/>
      <c r="E195" s="390"/>
      <c r="F195" s="390"/>
      <c r="G195" s="2"/>
      <c r="H195" s="2"/>
      <c r="I195" s="2"/>
      <c r="J195" s="2"/>
      <c r="K195" s="2"/>
      <c r="L195" s="2"/>
      <c r="M195" s="2"/>
      <c r="N195" s="2"/>
      <c r="O195" s="2"/>
      <c r="P195" s="2"/>
      <c r="Q195" s="2"/>
      <c r="R195" s="2"/>
      <c r="S195" s="2"/>
      <c r="T195" s="2"/>
      <c r="U195" s="2"/>
      <c r="V195" s="2"/>
      <c r="W195" s="2"/>
      <c r="X195" s="2"/>
      <c r="Y195" s="2"/>
      <c r="Z195" s="2"/>
    </row>
    <row r="196" spans="1:26" ht="4.5" customHeight="1">
      <c r="A196" s="16"/>
      <c r="B196" s="16"/>
      <c r="C196" s="1"/>
      <c r="D196" s="15"/>
      <c r="E196" s="15"/>
      <c r="F196" s="15"/>
      <c r="G196" s="2"/>
      <c r="H196" s="2"/>
      <c r="I196" s="2"/>
      <c r="J196" s="2"/>
      <c r="K196" s="2"/>
      <c r="L196" s="2"/>
      <c r="M196" s="2"/>
      <c r="N196" s="2"/>
      <c r="O196" s="2"/>
      <c r="P196" s="2"/>
      <c r="Q196" s="2"/>
      <c r="R196" s="2"/>
      <c r="S196" s="2"/>
      <c r="T196" s="2"/>
      <c r="U196" s="2"/>
      <c r="V196" s="2"/>
      <c r="W196" s="2"/>
      <c r="X196" s="2"/>
      <c r="Y196" s="2"/>
      <c r="Z196" s="2"/>
    </row>
    <row r="197" spans="1:26" ht="12.75" customHeight="1">
      <c r="A197" s="16"/>
      <c r="B197" s="16"/>
      <c r="C197" s="1"/>
      <c r="D197" s="389" t="s">
        <v>348</v>
      </c>
      <c r="E197" s="390"/>
      <c r="F197" s="390"/>
      <c r="G197" s="2"/>
      <c r="H197" s="2"/>
      <c r="I197" s="2"/>
      <c r="J197" s="2"/>
      <c r="K197" s="2"/>
      <c r="L197" s="2"/>
      <c r="M197" s="2"/>
      <c r="N197" s="2"/>
      <c r="O197" s="2"/>
      <c r="P197" s="2"/>
      <c r="Q197" s="2"/>
      <c r="R197" s="2"/>
      <c r="S197" s="2"/>
      <c r="T197" s="2"/>
      <c r="U197" s="2"/>
      <c r="V197" s="2"/>
      <c r="W197" s="2"/>
      <c r="X197" s="2"/>
      <c r="Y197" s="2"/>
      <c r="Z197" s="2"/>
    </row>
    <row r="198" spans="1:26" ht="12.75" customHeight="1">
      <c r="A198" s="16"/>
      <c r="B198" s="16"/>
      <c r="C198" s="1"/>
      <c r="D198" s="390"/>
      <c r="E198" s="390"/>
      <c r="F198" s="390"/>
      <c r="G198" s="2"/>
      <c r="H198" s="2"/>
      <c r="I198" s="2"/>
      <c r="J198" s="2"/>
      <c r="K198" s="2"/>
      <c r="L198" s="2"/>
      <c r="M198" s="2"/>
      <c r="N198" s="2"/>
      <c r="O198" s="2"/>
      <c r="P198" s="2"/>
      <c r="Q198" s="2"/>
      <c r="R198" s="2"/>
      <c r="S198" s="2"/>
      <c r="T198" s="2"/>
      <c r="U198" s="2"/>
      <c r="V198" s="2"/>
      <c r="W198" s="2"/>
      <c r="X198" s="2"/>
      <c r="Y198" s="2"/>
      <c r="Z198" s="2"/>
    </row>
    <row r="199" spans="1:26" ht="12.75" customHeight="1">
      <c r="A199" s="16"/>
      <c r="B199" s="16"/>
      <c r="C199" s="1"/>
      <c r="D199" s="390"/>
      <c r="E199" s="390"/>
      <c r="F199" s="390"/>
      <c r="G199" s="2"/>
      <c r="H199" s="2"/>
      <c r="I199" s="2"/>
      <c r="J199" s="2"/>
      <c r="K199" s="2"/>
      <c r="L199" s="2"/>
      <c r="M199" s="2"/>
      <c r="N199" s="2"/>
      <c r="O199" s="2"/>
      <c r="P199" s="2"/>
      <c r="Q199" s="2"/>
      <c r="R199" s="2"/>
      <c r="S199" s="2"/>
      <c r="T199" s="2"/>
      <c r="U199" s="2"/>
      <c r="V199" s="2"/>
      <c r="W199" s="2"/>
      <c r="X199" s="2"/>
      <c r="Y199" s="2"/>
      <c r="Z199" s="2"/>
    </row>
    <row r="200" spans="1:26" ht="12.75" customHeight="1">
      <c r="A200" s="16"/>
      <c r="B200" s="16"/>
      <c r="C200" s="1"/>
      <c r="D200" s="390"/>
      <c r="E200" s="390"/>
      <c r="F200" s="390"/>
      <c r="G200" s="2"/>
      <c r="H200" s="2"/>
      <c r="I200" s="2"/>
      <c r="J200" s="2"/>
      <c r="K200" s="2"/>
      <c r="L200" s="2"/>
      <c r="M200" s="2"/>
      <c r="N200" s="2"/>
      <c r="O200" s="2"/>
      <c r="P200" s="2"/>
      <c r="Q200" s="2"/>
      <c r="R200" s="2"/>
      <c r="S200" s="2"/>
      <c r="T200" s="2"/>
      <c r="U200" s="2"/>
      <c r="V200" s="2"/>
      <c r="W200" s="2"/>
      <c r="X200" s="2"/>
      <c r="Y200" s="2"/>
      <c r="Z200" s="2"/>
    </row>
    <row r="201" spans="1:26" ht="12.75" customHeight="1">
      <c r="A201" s="16"/>
      <c r="B201" s="16"/>
      <c r="C201" s="1"/>
      <c r="D201" s="390"/>
      <c r="E201" s="390"/>
      <c r="F201" s="390"/>
      <c r="G201" s="2"/>
      <c r="H201" s="2"/>
      <c r="I201" s="2"/>
      <c r="J201" s="2"/>
      <c r="K201" s="2"/>
      <c r="L201" s="2"/>
      <c r="M201" s="2"/>
      <c r="N201" s="2"/>
      <c r="O201" s="2"/>
      <c r="P201" s="2"/>
      <c r="Q201" s="2"/>
      <c r="R201" s="2"/>
      <c r="S201" s="2"/>
      <c r="T201" s="2"/>
      <c r="U201" s="2"/>
      <c r="V201" s="2"/>
      <c r="W201" s="2"/>
      <c r="X201" s="2"/>
      <c r="Y201" s="2"/>
      <c r="Z201" s="2"/>
    </row>
    <row r="202" spans="1:26" ht="12.75" customHeight="1">
      <c r="A202" s="16"/>
      <c r="B202" s="16"/>
      <c r="C202" s="1"/>
      <c r="D202" s="15"/>
      <c r="E202" s="15"/>
      <c r="F202" s="15"/>
      <c r="G202" s="2"/>
      <c r="H202" s="2"/>
      <c r="I202" s="2"/>
      <c r="J202" s="2"/>
      <c r="K202" s="2"/>
      <c r="L202" s="2"/>
      <c r="M202" s="2"/>
      <c r="N202" s="2"/>
      <c r="O202" s="2"/>
      <c r="P202" s="2"/>
      <c r="Q202" s="2"/>
      <c r="R202" s="2"/>
      <c r="S202" s="2"/>
      <c r="T202" s="2"/>
      <c r="U202" s="2"/>
      <c r="V202" s="2"/>
      <c r="W202" s="2"/>
      <c r="X202" s="2"/>
      <c r="Y202" s="2"/>
      <c r="Z202" s="2"/>
    </row>
    <row r="203" spans="1:26" ht="12.75" customHeight="1">
      <c r="A203" s="16"/>
      <c r="B203" s="19" t="s">
        <v>8</v>
      </c>
      <c r="C203" s="1"/>
      <c r="D203" s="389" t="s">
        <v>352</v>
      </c>
      <c r="E203" s="390"/>
      <c r="F203" s="390"/>
      <c r="G203" s="2"/>
      <c r="H203" s="2"/>
      <c r="I203" s="2"/>
      <c r="J203" s="2"/>
      <c r="K203" s="2"/>
      <c r="L203" s="2"/>
      <c r="M203" s="2"/>
      <c r="N203" s="2"/>
      <c r="O203" s="2"/>
      <c r="P203" s="2"/>
      <c r="Q203" s="2"/>
      <c r="R203" s="2"/>
      <c r="S203" s="2"/>
      <c r="T203" s="2"/>
      <c r="U203" s="2"/>
      <c r="V203" s="2"/>
      <c r="W203" s="2"/>
      <c r="X203" s="2"/>
      <c r="Y203" s="2"/>
      <c r="Z203" s="2"/>
    </row>
    <row r="204" spans="1:26" ht="12.75" customHeight="1">
      <c r="A204" s="16"/>
      <c r="B204" s="16"/>
      <c r="C204" s="1"/>
      <c r="D204" s="390"/>
      <c r="E204" s="390"/>
      <c r="F204" s="390"/>
      <c r="G204" s="2"/>
      <c r="H204" s="2"/>
      <c r="I204" s="2"/>
      <c r="J204" s="2"/>
      <c r="K204" s="2"/>
      <c r="L204" s="2"/>
      <c r="M204" s="2"/>
      <c r="N204" s="2"/>
      <c r="O204" s="2"/>
      <c r="P204" s="2"/>
      <c r="Q204" s="2"/>
      <c r="R204" s="2"/>
      <c r="S204" s="2"/>
      <c r="T204" s="2"/>
      <c r="U204" s="2"/>
      <c r="V204" s="2"/>
      <c r="W204" s="2"/>
      <c r="X204" s="2"/>
      <c r="Y204" s="2"/>
      <c r="Z204" s="2"/>
    </row>
    <row r="205" spans="1:26" ht="12.75" customHeight="1">
      <c r="A205" s="16"/>
      <c r="B205" s="16"/>
      <c r="C205" s="1"/>
      <c r="D205" s="405" t="s">
        <v>521</v>
      </c>
      <c r="E205" s="390"/>
      <c r="F205" s="390"/>
      <c r="G205" s="2"/>
      <c r="H205" s="2"/>
      <c r="I205" s="2"/>
      <c r="J205" s="2"/>
      <c r="K205" s="2"/>
      <c r="L205" s="2"/>
      <c r="M205" s="2"/>
      <c r="N205" s="2"/>
      <c r="O205" s="2"/>
      <c r="P205" s="2"/>
      <c r="Q205" s="2"/>
      <c r="R205" s="2"/>
      <c r="S205" s="2"/>
      <c r="T205" s="2"/>
      <c r="U205" s="2"/>
      <c r="V205" s="2"/>
      <c r="W205" s="2"/>
      <c r="X205" s="2"/>
      <c r="Y205" s="2"/>
      <c r="Z205" s="2"/>
    </row>
    <row r="206" spans="1:26" ht="12.75" customHeight="1">
      <c r="A206" s="16"/>
      <c r="B206" s="16"/>
      <c r="C206" s="1"/>
      <c r="D206" s="15"/>
      <c r="E206" s="15"/>
      <c r="F206" s="15"/>
      <c r="G206" s="2"/>
      <c r="H206" s="2"/>
      <c r="I206" s="2"/>
      <c r="J206" s="2"/>
      <c r="K206" s="2"/>
      <c r="L206" s="2"/>
      <c r="M206" s="2"/>
      <c r="N206" s="2"/>
      <c r="O206" s="2"/>
      <c r="P206" s="2"/>
      <c r="Q206" s="2"/>
      <c r="R206" s="2"/>
      <c r="S206" s="2"/>
      <c r="T206" s="2"/>
      <c r="U206" s="2"/>
      <c r="V206" s="2"/>
      <c r="W206" s="2"/>
      <c r="X206" s="2"/>
      <c r="Y206" s="2"/>
      <c r="Z206" s="2"/>
    </row>
    <row r="207" spans="1:26" ht="14.25" customHeight="1">
      <c r="A207" s="16"/>
      <c r="B207" s="19" t="s">
        <v>8</v>
      </c>
      <c r="C207" s="1"/>
      <c r="D207" s="389" t="s">
        <v>357</v>
      </c>
      <c r="E207" s="390"/>
      <c r="F207" s="390"/>
      <c r="G207" s="2"/>
      <c r="H207" s="2"/>
      <c r="I207" s="2"/>
      <c r="J207" s="2"/>
      <c r="K207" s="2"/>
      <c r="L207" s="2"/>
      <c r="M207" s="2"/>
      <c r="N207" s="2"/>
      <c r="O207" s="2"/>
      <c r="P207" s="2"/>
      <c r="Q207" s="2"/>
      <c r="R207" s="2"/>
      <c r="S207" s="2"/>
      <c r="T207" s="2"/>
      <c r="U207" s="2"/>
      <c r="V207" s="2"/>
      <c r="W207" s="2"/>
      <c r="X207" s="2"/>
      <c r="Y207" s="2"/>
      <c r="Z207" s="2"/>
    </row>
    <row r="208" spans="1:26" ht="12.75" customHeight="1">
      <c r="A208" s="16"/>
      <c r="B208" s="16"/>
      <c r="C208" s="1"/>
      <c r="D208" s="390"/>
      <c r="E208" s="390"/>
      <c r="F208" s="390"/>
      <c r="G208" s="2"/>
      <c r="H208" s="2"/>
      <c r="I208" s="2"/>
      <c r="J208" s="2"/>
      <c r="K208" s="2"/>
      <c r="L208" s="2"/>
      <c r="M208" s="2"/>
      <c r="N208" s="2"/>
      <c r="O208" s="2"/>
      <c r="P208" s="2"/>
      <c r="Q208" s="2"/>
      <c r="R208" s="2"/>
      <c r="S208" s="2"/>
      <c r="T208" s="2"/>
      <c r="U208" s="2"/>
      <c r="V208" s="2"/>
      <c r="W208" s="2"/>
      <c r="X208" s="2"/>
      <c r="Y208" s="2"/>
      <c r="Z208" s="2"/>
    </row>
    <row r="209" spans="1:26" ht="12.75" customHeight="1">
      <c r="A209" s="16"/>
      <c r="B209" s="16"/>
      <c r="C209" s="1"/>
      <c r="D209" s="390"/>
      <c r="E209" s="390"/>
      <c r="F209" s="390"/>
      <c r="G209" s="2"/>
      <c r="H209" s="2"/>
      <c r="I209" s="2"/>
      <c r="J209" s="2"/>
      <c r="K209" s="2"/>
      <c r="L209" s="2"/>
      <c r="M209" s="2"/>
      <c r="N209" s="2"/>
      <c r="O209" s="2"/>
      <c r="P209" s="2"/>
      <c r="Q209" s="2"/>
      <c r="R209" s="2"/>
      <c r="S209" s="2"/>
      <c r="T209" s="2"/>
      <c r="U209" s="2"/>
      <c r="V209" s="2"/>
      <c r="W209" s="2"/>
      <c r="X209" s="2"/>
      <c r="Y209" s="2"/>
      <c r="Z209" s="2"/>
    </row>
    <row r="210" spans="1:26" ht="12.75" customHeight="1">
      <c r="A210" s="16"/>
      <c r="B210" s="16"/>
      <c r="C210" s="1"/>
      <c r="D210" s="390"/>
      <c r="E210" s="390"/>
      <c r="F210" s="390"/>
      <c r="G210" s="2"/>
      <c r="H210" s="2"/>
      <c r="I210" s="2"/>
      <c r="J210" s="2"/>
      <c r="K210" s="2"/>
      <c r="L210" s="2"/>
      <c r="M210" s="2"/>
      <c r="N210" s="2"/>
      <c r="O210" s="2"/>
      <c r="P210" s="2"/>
      <c r="Q210" s="2"/>
      <c r="R210" s="2"/>
      <c r="S210" s="2"/>
      <c r="T210" s="2"/>
      <c r="U210" s="2"/>
      <c r="V210" s="2"/>
      <c r="W210" s="2"/>
      <c r="X210" s="2"/>
      <c r="Y210" s="2"/>
      <c r="Z210" s="2"/>
    </row>
    <row r="211" spans="1:26" ht="12.75" customHeight="1">
      <c r="A211" s="16"/>
      <c r="B211" s="16"/>
      <c r="C211" s="1"/>
      <c r="D211" s="390"/>
      <c r="E211" s="390"/>
      <c r="F211" s="390"/>
      <c r="G211" s="2"/>
      <c r="H211" s="2"/>
      <c r="I211" s="2"/>
      <c r="J211" s="2"/>
      <c r="K211" s="2"/>
      <c r="L211" s="2"/>
      <c r="M211" s="2"/>
      <c r="N211" s="2"/>
      <c r="O211" s="2"/>
      <c r="P211" s="2"/>
      <c r="Q211" s="2"/>
      <c r="R211" s="2"/>
      <c r="S211" s="2"/>
      <c r="T211" s="2"/>
      <c r="U211" s="2"/>
      <c r="V211" s="2"/>
      <c r="W211" s="2"/>
      <c r="X211" s="2"/>
      <c r="Y211" s="2"/>
      <c r="Z211" s="2"/>
    </row>
    <row r="212" spans="1:26" ht="12.75" customHeight="1">
      <c r="A212" s="1"/>
      <c r="B212" s="1"/>
      <c r="C212" s="1"/>
      <c r="D212" s="15"/>
      <c r="E212" s="15"/>
      <c r="F212" s="15"/>
      <c r="G212" s="2"/>
      <c r="H212" s="2"/>
      <c r="I212" s="2"/>
      <c r="J212" s="2"/>
      <c r="K212" s="2"/>
      <c r="L212" s="2"/>
      <c r="M212" s="2"/>
      <c r="N212" s="2"/>
      <c r="O212" s="2"/>
      <c r="P212" s="2"/>
      <c r="Q212" s="2"/>
      <c r="R212" s="2"/>
      <c r="S212" s="2"/>
      <c r="T212" s="2"/>
      <c r="U212" s="2"/>
      <c r="V212" s="2"/>
      <c r="W212" s="2"/>
      <c r="X212" s="2"/>
      <c r="Y212" s="2"/>
      <c r="Z212" s="2"/>
    </row>
    <row r="213" spans="1:26" ht="12.75" customHeight="1">
      <c r="A213" s="16"/>
      <c r="B213" s="19" t="s">
        <v>8</v>
      </c>
      <c r="C213" s="1"/>
      <c r="D213" s="389" t="s">
        <v>361</v>
      </c>
      <c r="E213" s="390"/>
      <c r="F213" s="390"/>
      <c r="G213" s="2"/>
      <c r="H213" s="2"/>
      <c r="I213" s="2"/>
      <c r="J213" s="2"/>
      <c r="K213" s="2"/>
      <c r="L213" s="2"/>
      <c r="M213" s="2"/>
      <c r="N213" s="2"/>
      <c r="O213" s="2"/>
      <c r="P213" s="2"/>
      <c r="Q213" s="2"/>
      <c r="R213" s="2"/>
      <c r="S213" s="2"/>
      <c r="T213" s="2"/>
      <c r="U213" s="2"/>
      <c r="V213" s="2"/>
      <c r="W213" s="2"/>
      <c r="X213" s="2"/>
      <c r="Y213" s="2"/>
      <c r="Z213" s="2"/>
    </row>
    <row r="214" spans="1:26" ht="12.75" customHeight="1">
      <c r="A214" s="16"/>
      <c r="B214" s="16"/>
      <c r="C214" s="1"/>
      <c r="D214" s="390"/>
      <c r="E214" s="390"/>
      <c r="F214" s="390"/>
      <c r="G214" s="2"/>
      <c r="H214" s="2"/>
      <c r="I214" s="2"/>
      <c r="J214" s="2"/>
      <c r="K214" s="2"/>
      <c r="L214" s="2"/>
      <c r="M214" s="2"/>
      <c r="N214" s="2"/>
      <c r="O214" s="2"/>
      <c r="P214" s="2"/>
      <c r="Q214" s="2"/>
      <c r="R214" s="2"/>
      <c r="S214" s="2"/>
      <c r="T214" s="2"/>
      <c r="U214" s="2"/>
      <c r="V214" s="2"/>
      <c r="W214" s="2"/>
      <c r="X214" s="2"/>
      <c r="Y214" s="2"/>
      <c r="Z214" s="2"/>
    </row>
    <row r="215" spans="1:26" ht="12.75" customHeight="1">
      <c r="A215" s="1"/>
      <c r="B215" s="1"/>
      <c r="C215" s="1"/>
      <c r="D215" s="15"/>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400" t="s">
        <v>362</v>
      </c>
      <c r="B216" s="401"/>
      <c r="C216" s="401"/>
      <c r="D216" s="401"/>
      <c r="E216" s="401"/>
      <c r="F216" s="401"/>
      <c r="G216" s="401"/>
      <c r="H216" s="2"/>
      <c r="I216" s="2"/>
      <c r="J216" s="2"/>
      <c r="K216" s="2"/>
      <c r="L216" s="2"/>
      <c r="M216" s="2"/>
      <c r="N216" s="2"/>
      <c r="O216" s="2"/>
      <c r="P216" s="2"/>
      <c r="Q216" s="2"/>
      <c r="R216" s="2"/>
      <c r="S216" s="2"/>
      <c r="T216" s="2"/>
      <c r="U216" s="2"/>
      <c r="V216" s="2"/>
      <c r="W216" s="2"/>
      <c r="X216" s="2"/>
      <c r="Y216" s="2"/>
      <c r="Z216" s="2"/>
    </row>
    <row r="217" spans="1:26" ht="12.75" customHeight="1">
      <c r="A217" s="1"/>
      <c r="B217" s="1"/>
      <c r="C217" s="1"/>
      <c r="D217" s="15"/>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1"/>
      <c r="B218" s="1"/>
      <c r="C218" s="32"/>
      <c r="D218" s="398" t="s">
        <v>363</v>
      </c>
      <c r="E218" s="390"/>
      <c r="F218" s="390"/>
      <c r="G218" s="2"/>
      <c r="H218" s="2"/>
      <c r="I218" s="2"/>
      <c r="J218" s="2"/>
      <c r="K218" s="2"/>
      <c r="L218" s="2"/>
      <c r="M218" s="2"/>
      <c r="N218" s="2"/>
      <c r="O218" s="2"/>
      <c r="P218" s="2"/>
      <c r="Q218" s="2"/>
      <c r="R218" s="2"/>
      <c r="S218" s="2"/>
      <c r="T218" s="2"/>
      <c r="U218" s="2"/>
      <c r="V218" s="2"/>
      <c r="W218" s="2"/>
      <c r="X218" s="2"/>
      <c r="Y218" s="2"/>
      <c r="Z218" s="2"/>
    </row>
    <row r="219" spans="1:26" ht="12.75" customHeight="1">
      <c r="A219" s="3"/>
      <c r="B219" s="3"/>
      <c r="C219" s="3"/>
      <c r="D219" s="15"/>
      <c r="E219" s="15"/>
      <c r="F219" s="15"/>
      <c r="G219" s="2"/>
      <c r="H219" s="2"/>
      <c r="I219" s="2"/>
      <c r="J219" s="2"/>
      <c r="K219" s="2"/>
      <c r="L219" s="2"/>
      <c r="M219" s="2"/>
      <c r="N219" s="2"/>
      <c r="O219" s="2"/>
      <c r="P219" s="2"/>
      <c r="Q219" s="2"/>
      <c r="R219" s="2"/>
      <c r="S219" s="2"/>
      <c r="T219" s="2"/>
      <c r="U219" s="2"/>
      <c r="V219" s="2"/>
      <c r="W219" s="2"/>
      <c r="X219" s="2"/>
      <c r="Y219" s="2"/>
      <c r="Z219" s="2"/>
    </row>
    <row r="220" spans="1:26" ht="12.75" customHeight="1">
      <c r="A220" s="14"/>
      <c r="B220" s="14"/>
      <c r="C220" s="14"/>
      <c r="D220" s="398" t="s">
        <v>364</v>
      </c>
      <c r="E220" s="390"/>
      <c r="F220" s="390"/>
      <c r="G220" s="2"/>
      <c r="H220" s="2"/>
      <c r="I220" s="2"/>
      <c r="J220" s="2"/>
      <c r="K220" s="2"/>
      <c r="L220" s="2"/>
      <c r="M220" s="2"/>
      <c r="N220" s="2"/>
      <c r="O220" s="2"/>
      <c r="P220" s="2"/>
      <c r="Q220" s="2"/>
      <c r="R220" s="2"/>
      <c r="S220" s="2"/>
      <c r="T220" s="2"/>
      <c r="U220" s="2"/>
      <c r="V220" s="2"/>
      <c r="W220" s="2"/>
      <c r="X220" s="2"/>
      <c r="Y220" s="2"/>
      <c r="Z220" s="2"/>
    </row>
    <row r="221" spans="1:26" ht="14.25" customHeight="1">
      <c r="A221" s="16"/>
      <c r="B221" s="19" t="s">
        <v>8</v>
      </c>
      <c r="C221" s="1"/>
      <c r="D221" s="389" t="s">
        <v>538</v>
      </c>
      <c r="E221" s="390"/>
      <c r="F221" s="390"/>
      <c r="G221" s="2"/>
      <c r="H221" s="2"/>
      <c r="I221" s="2"/>
      <c r="J221" s="2"/>
      <c r="K221" s="2"/>
      <c r="L221" s="2"/>
      <c r="M221" s="2"/>
      <c r="N221" s="2"/>
      <c r="O221" s="2"/>
      <c r="P221" s="2"/>
      <c r="Q221" s="2"/>
      <c r="R221" s="2"/>
      <c r="S221" s="2"/>
      <c r="T221" s="2"/>
      <c r="U221" s="2"/>
      <c r="V221" s="2"/>
      <c r="W221" s="2"/>
      <c r="X221" s="2"/>
      <c r="Y221" s="2"/>
      <c r="Z221" s="2"/>
    </row>
    <row r="222" spans="1:26" ht="12.75" customHeight="1">
      <c r="A222" s="1"/>
      <c r="B222" s="1"/>
      <c r="C222" s="1"/>
      <c r="D222" s="390"/>
      <c r="E222" s="390"/>
      <c r="F222" s="390"/>
      <c r="G222" s="2"/>
      <c r="H222" s="2"/>
      <c r="I222" s="2"/>
      <c r="J222" s="2"/>
      <c r="K222" s="2"/>
      <c r="L222" s="2"/>
      <c r="M222" s="2"/>
      <c r="N222" s="2"/>
      <c r="O222" s="2"/>
      <c r="P222" s="2"/>
      <c r="Q222" s="2"/>
      <c r="R222" s="2"/>
      <c r="S222" s="2"/>
      <c r="T222" s="2"/>
      <c r="U222" s="2"/>
      <c r="V222" s="2"/>
      <c r="W222" s="2"/>
      <c r="X222" s="2"/>
      <c r="Y222" s="2"/>
      <c r="Z222" s="2"/>
    </row>
    <row r="223" spans="1:26" ht="12.75" customHeight="1">
      <c r="A223" s="1"/>
      <c r="B223" s="1"/>
      <c r="C223" s="1"/>
      <c r="D223" s="397" t="s">
        <v>541</v>
      </c>
      <c r="E223" s="390"/>
      <c r="F223" s="390"/>
      <c r="G223" s="2"/>
      <c r="H223" s="2"/>
      <c r="I223" s="2"/>
      <c r="J223" s="2"/>
      <c r="K223" s="2"/>
      <c r="L223" s="2"/>
      <c r="M223" s="2"/>
      <c r="N223" s="2"/>
      <c r="O223" s="2"/>
      <c r="P223" s="2"/>
      <c r="Q223" s="2"/>
      <c r="R223" s="2"/>
      <c r="S223" s="2"/>
      <c r="T223" s="2"/>
      <c r="U223" s="2"/>
      <c r="V223" s="2"/>
      <c r="W223" s="2"/>
      <c r="X223" s="2"/>
      <c r="Y223" s="2"/>
      <c r="Z223" s="2"/>
    </row>
    <row r="224" spans="1:26" ht="12.75" customHeight="1">
      <c r="A224" s="1"/>
      <c r="B224" s="1"/>
      <c r="C224" s="1"/>
      <c r="D224" s="15"/>
      <c r="E224" s="15"/>
      <c r="F224" s="15"/>
      <c r="G224" s="2"/>
      <c r="H224" s="2"/>
      <c r="I224" s="2"/>
      <c r="J224" s="2"/>
      <c r="K224" s="2"/>
      <c r="L224" s="2"/>
      <c r="M224" s="2"/>
      <c r="N224" s="2"/>
      <c r="O224" s="2"/>
      <c r="P224" s="2"/>
      <c r="Q224" s="2"/>
      <c r="R224" s="2"/>
      <c r="S224" s="2"/>
      <c r="T224" s="2"/>
      <c r="U224" s="2"/>
      <c r="V224" s="2"/>
      <c r="W224" s="2"/>
      <c r="X224" s="2"/>
      <c r="Y224" s="2"/>
      <c r="Z224" s="2"/>
    </row>
    <row r="225" spans="1:26" ht="14.25" customHeight="1">
      <c r="A225" s="16"/>
      <c r="B225" s="19" t="s">
        <v>8</v>
      </c>
      <c r="C225" s="1"/>
      <c r="D225" s="389" t="s">
        <v>543</v>
      </c>
      <c r="E225" s="390"/>
      <c r="F225" s="390"/>
      <c r="G225" s="2"/>
      <c r="H225" s="2"/>
      <c r="I225" s="2"/>
      <c r="J225" s="2"/>
      <c r="K225" s="2"/>
      <c r="L225" s="2"/>
      <c r="M225" s="2"/>
      <c r="N225" s="2"/>
      <c r="O225" s="2"/>
      <c r="P225" s="2"/>
      <c r="Q225" s="2"/>
      <c r="R225" s="2"/>
      <c r="S225" s="2"/>
      <c r="T225" s="2"/>
      <c r="U225" s="2"/>
      <c r="V225" s="2"/>
      <c r="W225" s="2"/>
      <c r="X225" s="2"/>
      <c r="Y225" s="2"/>
      <c r="Z225" s="2"/>
    </row>
    <row r="226" spans="1:26" ht="12.75" customHeight="1">
      <c r="A226" s="1"/>
      <c r="B226" s="1"/>
      <c r="C226" s="1"/>
      <c r="D226" s="390"/>
      <c r="E226" s="390"/>
      <c r="F226" s="390"/>
      <c r="G226" s="2"/>
      <c r="H226" s="2"/>
      <c r="I226" s="2"/>
      <c r="J226" s="2"/>
      <c r="K226" s="2"/>
      <c r="L226" s="2"/>
      <c r="M226" s="2"/>
      <c r="N226" s="2"/>
      <c r="O226" s="2"/>
      <c r="P226" s="2"/>
      <c r="Q226" s="2"/>
      <c r="R226" s="2"/>
      <c r="S226" s="2"/>
      <c r="T226" s="2"/>
      <c r="U226" s="2"/>
      <c r="V226" s="2"/>
      <c r="W226" s="2"/>
      <c r="X226" s="2"/>
      <c r="Y226" s="2"/>
      <c r="Z226" s="2"/>
    </row>
    <row r="227" spans="1:26" ht="12.75" customHeight="1">
      <c r="A227" s="1"/>
      <c r="B227" s="1"/>
      <c r="C227" s="1"/>
      <c r="D227" s="390"/>
      <c r="E227" s="390"/>
      <c r="F227" s="390"/>
      <c r="G227" s="2"/>
      <c r="H227" s="2"/>
      <c r="I227" s="2"/>
      <c r="J227" s="2"/>
      <c r="K227" s="2"/>
      <c r="L227" s="2"/>
      <c r="M227" s="2"/>
      <c r="N227" s="2"/>
      <c r="O227" s="2"/>
      <c r="P227" s="2"/>
      <c r="Q227" s="2"/>
      <c r="R227" s="2"/>
      <c r="S227" s="2"/>
      <c r="T227" s="2"/>
      <c r="U227" s="2"/>
      <c r="V227" s="2"/>
      <c r="W227" s="2"/>
      <c r="X227" s="2"/>
      <c r="Y227" s="2"/>
      <c r="Z227" s="2"/>
    </row>
    <row r="228" spans="1:26" ht="12.75" customHeight="1">
      <c r="A228" s="1"/>
      <c r="B228" s="1"/>
      <c r="C228" s="1"/>
      <c r="D228" s="390"/>
      <c r="E228" s="390"/>
      <c r="F228" s="390"/>
      <c r="G228" s="2"/>
      <c r="H228" s="2"/>
      <c r="I228" s="2"/>
      <c r="J228" s="2"/>
      <c r="K228" s="2"/>
      <c r="L228" s="2"/>
      <c r="M228" s="2"/>
      <c r="N228" s="2"/>
      <c r="O228" s="2"/>
      <c r="P228" s="2"/>
      <c r="Q228" s="2"/>
      <c r="R228" s="2"/>
      <c r="S228" s="2"/>
      <c r="T228" s="2"/>
      <c r="U228" s="2"/>
      <c r="V228" s="2"/>
      <c r="W228" s="2"/>
      <c r="X228" s="2"/>
      <c r="Y228" s="2"/>
      <c r="Z228" s="2"/>
    </row>
    <row r="229" spans="1:26" ht="12.75" customHeight="1">
      <c r="A229" s="1"/>
      <c r="B229" s="1"/>
      <c r="C229" s="1"/>
      <c r="D229" s="390"/>
      <c r="E229" s="390"/>
      <c r="F229" s="390"/>
      <c r="G229" s="2"/>
      <c r="H229" s="2"/>
      <c r="I229" s="2"/>
      <c r="J229" s="2"/>
      <c r="K229" s="2"/>
      <c r="L229" s="2"/>
      <c r="M229" s="2"/>
      <c r="N229" s="2"/>
      <c r="O229" s="2"/>
      <c r="P229" s="2"/>
      <c r="Q229" s="2"/>
      <c r="R229" s="2"/>
      <c r="S229" s="2"/>
      <c r="T229" s="2"/>
      <c r="U229" s="2"/>
      <c r="V229" s="2"/>
      <c r="W229" s="2"/>
      <c r="X229" s="2"/>
      <c r="Y229" s="2"/>
      <c r="Z229" s="2"/>
    </row>
    <row r="230" spans="1:26" ht="12.75" customHeight="1">
      <c r="A230" s="1"/>
      <c r="B230" s="1"/>
      <c r="C230" s="1"/>
      <c r="D230" s="15"/>
      <c r="E230" s="15"/>
      <c r="F230" s="15"/>
      <c r="G230" s="2"/>
      <c r="H230" s="2"/>
      <c r="I230" s="2"/>
      <c r="J230" s="2"/>
      <c r="K230" s="2"/>
      <c r="L230" s="2"/>
      <c r="M230" s="2"/>
      <c r="N230" s="2"/>
      <c r="O230" s="2"/>
      <c r="P230" s="2"/>
      <c r="Q230" s="2"/>
      <c r="R230" s="2"/>
      <c r="S230" s="2"/>
      <c r="T230" s="2"/>
      <c r="U230" s="2"/>
      <c r="V230" s="2"/>
      <c r="W230" s="2"/>
      <c r="X230" s="2"/>
      <c r="Y230" s="2"/>
      <c r="Z230" s="2"/>
    </row>
    <row r="231" spans="1:26" ht="12.75" customHeight="1">
      <c r="A231" s="16"/>
      <c r="B231" s="19" t="s">
        <v>8</v>
      </c>
      <c r="C231" s="1"/>
      <c r="D231" s="389" t="s">
        <v>369</v>
      </c>
      <c r="E231" s="390"/>
      <c r="F231" s="390"/>
      <c r="G231" s="2"/>
      <c r="H231" s="2"/>
      <c r="I231" s="2"/>
      <c r="J231" s="2"/>
      <c r="K231" s="2"/>
      <c r="L231" s="2"/>
      <c r="M231" s="2"/>
      <c r="N231" s="2"/>
      <c r="O231" s="2"/>
      <c r="P231" s="2"/>
      <c r="Q231" s="2"/>
      <c r="R231" s="2"/>
      <c r="S231" s="2"/>
      <c r="T231" s="2"/>
      <c r="U231" s="2"/>
      <c r="V231" s="2"/>
      <c r="W231" s="2"/>
      <c r="X231" s="2"/>
      <c r="Y231" s="2"/>
      <c r="Z231" s="2"/>
    </row>
    <row r="232" spans="1:26" ht="12.75" customHeight="1">
      <c r="A232" s="1"/>
      <c r="B232" s="1"/>
      <c r="C232" s="1"/>
      <c r="D232" s="390"/>
      <c r="E232" s="390"/>
      <c r="F232" s="390"/>
      <c r="G232" s="2"/>
      <c r="H232" s="2"/>
      <c r="I232" s="2"/>
      <c r="J232" s="2"/>
      <c r="K232" s="2"/>
      <c r="L232" s="2"/>
      <c r="M232" s="2"/>
      <c r="N232" s="2"/>
      <c r="O232" s="2"/>
      <c r="P232" s="2"/>
      <c r="Q232" s="2"/>
      <c r="R232" s="2"/>
      <c r="S232" s="2"/>
      <c r="T232" s="2"/>
      <c r="U232" s="2"/>
      <c r="V232" s="2"/>
      <c r="W232" s="2"/>
      <c r="X232" s="2"/>
      <c r="Y232" s="2"/>
      <c r="Z232" s="2"/>
    </row>
    <row r="233" spans="1:26" ht="12.75" customHeight="1">
      <c r="A233" s="1"/>
      <c r="B233" s="1"/>
      <c r="C233" s="1"/>
      <c r="D233" s="390"/>
      <c r="E233" s="390"/>
      <c r="F233" s="390"/>
      <c r="G233" s="2"/>
      <c r="H233" s="2"/>
      <c r="I233" s="2"/>
      <c r="J233" s="2"/>
      <c r="K233" s="2"/>
      <c r="L233" s="2"/>
      <c r="M233" s="2"/>
      <c r="N233" s="2"/>
      <c r="O233" s="2"/>
      <c r="P233" s="2"/>
      <c r="Q233" s="2"/>
      <c r="R233" s="2"/>
      <c r="S233" s="2"/>
      <c r="T233" s="2"/>
      <c r="U233" s="2"/>
      <c r="V233" s="2"/>
      <c r="W233" s="2"/>
      <c r="X233" s="2"/>
      <c r="Y233" s="2"/>
      <c r="Z233" s="2"/>
    </row>
    <row r="234" spans="1:26" ht="12.75" customHeight="1">
      <c r="A234" s="1"/>
      <c r="B234" s="1"/>
      <c r="C234" s="1"/>
      <c r="D234" s="15"/>
      <c r="E234" s="15"/>
      <c r="F234" s="15"/>
      <c r="G234" s="2"/>
      <c r="H234" s="2"/>
      <c r="I234" s="2"/>
      <c r="J234" s="2"/>
      <c r="K234" s="2"/>
      <c r="L234" s="2"/>
      <c r="M234" s="2"/>
      <c r="N234" s="2"/>
      <c r="O234" s="2"/>
      <c r="P234" s="2"/>
      <c r="Q234" s="2"/>
      <c r="R234" s="2"/>
      <c r="S234" s="2"/>
      <c r="T234" s="2"/>
      <c r="U234" s="2"/>
      <c r="V234" s="2"/>
      <c r="W234" s="2"/>
      <c r="X234" s="2"/>
      <c r="Y234" s="2"/>
      <c r="Z234" s="2"/>
    </row>
    <row r="235" spans="1:26" ht="12.75" customHeight="1">
      <c r="A235" s="400" t="s">
        <v>371</v>
      </c>
      <c r="B235" s="401"/>
      <c r="C235" s="401"/>
      <c r="D235" s="401"/>
      <c r="E235" s="401"/>
      <c r="F235" s="401"/>
      <c r="G235" s="401"/>
      <c r="H235" s="2"/>
      <c r="I235" s="2"/>
      <c r="J235" s="2"/>
      <c r="K235" s="2"/>
      <c r="L235" s="2"/>
      <c r="M235" s="2"/>
      <c r="N235" s="2"/>
      <c r="O235" s="2"/>
      <c r="P235" s="2"/>
      <c r="Q235" s="2"/>
      <c r="R235" s="2"/>
      <c r="S235" s="2"/>
      <c r="T235" s="2"/>
      <c r="U235" s="2"/>
      <c r="V235" s="2"/>
      <c r="W235" s="2"/>
      <c r="X235" s="2"/>
      <c r="Y235" s="2"/>
      <c r="Z235" s="2"/>
    </row>
    <row r="236" spans="1:26" ht="12.75" customHeight="1">
      <c r="A236" s="1"/>
      <c r="B236" s="1"/>
      <c r="C236" s="1"/>
      <c r="D236" s="15"/>
      <c r="E236" s="15"/>
      <c r="F236" s="15"/>
      <c r="G236" s="2"/>
      <c r="H236" s="2"/>
      <c r="I236" s="2"/>
      <c r="J236" s="2"/>
      <c r="K236" s="2"/>
      <c r="L236" s="2"/>
      <c r="M236" s="2"/>
      <c r="N236" s="2"/>
      <c r="O236" s="2"/>
      <c r="P236" s="2"/>
      <c r="Q236" s="2"/>
      <c r="R236" s="2"/>
      <c r="S236" s="2"/>
      <c r="T236" s="2"/>
      <c r="U236" s="2"/>
      <c r="V236" s="2"/>
      <c r="W236" s="2"/>
      <c r="X236" s="2"/>
      <c r="Y236" s="2"/>
      <c r="Z236" s="2"/>
    </row>
    <row r="237" spans="1:26" ht="12.75" customHeight="1">
      <c r="A237" s="1"/>
      <c r="B237" s="1"/>
      <c r="C237" s="3"/>
      <c r="D237" s="414" t="s">
        <v>374</v>
      </c>
      <c r="E237" s="390"/>
      <c r="F237" s="390"/>
      <c r="G237" s="2"/>
      <c r="H237" s="2"/>
      <c r="I237" s="2"/>
      <c r="J237" s="2"/>
      <c r="K237" s="2"/>
      <c r="L237" s="2"/>
      <c r="M237" s="2"/>
      <c r="N237" s="2"/>
      <c r="O237" s="2"/>
      <c r="P237" s="2"/>
      <c r="Q237" s="2"/>
      <c r="R237" s="2"/>
      <c r="S237" s="2"/>
      <c r="T237" s="2"/>
      <c r="U237" s="2"/>
      <c r="V237" s="2"/>
      <c r="W237" s="2"/>
      <c r="X237" s="2"/>
      <c r="Y237" s="2"/>
      <c r="Z237" s="2"/>
    </row>
    <row r="238" spans="1:26" ht="12.75" customHeight="1">
      <c r="A238" s="1"/>
      <c r="B238" s="1"/>
      <c r="C238" s="3"/>
      <c r="D238" s="390"/>
      <c r="E238" s="390"/>
      <c r="F238" s="390"/>
      <c r="G238" s="2"/>
      <c r="H238" s="2"/>
      <c r="I238" s="2"/>
      <c r="J238" s="2"/>
      <c r="K238" s="2"/>
      <c r="L238" s="2"/>
      <c r="M238" s="2"/>
      <c r="N238" s="2"/>
      <c r="O238" s="2"/>
      <c r="P238" s="2"/>
      <c r="Q238" s="2"/>
      <c r="R238" s="2"/>
      <c r="S238" s="2"/>
      <c r="T238" s="2"/>
      <c r="U238" s="2"/>
      <c r="V238" s="2"/>
      <c r="W238" s="2"/>
      <c r="X238" s="2"/>
      <c r="Y238" s="2"/>
      <c r="Z238" s="2"/>
    </row>
    <row r="239" spans="1:26" ht="12.75" customHeight="1">
      <c r="A239" s="14"/>
      <c r="B239" s="14"/>
      <c r="C239" s="14"/>
      <c r="D239" s="8"/>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1"/>
      <c r="B240" s="1"/>
      <c r="C240" s="14"/>
      <c r="D240" s="398" t="s">
        <v>375</v>
      </c>
      <c r="E240" s="390"/>
      <c r="F240" s="390"/>
      <c r="G240" s="2"/>
      <c r="H240" s="2"/>
      <c r="I240" s="2"/>
      <c r="J240" s="2"/>
      <c r="K240" s="2"/>
      <c r="L240" s="2"/>
      <c r="M240" s="2"/>
      <c r="N240" s="2"/>
      <c r="O240" s="2"/>
      <c r="P240" s="2"/>
      <c r="Q240" s="2"/>
      <c r="R240" s="2"/>
      <c r="S240" s="2"/>
      <c r="T240" s="2"/>
      <c r="U240" s="2"/>
      <c r="V240" s="2"/>
      <c r="W240" s="2"/>
      <c r="X240" s="2"/>
      <c r="Y240" s="2"/>
      <c r="Z240" s="2"/>
    </row>
    <row r="241" spans="1:26" ht="15.75" customHeight="1">
      <c r="A241" s="16"/>
      <c r="B241" s="16"/>
      <c r="C241" s="1"/>
      <c r="D241" s="407" t="s">
        <v>376</v>
      </c>
      <c r="E241" s="390"/>
      <c r="F241" s="390"/>
      <c r="G241" s="2"/>
      <c r="H241" s="2"/>
      <c r="I241" s="2"/>
      <c r="J241" s="2"/>
      <c r="K241" s="2"/>
      <c r="L241" s="2"/>
      <c r="M241" s="2"/>
      <c r="N241" s="2"/>
      <c r="O241" s="2"/>
      <c r="P241" s="2"/>
      <c r="Q241" s="2"/>
      <c r="R241" s="2"/>
      <c r="S241" s="2"/>
      <c r="T241" s="2"/>
      <c r="U241" s="2"/>
      <c r="V241" s="2"/>
      <c r="W241" s="2"/>
      <c r="X241" s="2"/>
      <c r="Y241" s="2"/>
      <c r="Z241" s="2"/>
    </row>
    <row r="242" spans="1:26" ht="12.75" customHeight="1">
      <c r="A242" s="1"/>
      <c r="B242" s="1"/>
      <c r="C242" s="1"/>
      <c r="D242" s="2"/>
      <c r="E242" s="15"/>
      <c r="F242" s="15"/>
      <c r="G242" s="2"/>
      <c r="H242" s="2"/>
      <c r="I242" s="2"/>
      <c r="J242" s="2"/>
      <c r="K242" s="2"/>
      <c r="L242" s="2"/>
      <c r="M242" s="2"/>
      <c r="N242" s="2"/>
      <c r="O242" s="2"/>
      <c r="P242" s="2"/>
      <c r="Q242" s="2"/>
      <c r="R242" s="2"/>
      <c r="S242" s="2"/>
      <c r="T242" s="2"/>
      <c r="U242" s="2"/>
      <c r="V242" s="2"/>
      <c r="W242" s="2"/>
      <c r="X242" s="2"/>
      <c r="Y242" s="2"/>
      <c r="Z242" s="2"/>
    </row>
    <row r="243" spans="1:26" ht="12.75" customHeight="1">
      <c r="A243" s="16"/>
      <c r="B243" s="19" t="s">
        <v>8</v>
      </c>
      <c r="C243" s="1"/>
      <c r="D243" s="389" t="s">
        <v>377</v>
      </c>
      <c r="E243" s="390"/>
      <c r="F243" s="390"/>
      <c r="G243" s="2"/>
      <c r="H243" s="2"/>
      <c r="I243" s="2"/>
      <c r="J243" s="2"/>
      <c r="K243" s="2"/>
      <c r="L243" s="2"/>
      <c r="M243" s="2"/>
      <c r="N243" s="2"/>
      <c r="O243" s="2"/>
      <c r="P243" s="2"/>
      <c r="Q243" s="2"/>
      <c r="R243" s="2"/>
      <c r="S243" s="2"/>
      <c r="T243" s="2"/>
      <c r="U243" s="2"/>
      <c r="V243" s="2"/>
      <c r="W243" s="2"/>
      <c r="X243" s="2"/>
      <c r="Y243" s="2"/>
      <c r="Z243" s="2"/>
    </row>
    <row r="244" spans="1:26" ht="12.75" customHeight="1">
      <c r="A244" s="16"/>
      <c r="B244" s="16"/>
      <c r="C244" s="1"/>
      <c r="D244" s="390"/>
      <c r="E244" s="390"/>
      <c r="F244" s="390"/>
      <c r="G244" s="2"/>
      <c r="H244" s="2"/>
      <c r="I244" s="2"/>
      <c r="J244" s="2"/>
      <c r="K244" s="2"/>
      <c r="L244" s="2"/>
      <c r="M244" s="2"/>
      <c r="N244" s="2"/>
      <c r="O244" s="2"/>
      <c r="P244" s="2"/>
      <c r="Q244" s="2"/>
      <c r="R244" s="2"/>
      <c r="S244" s="2"/>
      <c r="T244" s="2"/>
      <c r="U244" s="2"/>
      <c r="V244" s="2"/>
      <c r="W244" s="2"/>
      <c r="X244" s="2"/>
      <c r="Y244" s="2"/>
      <c r="Z244" s="2"/>
    </row>
    <row r="245" spans="1:26" ht="12.75" customHeight="1">
      <c r="A245" s="1"/>
      <c r="B245" s="1"/>
      <c r="C245" s="1"/>
      <c r="D245" s="15"/>
      <c r="E245" s="15"/>
      <c r="F245" s="15"/>
      <c r="G245" s="2"/>
      <c r="H245" s="2"/>
      <c r="I245" s="2"/>
      <c r="J245" s="2"/>
      <c r="K245" s="2"/>
      <c r="L245" s="2"/>
      <c r="M245" s="2"/>
      <c r="N245" s="2"/>
      <c r="O245" s="2"/>
      <c r="P245" s="2"/>
      <c r="Q245" s="2"/>
      <c r="R245" s="2"/>
      <c r="S245" s="2"/>
      <c r="T245" s="2"/>
      <c r="U245" s="2"/>
      <c r="V245" s="2"/>
      <c r="W245" s="2"/>
      <c r="X245" s="2"/>
      <c r="Y245" s="2"/>
      <c r="Z245" s="2"/>
    </row>
    <row r="246" spans="1:26" ht="12.75" customHeight="1">
      <c r="A246" s="16"/>
      <c r="B246" s="19" t="s">
        <v>8</v>
      </c>
      <c r="C246" s="1"/>
      <c r="D246" s="389" t="s">
        <v>378</v>
      </c>
      <c r="E246" s="390"/>
      <c r="F246" s="390"/>
      <c r="G246" s="2"/>
      <c r="H246" s="2"/>
      <c r="I246" s="2"/>
      <c r="J246" s="2"/>
      <c r="K246" s="2"/>
      <c r="L246" s="2"/>
      <c r="M246" s="2"/>
      <c r="N246" s="2"/>
      <c r="O246" s="2"/>
      <c r="P246" s="2"/>
      <c r="Q246" s="2"/>
      <c r="R246" s="2"/>
      <c r="S246" s="2"/>
      <c r="T246" s="2"/>
      <c r="U246" s="2"/>
      <c r="V246" s="2"/>
      <c r="W246" s="2"/>
      <c r="X246" s="2"/>
      <c r="Y246" s="2"/>
      <c r="Z246" s="2"/>
    </row>
    <row r="247" spans="1:26" ht="12.75" customHeight="1">
      <c r="A247" s="16"/>
      <c r="B247" s="16"/>
      <c r="C247" s="1"/>
      <c r="D247" s="390"/>
      <c r="E247" s="390"/>
      <c r="F247" s="390"/>
      <c r="G247" s="2"/>
      <c r="H247" s="2"/>
      <c r="I247" s="2"/>
      <c r="J247" s="2"/>
      <c r="K247" s="2"/>
      <c r="L247" s="2"/>
      <c r="M247" s="2"/>
      <c r="N247" s="2"/>
      <c r="O247" s="2"/>
      <c r="P247" s="2"/>
      <c r="Q247" s="2"/>
      <c r="R247" s="2"/>
      <c r="S247" s="2"/>
      <c r="T247" s="2"/>
      <c r="U247" s="2"/>
      <c r="V247" s="2"/>
      <c r="W247" s="2"/>
      <c r="X247" s="2"/>
      <c r="Y247" s="2"/>
      <c r="Z247" s="2"/>
    </row>
    <row r="248" spans="1:26" ht="12.75" customHeight="1">
      <c r="A248" s="16"/>
      <c r="B248" s="16"/>
      <c r="C248" s="1"/>
      <c r="D248" s="390"/>
      <c r="E248" s="390"/>
      <c r="F248" s="390"/>
      <c r="G248" s="2"/>
      <c r="H248" s="2"/>
      <c r="I248" s="2"/>
      <c r="J248" s="2"/>
      <c r="K248" s="2"/>
      <c r="L248" s="2"/>
      <c r="M248" s="2"/>
      <c r="N248" s="2"/>
      <c r="O248" s="2"/>
      <c r="P248" s="2"/>
      <c r="Q248" s="2"/>
      <c r="R248" s="2"/>
      <c r="S248" s="2"/>
      <c r="T248" s="2"/>
      <c r="U248" s="2"/>
      <c r="V248" s="2"/>
      <c r="W248" s="2"/>
      <c r="X248" s="2"/>
      <c r="Y248" s="2"/>
      <c r="Z248" s="2"/>
    </row>
    <row r="249" spans="1:26" ht="12.75" customHeight="1">
      <c r="A249" s="1"/>
      <c r="B249" s="1"/>
      <c r="C249" s="1"/>
      <c r="D249" s="15"/>
      <c r="E249" s="15"/>
      <c r="F249" s="15"/>
      <c r="G249" s="2"/>
      <c r="H249" s="2"/>
      <c r="I249" s="2"/>
      <c r="J249" s="2"/>
      <c r="K249" s="2"/>
      <c r="L249" s="2"/>
      <c r="M249" s="2"/>
      <c r="N249" s="2"/>
      <c r="O249" s="2"/>
      <c r="P249" s="2"/>
      <c r="Q249" s="2"/>
      <c r="R249" s="2"/>
      <c r="S249" s="2"/>
      <c r="T249" s="2"/>
      <c r="U249" s="2"/>
      <c r="V249" s="2"/>
      <c r="W249" s="2"/>
      <c r="X249" s="2"/>
      <c r="Y249" s="2"/>
      <c r="Z249" s="2"/>
    </row>
    <row r="250" spans="1:26" ht="12.75" customHeight="1">
      <c r="A250" s="16"/>
      <c r="B250" s="19" t="s">
        <v>8</v>
      </c>
      <c r="C250" s="1"/>
      <c r="D250" s="389" t="s">
        <v>379</v>
      </c>
      <c r="E250" s="390"/>
      <c r="F250" s="390"/>
      <c r="G250" s="2"/>
      <c r="H250" s="2"/>
      <c r="I250" s="2"/>
      <c r="J250" s="2"/>
      <c r="K250" s="2"/>
      <c r="L250" s="2"/>
      <c r="M250" s="2"/>
      <c r="N250" s="2"/>
      <c r="O250" s="2"/>
      <c r="P250" s="2"/>
      <c r="Q250" s="2"/>
      <c r="R250" s="2"/>
      <c r="S250" s="2"/>
      <c r="T250" s="2"/>
      <c r="U250" s="2"/>
      <c r="V250" s="2"/>
      <c r="W250" s="2"/>
      <c r="X250" s="2"/>
      <c r="Y250" s="2"/>
      <c r="Z250" s="2"/>
    </row>
    <row r="251" spans="1:26" ht="12.75" customHeight="1">
      <c r="A251" s="16"/>
      <c r="B251" s="16"/>
      <c r="C251" s="1"/>
      <c r="D251" s="390"/>
      <c r="E251" s="390"/>
      <c r="F251" s="390"/>
      <c r="G251" s="2"/>
      <c r="H251" s="2"/>
      <c r="I251" s="2"/>
      <c r="J251" s="2"/>
      <c r="K251" s="2"/>
      <c r="L251" s="2"/>
      <c r="M251" s="2"/>
      <c r="N251" s="2"/>
      <c r="O251" s="2"/>
      <c r="P251" s="2"/>
      <c r="Q251" s="2"/>
      <c r="R251" s="2"/>
      <c r="S251" s="2"/>
      <c r="T251" s="2"/>
      <c r="U251" s="2"/>
      <c r="V251" s="2"/>
      <c r="W251" s="2"/>
      <c r="X251" s="2"/>
      <c r="Y251" s="2"/>
      <c r="Z251" s="2"/>
    </row>
    <row r="252" spans="1:26" ht="12.75" customHeight="1">
      <c r="A252" s="10"/>
      <c r="B252" s="10"/>
      <c r="C252" s="1"/>
      <c r="D252" s="2"/>
      <c r="E252" s="15"/>
      <c r="F252" s="15"/>
      <c r="G252" s="2"/>
      <c r="H252" s="2"/>
      <c r="I252" s="2"/>
      <c r="J252" s="2"/>
      <c r="K252" s="2"/>
      <c r="L252" s="2"/>
      <c r="M252" s="2"/>
      <c r="N252" s="2"/>
      <c r="O252" s="2"/>
      <c r="P252" s="2"/>
      <c r="Q252" s="2"/>
      <c r="R252" s="2"/>
      <c r="S252" s="2"/>
      <c r="T252" s="2"/>
      <c r="U252" s="2"/>
      <c r="V252" s="2"/>
      <c r="W252" s="2"/>
      <c r="X252" s="2"/>
      <c r="Y252" s="2"/>
      <c r="Z252" s="2"/>
    </row>
    <row r="253" spans="1:26" ht="12.75" customHeight="1">
      <c r="A253" s="400" t="s">
        <v>380</v>
      </c>
      <c r="B253" s="401"/>
      <c r="C253" s="401"/>
      <c r="D253" s="401"/>
      <c r="E253" s="401"/>
      <c r="F253" s="401"/>
      <c r="G253" s="401"/>
      <c r="H253" s="2"/>
      <c r="I253" s="2"/>
      <c r="J253" s="2"/>
      <c r="K253" s="2"/>
      <c r="L253" s="2"/>
      <c r="M253" s="2"/>
      <c r="N253" s="2"/>
      <c r="O253" s="2"/>
      <c r="P253" s="2"/>
      <c r="Q253" s="2"/>
      <c r="R253" s="2"/>
      <c r="S253" s="2"/>
      <c r="T253" s="2"/>
      <c r="U253" s="2"/>
      <c r="V253" s="2"/>
      <c r="W253" s="2"/>
      <c r="X253" s="2"/>
      <c r="Y253" s="2"/>
      <c r="Z253" s="2"/>
    </row>
    <row r="254" spans="1:26" ht="12.75" customHeight="1">
      <c r="A254" s="10"/>
      <c r="B254" s="10"/>
      <c r="C254" s="1"/>
      <c r="D254" s="15"/>
      <c r="E254" s="15"/>
      <c r="F254" s="15"/>
      <c r="G254" s="2"/>
      <c r="H254" s="2"/>
      <c r="I254" s="2"/>
      <c r="J254" s="2"/>
      <c r="K254" s="2"/>
      <c r="L254" s="2"/>
      <c r="M254" s="2"/>
      <c r="N254" s="2"/>
      <c r="O254" s="2"/>
      <c r="P254" s="2"/>
      <c r="Q254" s="2"/>
      <c r="R254" s="2"/>
      <c r="S254" s="2"/>
      <c r="T254" s="2"/>
      <c r="U254" s="2"/>
      <c r="V254" s="2"/>
      <c r="W254" s="2"/>
      <c r="X254" s="2"/>
      <c r="Y254" s="2"/>
      <c r="Z254" s="2"/>
    </row>
    <row r="255" spans="1:26" ht="12.75" customHeight="1">
      <c r="A255" s="1"/>
      <c r="B255" s="1"/>
      <c r="C255" s="10"/>
      <c r="D255" s="398" t="s">
        <v>381</v>
      </c>
      <c r="E255" s="390"/>
      <c r="F255" s="390"/>
      <c r="G255" s="2"/>
      <c r="H255" s="2"/>
      <c r="I255" s="2"/>
      <c r="J255" s="2"/>
      <c r="K255" s="2"/>
      <c r="L255" s="2"/>
      <c r="M255" s="2"/>
      <c r="N255" s="2"/>
      <c r="O255" s="2"/>
      <c r="P255" s="2"/>
      <c r="Q255" s="2"/>
      <c r="R255" s="2"/>
      <c r="S255" s="2"/>
      <c r="T255" s="2"/>
      <c r="U255" s="2"/>
      <c r="V255" s="2"/>
      <c r="W255" s="2"/>
      <c r="X255" s="2"/>
      <c r="Y255" s="2"/>
      <c r="Z255" s="2"/>
    </row>
    <row r="256" spans="1:26" ht="12.75" customHeight="1">
      <c r="A256" s="1"/>
      <c r="B256" s="1"/>
      <c r="C256" s="10"/>
      <c r="D256" s="397" t="s">
        <v>382</v>
      </c>
      <c r="E256" s="390"/>
      <c r="F256" s="390"/>
      <c r="G256" s="2"/>
      <c r="H256" s="2"/>
      <c r="I256" s="2"/>
      <c r="J256" s="2"/>
      <c r="K256" s="2"/>
      <c r="L256" s="2"/>
      <c r="M256" s="2"/>
      <c r="N256" s="2"/>
      <c r="O256" s="2"/>
      <c r="P256" s="2"/>
      <c r="Q256" s="2"/>
      <c r="R256" s="2"/>
      <c r="S256" s="2"/>
      <c r="T256" s="2"/>
      <c r="U256" s="2"/>
      <c r="V256" s="2"/>
      <c r="W256" s="2"/>
      <c r="X256" s="2"/>
      <c r="Y256" s="2"/>
      <c r="Z256" s="2"/>
    </row>
    <row r="257" spans="1:26" ht="12.75" customHeight="1">
      <c r="A257" s="1"/>
      <c r="B257" s="1"/>
      <c r="C257" s="10"/>
      <c r="D257" s="7"/>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1"/>
      <c r="B258" s="19" t="s">
        <v>8</v>
      </c>
      <c r="C258" s="1"/>
      <c r="D258" s="397" t="s">
        <v>383</v>
      </c>
      <c r="E258" s="390"/>
      <c r="F258" s="390"/>
      <c r="G258" s="2"/>
      <c r="H258" s="2"/>
      <c r="I258" s="2"/>
      <c r="J258" s="2"/>
      <c r="K258" s="2"/>
      <c r="L258" s="2"/>
      <c r="M258" s="2"/>
      <c r="N258" s="2"/>
      <c r="O258" s="2"/>
      <c r="P258" s="2"/>
      <c r="Q258" s="2"/>
      <c r="R258" s="2"/>
      <c r="S258" s="2"/>
      <c r="T258" s="2"/>
      <c r="U258" s="2"/>
      <c r="V258" s="2"/>
      <c r="W258" s="2"/>
      <c r="X258" s="2"/>
      <c r="Y258" s="2"/>
      <c r="Z258" s="2"/>
    </row>
    <row r="259" spans="1:26" ht="12.75" customHeight="1">
      <c r="A259" s="16"/>
      <c r="B259" s="16"/>
      <c r="C259" s="1"/>
      <c r="D259" s="15"/>
      <c r="E259" s="15"/>
      <c r="F259" s="15"/>
      <c r="G259" s="2"/>
      <c r="H259" s="2"/>
      <c r="I259" s="2"/>
      <c r="J259" s="2"/>
      <c r="K259" s="2"/>
      <c r="L259" s="2"/>
      <c r="M259" s="2"/>
      <c r="N259" s="2"/>
      <c r="O259" s="2"/>
      <c r="P259" s="2"/>
      <c r="Q259" s="2"/>
      <c r="R259" s="2"/>
      <c r="S259" s="2"/>
      <c r="T259" s="2"/>
      <c r="U259" s="2"/>
      <c r="V259" s="2"/>
      <c r="W259" s="2"/>
      <c r="X259" s="2"/>
      <c r="Y259" s="2"/>
      <c r="Z259" s="2"/>
    </row>
    <row r="260" spans="1:26" ht="13.5" customHeight="1">
      <c r="A260" s="1"/>
      <c r="B260" s="19" t="s">
        <v>8</v>
      </c>
      <c r="C260" s="1"/>
      <c r="D260" s="389" t="s">
        <v>564</v>
      </c>
      <c r="E260" s="390"/>
      <c r="F260" s="390"/>
      <c r="G260" s="2"/>
      <c r="H260" s="2"/>
      <c r="I260" s="2"/>
      <c r="J260" s="2"/>
      <c r="K260" s="2"/>
      <c r="L260" s="2"/>
      <c r="M260" s="2"/>
      <c r="N260" s="2"/>
      <c r="O260" s="2"/>
      <c r="P260" s="2"/>
      <c r="Q260" s="2"/>
      <c r="R260" s="2"/>
      <c r="S260" s="2"/>
      <c r="T260" s="2"/>
      <c r="U260" s="2"/>
      <c r="V260" s="2"/>
      <c r="W260" s="2"/>
      <c r="X260" s="2"/>
      <c r="Y260" s="2"/>
      <c r="Z260" s="2"/>
    </row>
    <row r="261" spans="1:26" ht="12.75" customHeight="1">
      <c r="A261" s="16"/>
      <c r="B261" s="16"/>
      <c r="C261" s="1"/>
      <c r="D261" s="390"/>
      <c r="E261" s="390"/>
      <c r="F261" s="390"/>
      <c r="G261" s="2"/>
      <c r="H261" s="2"/>
      <c r="I261" s="2"/>
      <c r="J261" s="2"/>
      <c r="K261" s="2"/>
      <c r="L261" s="2"/>
      <c r="M261" s="2"/>
      <c r="N261" s="2"/>
      <c r="O261" s="2"/>
      <c r="P261" s="2"/>
      <c r="Q261" s="2"/>
      <c r="R261" s="2"/>
      <c r="S261" s="2"/>
      <c r="T261" s="2"/>
      <c r="U261" s="2"/>
      <c r="V261" s="2"/>
      <c r="W261" s="2"/>
      <c r="X261" s="2"/>
      <c r="Y261" s="2"/>
      <c r="Z261" s="2"/>
    </row>
    <row r="262" spans="1:26" ht="12.75" customHeight="1">
      <c r="A262" s="16"/>
      <c r="B262" s="16"/>
      <c r="C262" s="1"/>
      <c r="D262" s="390"/>
      <c r="E262" s="390"/>
      <c r="F262" s="390"/>
      <c r="G262" s="2"/>
      <c r="H262" s="2"/>
      <c r="I262" s="2"/>
      <c r="J262" s="2"/>
      <c r="K262" s="2"/>
      <c r="L262" s="2"/>
      <c r="M262" s="2"/>
      <c r="N262" s="2"/>
      <c r="O262" s="2"/>
      <c r="P262" s="2"/>
      <c r="Q262" s="2"/>
      <c r="R262" s="2"/>
      <c r="S262" s="2"/>
      <c r="T262" s="2"/>
      <c r="U262" s="2"/>
      <c r="V262" s="2"/>
      <c r="W262" s="2"/>
      <c r="X262" s="2"/>
      <c r="Y262" s="2"/>
      <c r="Z262" s="2"/>
    </row>
    <row r="263" spans="1:26" ht="12.75" customHeight="1">
      <c r="A263" s="16"/>
      <c r="B263" s="16"/>
      <c r="C263" s="1"/>
      <c r="D263" s="390"/>
      <c r="E263" s="390"/>
      <c r="F263" s="390"/>
      <c r="G263" s="2"/>
      <c r="H263" s="2"/>
      <c r="I263" s="2"/>
      <c r="J263" s="2"/>
      <c r="K263" s="2"/>
      <c r="L263" s="2"/>
      <c r="M263" s="2"/>
      <c r="N263" s="2"/>
      <c r="O263" s="2"/>
      <c r="P263" s="2"/>
      <c r="Q263" s="2"/>
      <c r="R263" s="2"/>
      <c r="S263" s="2"/>
      <c r="T263" s="2"/>
      <c r="U263" s="2"/>
      <c r="V263" s="2"/>
      <c r="W263" s="2"/>
      <c r="X263" s="2"/>
      <c r="Y263" s="2"/>
      <c r="Z263" s="2"/>
    </row>
    <row r="264" spans="1:26" ht="12.75" customHeight="1">
      <c r="A264" s="16"/>
      <c r="B264" s="16"/>
      <c r="C264" s="1"/>
      <c r="D264" s="390"/>
      <c r="E264" s="390"/>
      <c r="F264" s="390"/>
      <c r="G264" s="2"/>
      <c r="H264" s="2"/>
      <c r="I264" s="2"/>
      <c r="J264" s="2"/>
      <c r="K264" s="2"/>
      <c r="L264" s="2"/>
      <c r="M264" s="2"/>
      <c r="N264" s="2"/>
      <c r="O264" s="2"/>
      <c r="P264" s="2"/>
      <c r="Q264" s="2"/>
      <c r="R264" s="2"/>
      <c r="S264" s="2"/>
      <c r="T264" s="2"/>
      <c r="U264" s="2"/>
      <c r="V264" s="2"/>
      <c r="W264" s="2"/>
      <c r="X264" s="2"/>
      <c r="Y264" s="2"/>
      <c r="Z264" s="2"/>
    </row>
    <row r="265" spans="1:26" ht="12.75" customHeight="1">
      <c r="A265" s="16"/>
      <c r="B265" s="16"/>
      <c r="C265" s="1"/>
      <c r="D265" s="15"/>
      <c r="E265" s="15"/>
      <c r="F265" s="15"/>
      <c r="G265" s="2"/>
      <c r="H265" s="2"/>
      <c r="I265" s="2"/>
      <c r="J265" s="2"/>
      <c r="K265" s="2"/>
      <c r="L265" s="2"/>
      <c r="M265" s="2"/>
      <c r="N265" s="2"/>
      <c r="O265" s="2"/>
      <c r="P265" s="2"/>
      <c r="Q265" s="2"/>
      <c r="R265" s="2"/>
      <c r="S265" s="2"/>
      <c r="T265" s="2"/>
      <c r="U265" s="2"/>
      <c r="V265" s="2"/>
      <c r="W265" s="2"/>
      <c r="X265" s="2"/>
      <c r="Y265" s="2"/>
      <c r="Z265" s="2"/>
    </row>
    <row r="266" spans="1:26" ht="13.5" customHeight="1">
      <c r="A266" s="1"/>
      <c r="B266" s="19" t="s">
        <v>8</v>
      </c>
      <c r="C266" s="1"/>
      <c r="D266" s="389" t="s">
        <v>386</v>
      </c>
      <c r="E266" s="390"/>
      <c r="F266" s="390"/>
      <c r="G266" s="2"/>
      <c r="H266" s="2"/>
      <c r="I266" s="2"/>
      <c r="J266" s="2"/>
      <c r="K266" s="2"/>
      <c r="L266" s="2"/>
      <c r="M266" s="2"/>
      <c r="N266" s="2"/>
      <c r="O266" s="2"/>
      <c r="P266" s="2"/>
      <c r="Q266" s="2"/>
      <c r="R266" s="2"/>
      <c r="S266" s="2"/>
      <c r="T266" s="2"/>
      <c r="U266" s="2"/>
      <c r="V266" s="2"/>
      <c r="W266" s="2"/>
      <c r="X266" s="2"/>
      <c r="Y266" s="2"/>
      <c r="Z266" s="2"/>
    </row>
    <row r="267" spans="1:26" ht="12.75" customHeight="1">
      <c r="A267" s="1"/>
      <c r="B267" s="1"/>
      <c r="C267" s="1"/>
      <c r="D267" s="390"/>
      <c r="E267" s="390"/>
      <c r="F267" s="390"/>
      <c r="G267" s="2"/>
      <c r="H267" s="2"/>
      <c r="I267" s="2"/>
      <c r="J267" s="2"/>
      <c r="K267" s="2"/>
      <c r="L267" s="2"/>
      <c r="M267" s="2"/>
      <c r="N267" s="2"/>
      <c r="O267" s="2"/>
      <c r="P267" s="2"/>
      <c r="Q267" s="2"/>
      <c r="R267" s="2"/>
      <c r="S267" s="2"/>
      <c r="T267" s="2"/>
      <c r="U267" s="2"/>
      <c r="V267" s="2"/>
      <c r="W267" s="2"/>
      <c r="X267" s="2"/>
      <c r="Y267" s="2"/>
      <c r="Z267" s="2"/>
    </row>
    <row r="268" spans="1:26" ht="12.75" customHeight="1">
      <c r="A268" s="16"/>
      <c r="B268" s="16"/>
      <c r="C268" s="1"/>
      <c r="D268" s="15"/>
      <c r="E268" s="15"/>
      <c r="F268" s="15"/>
      <c r="G268" s="2"/>
      <c r="H268" s="2"/>
      <c r="I268" s="2"/>
      <c r="J268" s="2"/>
      <c r="K268" s="2"/>
      <c r="L268" s="2"/>
      <c r="M268" s="2"/>
      <c r="N268" s="2"/>
      <c r="O268" s="2"/>
      <c r="P268" s="2"/>
      <c r="Q268" s="2"/>
      <c r="R268" s="2"/>
      <c r="S268" s="2"/>
      <c r="T268" s="2"/>
      <c r="U268" s="2"/>
      <c r="V268" s="2"/>
      <c r="W268" s="2"/>
      <c r="X268" s="2"/>
      <c r="Y268" s="2"/>
      <c r="Z268" s="2"/>
    </row>
    <row r="269" spans="1:26" ht="12.75" customHeight="1">
      <c r="A269" s="1"/>
      <c r="B269" s="19" t="s">
        <v>8</v>
      </c>
      <c r="C269" s="1"/>
      <c r="D269" s="397" t="s">
        <v>387</v>
      </c>
      <c r="E269" s="390"/>
      <c r="F269" s="390"/>
      <c r="G269" s="2"/>
      <c r="H269" s="2"/>
      <c r="I269" s="2"/>
      <c r="J269" s="2"/>
      <c r="K269" s="2"/>
      <c r="L269" s="2"/>
      <c r="M269" s="2"/>
      <c r="N269" s="2"/>
      <c r="O269" s="2"/>
      <c r="P269" s="2"/>
      <c r="Q269" s="2"/>
      <c r="R269" s="2"/>
      <c r="S269" s="2"/>
      <c r="T269" s="2"/>
      <c r="U269" s="2"/>
      <c r="V269" s="2"/>
      <c r="W269" s="2"/>
      <c r="X269" s="2"/>
      <c r="Y269" s="2"/>
      <c r="Z269" s="2"/>
    </row>
    <row r="270" spans="1:26" ht="12.75" customHeight="1">
      <c r="A270" s="1"/>
      <c r="B270" s="1"/>
      <c r="C270" s="1"/>
      <c r="D270" s="2"/>
      <c r="E270" s="15"/>
      <c r="F270" s="15"/>
      <c r="G270" s="2"/>
      <c r="H270" s="2"/>
      <c r="I270" s="2"/>
      <c r="J270" s="2"/>
      <c r="K270" s="2"/>
      <c r="L270" s="2"/>
      <c r="M270" s="2"/>
      <c r="N270" s="2"/>
      <c r="O270" s="2"/>
      <c r="P270" s="2"/>
      <c r="Q270" s="2"/>
      <c r="R270" s="2"/>
      <c r="S270" s="2"/>
      <c r="T270" s="2"/>
      <c r="U270" s="2"/>
      <c r="V270" s="2"/>
      <c r="W270" s="2"/>
      <c r="X270" s="2"/>
      <c r="Y270" s="2"/>
      <c r="Z270" s="2"/>
    </row>
    <row r="271" spans="1:26" ht="12.75" customHeight="1">
      <c r="A271" s="16"/>
      <c r="B271" s="19" t="s">
        <v>8</v>
      </c>
      <c r="C271" s="1"/>
      <c r="D271" s="389" t="s">
        <v>577</v>
      </c>
      <c r="E271" s="390"/>
      <c r="F271" s="390"/>
      <c r="G271" s="2"/>
      <c r="H271" s="2"/>
      <c r="I271" s="2"/>
      <c r="J271" s="2"/>
      <c r="K271" s="2"/>
      <c r="L271" s="2"/>
      <c r="M271" s="2"/>
      <c r="N271" s="2"/>
      <c r="O271" s="2"/>
      <c r="P271" s="2"/>
      <c r="Q271" s="2"/>
      <c r="R271" s="2"/>
      <c r="S271" s="2"/>
      <c r="T271" s="2"/>
      <c r="U271" s="2"/>
      <c r="V271" s="2"/>
      <c r="W271" s="2"/>
      <c r="X271" s="2"/>
      <c r="Y271" s="2"/>
      <c r="Z271" s="2"/>
    </row>
    <row r="272" spans="1:26" ht="12.75" customHeight="1">
      <c r="A272" s="16"/>
      <c r="B272" s="16"/>
      <c r="C272" s="1"/>
      <c r="D272" s="390"/>
      <c r="E272" s="390"/>
      <c r="F272" s="390"/>
      <c r="G272" s="2"/>
      <c r="H272" s="2"/>
      <c r="I272" s="2"/>
      <c r="J272" s="2"/>
      <c r="K272" s="2"/>
      <c r="L272" s="2"/>
      <c r="M272" s="2"/>
      <c r="N272" s="2"/>
      <c r="O272" s="2"/>
      <c r="P272" s="2"/>
      <c r="Q272" s="2"/>
      <c r="R272" s="2"/>
      <c r="S272" s="2"/>
      <c r="T272" s="2"/>
      <c r="U272" s="2"/>
      <c r="V272" s="2"/>
      <c r="W272" s="2"/>
      <c r="X272" s="2"/>
      <c r="Y272" s="2"/>
      <c r="Z272" s="2"/>
    </row>
    <row r="273" spans="1:26" ht="12.75" customHeight="1">
      <c r="A273" s="16"/>
      <c r="B273" s="16"/>
      <c r="C273" s="1"/>
      <c r="D273" s="390"/>
      <c r="E273" s="390"/>
      <c r="F273" s="390"/>
      <c r="G273" s="2"/>
      <c r="H273" s="2"/>
      <c r="I273" s="2"/>
      <c r="J273" s="2"/>
      <c r="K273" s="2"/>
      <c r="L273" s="2"/>
      <c r="M273" s="2"/>
      <c r="N273" s="2"/>
      <c r="O273" s="2"/>
      <c r="P273" s="2"/>
      <c r="Q273" s="2"/>
      <c r="R273" s="2"/>
      <c r="S273" s="2"/>
      <c r="T273" s="2"/>
      <c r="U273" s="2"/>
      <c r="V273" s="2"/>
      <c r="W273" s="2"/>
      <c r="X273" s="2"/>
      <c r="Y273" s="2"/>
      <c r="Z273" s="2"/>
    </row>
    <row r="274" spans="1:26" ht="12.75" customHeight="1">
      <c r="A274" s="16"/>
      <c r="B274" s="16"/>
      <c r="C274" s="1"/>
      <c r="D274" s="390"/>
      <c r="E274" s="390"/>
      <c r="F274" s="390"/>
      <c r="G274" s="2"/>
      <c r="H274" s="2"/>
      <c r="I274" s="2"/>
      <c r="J274" s="2"/>
      <c r="K274" s="2"/>
      <c r="L274" s="2"/>
      <c r="M274" s="2"/>
      <c r="N274" s="2"/>
      <c r="O274" s="2"/>
      <c r="P274" s="2"/>
      <c r="Q274" s="2"/>
      <c r="R274" s="2"/>
      <c r="S274" s="2"/>
      <c r="T274" s="2"/>
      <c r="U274" s="2"/>
      <c r="V274" s="2"/>
      <c r="W274" s="2"/>
      <c r="X274" s="2"/>
      <c r="Y274" s="2"/>
      <c r="Z274" s="2"/>
    </row>
    <row r="275" spans="1:26" ht="12.75" customHeight="1">
      <c r="A275" s="16"/>
      <c r="B275" s="16"/>
      <c r="C275" s="1"/>
      <c r="D275" s="390"/>
      <c r="E275" s="390"/>
      <c r="F275" s="390"/>
      <c r="G275" s="2"/>
      <c r="H275" s="2"/>
      <c r="I275" s="2"/>
      <c r="J275" s="2"/>
      <c r="K275" s="2"/>
      <c r="L275" s="2"/>
      <c r="M275" s="2"/>
      <c r="N275" s="2"/>
      <c r="O275" s="2"/>
      <c r="P275" s="2"/>
      <c r="Q275" s="2"/>
      <c r="R275" s="2"/>
      <c r="S275" s="2"/>
      <c r="T275" s="2"/>
      <c r="U275" s="2"/>
      <c r="V275" s="2"/>
      <c r="W275" s="2"/>
      <c r="X275" s="2"/>
      <c r="Y275" s="2"/>
      <c r="Z275" s="2"/>
    </row>
    <row r="276" spans="1:26" ht="12.75" customHeight="1">
      <c r="A276" s="16"/>
      <c r="B276" s="16"/>
      <c r="C276" s="1"/>
      <c r="D276" s="390"/>
      <c r="E276" s="390"/>
      <c r="F276" s="390"/>
      <c r="G276" s="2"/>
      <c r="H276" s="2"/>
      <c r="I276" s="2"/>
      <c r="J276" s="2"/>
      <c r="K276" s="2"/>
      <c r="L276" s="2"/>
      <c r="M276" s="2"/>
      <c r="N276" s="2"/>
      <c r="O276" s="2"/>
      <c r="P276" s="2"/>
      <c r="Q276" s="2"/>
      <c r="R276" s="2"/>
      <c r="S276" s="2"/>
      <c r="T276" s="2"/>
      <c r="U276" s="2"/>
      <c r="V276" s="2"/>
      <c r="W276" s="2"/>
      <c r="X276" s="2"/>
      <c r="Y276" s="2"/>
      <c r="Z276" s="2"/>
    </row>
    <row r="277" spans="1:26" ht="12.75" customHeight="1">
      <c r="A277" s="16"/>
      <c r="B277" s="16"/>
      <c r="C277" s="1"/>
      <c r="D277" s="390"/>
      <c r="E277" s="390"/>
      <c r="F277" s="390"/>
      <c r="G277" s="2"/>
      <c r="H277" s="2"/>
      <c r="I277" s="2"/>
      <c r="J277" s="2"/>
      <c r="K277" s="2"/>
      <c r="L277" s="2"/>
      <c r="M277" s="2"/>
      <c r="N277" s="2"/>
      <c r="O277" s="2"/>
      <c r="P277" s="2"/>
      <c r="Q277" s="2"/>
      <c r="R277" s="2"/>
      <c r="S277" s="2"/>
      <c r="T277" s="2"/>
      <c r="U277" s="2"/>
      <c r="V277" s="2"/>
      <c r="W277" s="2"/>
      <c r="X277" s="2"/>
      <c r="Y277" s="2"/>
      <c r="Z277" s="2"/>
    </row>
    <row r="278" spans="1:26" ht="12.75" customHeight="1">
      <c r="A278" s="16"/>
      <c r="B278" s="16"/>
      <c r="C278" s="1"/>
      <c r="D278" s="390"/>
      <c r="E278" s="390"/>
      <c r="F278" s="390"/>
      <c r="G278" s="2"/>
      <c r="H278" s="2"/>
      <c r="I278" s="2"/>
      <c r="J278" s="2"/>
      <c r="K278" s="2"/>
      <c r="L278" s="2"/>
      <c r="M278" s="2"/>
      <c r="N278" s="2"/>
      <c r="O278" s="2"/>
      <c r="P278" s="2"/>
      <c r="Q278" s="2"/>
      <c r="R278" s="2"/>
      <c r="S278" s="2"/>
      <c r="T278" s="2"/>
      <c r="U278" s="2"/>
      <c r="V278" s="2"/>
      <c r="W278" s="2"/>
      <c r="X278" s="2"/>
      <c r="Y278" s="2"/>
      <c r="Z278" s="2"/>
    </row>
    <row r="279" spans="1:26" ht="12.75" customHeight="1">
      <c r="A279" s="16"/>
      <c r="B279" s="16"/>
      <c r="C279" s="1"/>
      <c r="D279" s="390"/>
      <c r="E279" s="390"/>
      <c r="F279" s="390"/>
      <c r="G279" s="2"/>
      <c r="H279" s="2"/>
      <c r="I279" s="2"/>
      <c r="J279" s="2"/>
      <c r="K279" s="2"/>
      <c r="L279" s="2"/>
      <c r="M279" s="2"/>
      <c r="N279" s="2"/>
      <c r="O279" s="2"/>
      <c r="P279" s="2"/>
      <c r="Q279" s="2"/>
      <c r="R279" s="2"/>
      <c r="S279" s="2"/>
      <c r="T279" s="2"/>
      <c r="U279" s="2"/>
      <c r="V279" s="2"/>
      <c r="W279" s="2"/>
      <c r="X279" s="2"/>
      <c r="Y279" s="2"/>
      <c r="Z279" s="2"/>
    </row>
    <row r="280" spans="1:26" ht="12.75" customHeight="1">
      <c r="A280" s="16"/>
      <c r="B280" s="16"/>
      <c r="C280" s="1"/>
      <c r="D280" s="390"/>
      <c r="E280" s="390"/>
      <c r="F280" s="390"/>
      <c r="G280" s="2"/>
      <c r="H280" s="2"/>
      <c r="I280" s="2"/>
      <c r="J280" s="2"/>
      <c r="K280" s="2"/>
      <c r="L280" s="2"/>
      <c r="M280" s="2"/>
      <c r="N280" s="2"/>
      <c r="O280" s="2"/>
      <c r="P280" s="2"/>
      <c r="Q280" s="2"/>
      <c r="R280" s="2"/>
      <c r="S280" s="2"/>
      <c r="T280" s="2"/>
      <c r="U280" s="2"/>
      <c r="V280" s="2"/>
      <c r="W280" s="2"/>
      <c r="X280" s="2"/>
      <c r="Y280" s="2"/>
      <c r="Z280" s="2"/>
    </row>
    <row r="281" spans="1:26" ht="12.75" customHeight="1">
      <c r="A281" s="16"/>
      <c r="B281" s="16"/>
      <c r="C281" s="1"/>
      <c r="D281" s="390"/>
      <c r="E281" s="390"/>
      <c r="F281" s="390"/>
      <c r="G281" s="2"/>
      <c r="H281" s="2"/>
      <c r="I281" s="2"/>
      <c r="J281" s="2"/>
      <c r="K281" s="2"/>
      <c r="L281" s="2"/>
      <c r="M281" s="2"/>
      <c r="N281" s="2"/>
      <c r="O281" s="2"/>
      <c r="P281" s="2"/>
      <c r="Q281" s="2"/>
      <c r="R281" s="2"/>
      <c r="S281" s="2"/>
      <c r="T281" s="2"/>
      <c r="U281" s="2"/>
      <c r="V281" s="2"/>
      <c r="W281" s="2"/>
      <c r="X281" s="2"/>
      <c r="Y281" s="2"/>
      <c r="Z281" s="2"/>
    </row>
    <row r="282" spans="1:26" ht="12.75" customHeight="1">
      <c r="A282" s="16"/>
      <c r="B282" s="16"/>
      <c r="C282" s="1"/>
      <c r="D282" s="390"/>
      <c r="E282" s="390"/>
      <c r="F282" s="390"/>
      <c r="G282" s="2"/>
      <c r="H282" s="2"/>
      <c r="I282" s="2"/>
      <c r="J282" s="2"/>
      <c r="K282" s="2"/>
      <c r="L282" s="2"/>
      <c r="M282" s="2"/>
      <c r="N282" s="2"/>
      <c r="O282" s="2"/>
      <c r="P282" s="2"/>
      <c r="Q282" s="2"/>
      <c r="R282" s="2"/>
      <c r="S282" s="2"/>
      <c r="T282" s="2"/>
      <c r="U282" s="2"/>
      <c r="V282" s="2"/>
      <c r="W282" s="2"/>
      <c r="X282" s="2"/>
      <c r="Y282" s="2"/>
      <c r="Z282" s="2"/>
    </row>
    <row r="283" spans="1:26" ht="12.75" customHeight="1">
      <c r="A283" s="16"/>
      <c r="B283" s="16"/>
      <c r="C283" s="1"/>
      <c r="D283" s="390"/>
      <c r="E283" s="390"/>
      <c r="F283" s="390"/>
      <c r="G283" s="2"/>
      <c r="H283" s="2"/>
      <c r="I283" s="2"/>
      <c r="J283" s="2"/>
      <c r="K283" s="2"/>
      <c r="L283" s="2"/>
      <c r="M283" s="2"/>
      <c r="N283" s="2"/>
      <c r="O283" s="2"/>
      <c r="P283" s="2"/>
      <c r="Q283" s="2"/>
      <c r="R283" s="2"/>
      <c r="S283" s="2"/>
      <c r="T283" s="2"/>
      <c r="U283" s="2"/>
      <c r="V283" s="2"/>
      <c r="W283" s="2"/>
      <c r="X283" s="2"/>
      <c r="Y283" s="2"/>
      <c r="Z283" s="2"/>
    </row>
    <row r="284" spans="1:26" ht="12.75" customHeight="1">
      <c r="A284" s="16"/>
      <c r="B284" s="16"/>
      <c r="C284" s="1"/>
      <c r="D284" s="390"/>
      <c r="E284" s="390"/>
      <c r="F284" s="390"/>
      <c r="G284" s="2"/>
      <c r="H284" s="2"/>
      <c r="I284" s="2"/>
      <c r="J284" s="2"/>
      <c r="K284" s="2"/>
      <c r="L284" s="2"/>
      <c r="M284" s="2"/>
      <c r="N284" s="2"/>
      <c r="O284" s="2"/>
      <c r="P284" s="2"/>
      <c r="Q284" s="2"/>
      <c r="R284" s="2"/>
      <c r="S284" s="2"/>
      <c r="T284" s="2"/>
      <c r="U284" s="2"/>
      <c r="V284" s="2"/>
      <c r="W284" s="2"/>
      <c r="X284" s="2"/>
      <c r="Y284" s="2"/>
      <c r="Z284" s="2"/>
    </row>
    <row r="285" spans="1:26" ht="12.75" customHeight="1">
      <c r="A285" s="16"/>
      <c r="B285" s="16"/>
      <c r="C285" s="1"/>
      <c r="D285" s="390"/>
      <c r="E285" s="390"/>
      <c r="F285" s="390"/>
      <c r="G285" s="2"/>
      <c r="H285" s="2"/>
      <c r="I285" s="2"/>
      <c r="J285" s="2"/>
      <c r="K285" s="2"/>
      <c r="L285" s="2"/>
      <c r="M285" s="2"/>
      <c r="N285" s="2"/>
      <c r="O285" s="2"/>
      <c r="P285" s="2"/>
      <c r="Q285" s="2"/>
      <c r="R285" s="2"/>
      <c r="S285" s="2"/>
      <c r="T285" s="2"/>
      <c r="U285" s="2"/>
      <c r="V285" s="2"/>
      <c r="W285" s="2"/>
      <c r="X285" s="2"/>
      <c r="Y285" s="2"/>
      <c r="Z285" s="2"/>
    </row>
    <row r="286" spans="1:26" ht="12.75" customHeight="1">
      <c r="A286" s="1"/>
      <c r="B286" s="1"/>
      <c r="C286" s="1"/>
      <c r="D286" s="15"/>
      <c r="E286" s="15"/>
      <c r="F286" s="15"/>
      <c r="G286" s="2"/>
      <c r="H286" s="2"/>
      <c r="I286" s="2"/>
      <c r="J286" s="2"/>
      <c r="K286" s="2"/>
      <c r="L286" s="2"/>
      <c r="M286" s="2"/>
      <c r="N286" s="2"/>
      <c r="O286" s="2"/>
      <c r="P286" s="2"/>
      <c r="Q286" s="2"/>
      <c r="R286" s="2"/>
      <c r="S286" s="2"/>
      <c r="T286" s="2"/>
      <c r="U286" s="2"/>
      <c r="V286" s="2"/>
      <c r="W286" s="2"/>
      <c r="X286" s="2"/>
      <c r="Y286" s="2"/>
      <c r="Z286" s="2"/>
    </row>
    <row r="287" spans="1:26" ht="12.75" customHeight="1">
      <c r="A287" s="16"/>
      <c r="B287" s="19" t="s">
        <v>8</v>
      </c>
      <c r="C287" s="1"/>
      <c r="D287" s="389" t="s">
        <v>398</v>
      </c>
      <c r="E287" s="390"/>
      <c r="F287" s="390"/>
      <c r="G287" s="2"/>
      <c r="H287" s="2"/>
      <c r="I287" s="2"/>
      <c r="J287" s="2"/>
      <c r="K287" s="2"/>
      <c r="L287" s="2"/>
      <c r="M287" s="2"/>
      <c r="N287" s="2"/>
      <c r="O287" s="2"/>
      <c r="P287" s="2"/>
      <c r="Q287" s="2"/>
      <c r="R287" s="2"/>
      <c r="S287" s="2"/>
      <c r="T287" s="2"/>
      <c r="U287" s="2"/>
      <c r="V287" s="2"/>
      <c r="W287" s="2"/>
      <c r="X287" s="2"/>
      <c r="Y287" s="2"/>
      <c r="Z287" s="2"/>
    </row>
    <row r="288" spans="1:26" ht="12.75" customHeight="1">
      <c r="A288" s="1"/>
      <c r="B288" s="1"/>
      <c r="C288" s="1"/>
      <c r="D288" s="390"/>
      <c r="E288" s="390"/>
      <c r="F288" s="390"/>
      <c r="G288" s="2"/>
      <c r="H288" s="2"/>
      <c r="I288" s="2"/>
      <c r="J288" s="2"/>
      <c r="K288" s="2"/>
      <c r="L288" s="2"/>
      <c r="M288" s="2"/>
      <c r="N288" s="2"/>
      <c r="O288" s="2"/>
      <c r="P288" s="2"/>
      <c r="Q288" s="2"/>
      <c r="R288" s="2"/>
      <c r="S288" s="2"/>
      <c r="T288" s="2"/>
      <c r="U288" s="2"/>
      <c r="V288" s="2"/>
      <c r="W288" s="2"/>
      <c r="X288" s="2"/>
      <c r="Y288" s="2"/>
      <c r="Z288" s="2"/>
    </row>
    <row r="289" spans="1:26" ht="12.75" customHeight="1">
      <c r="A289" s="1"/>
      <c r="B289" s="1"/>
      <c r="C289" s="1"/>
      <c r="D289" s="390"/>
      <c r="E289" s="390"/>
      <c r="F289" s="390"/>
      <c r="G289" s="2"/>
      <c r="H289" s="2"/>
      <c r="I289" s="2"/>
      <c r="J289" s="2"/>
      <c r="K289" s="2"/>
      <c r="L289" s="2"/>
      <c r="M289" s="2"/>
      <c r="N289" s="2"/>
      <c r="O289" s="2"/>
      <c r="P289" s="2"/>
      <c r="Q289" s="2"/>
      <c r="R289" s="2"/>
      <c r="S289" s="2"/>
      <c r="T289" s="2"/>
      <c r="U289" s="2"/>
      <c r="V289" s="2"/>
      <c r="W289" s="2"/>
      <c r="X289" s="2"/>
      <c r="Y289" s="2"/>
      <c r="Z289" s="2"/>
    </row>
    <row r="290" spans="1:26" ht="12.75" customHeight="1">
      <c r="A290" s="1"/>
      <c r="B290" s="1"/>
      <c r="C290" s="1"/>
      <c r="D290" s="390"/>
      <c r="E290" s="390"/>
      <c r="F290" s="390"/>
      <c r="G290" s="2"/>
      <c r="H290" s="2"/>
      <c r="I290" s="2"/>
      <c r="J290" s="2"/>
      <c r="K290" s="2"/>
      <c r="L290" s="2"/>
      <c r="M290" s="2"/>
      <c r="N290" s="2"/>
      <c r="O290" s="2"/>
      <c r="P290" s="2"/>
      <c r="Q290" s="2"/>
      <c r="R290" s="2"/>
      <c r="S290" s="2"/>
      <c r="T290" s="2"/>
      <c r="U290" s="2"/>
      <c r="V290" s="2"/>
      <c r="W290" s="2"/>
      <c r="X290" s="2"/>
      <c r="Y290" s="2"/>
      <c r="Z290" s="2"/>
    </row>
    <row r="291" spans="1:26" ht="12.75" customHeight="1">
      <c r="A291" s="1"/>
      <c r="B291" s="1"/>
      <c r="C291" s="1"/>
      <c r="D291" s="390"/>
      <c r="E291" s="390"/>
      <c r="F291" s="390"/>
      <c r="G291" s="2"/>
      <c r="H291" s="2"/>
      <c r="I291" s="2"/>
      <c r="J291" s="2"/>
      <c r="K291" s="2"/>
      <c r="L291" s="2"/>
      <c r="M291" s="2"/>
      <c r="N291" s="2"/>
      <c r="O291" s="2"/>
      <c r="P291" s="2"/>
      <c r="Q291" s="2"/>
      <c r="R291" s="2"/>
      <c r="S291" s="2"/>
      <c r="T291" s="2"/>
      <c r="U291" s="2"/>
      <c r="V291" s="2"/>
      <c r="W291" s="2"/>
      <c r="X291" s="2"/>
      <c r="Y291" s="2"/>
      <c r="Z291" s="2"/>
    </row>
    <row r="292" spans="1:26" ht="12.75" customHeight="1">
      <c r="A292" s="1"/>
      <c r="B292" s="1"/>
      <c r="C292" s="1"/>
      <c r="D292" s="390"/>
      <c r="E292" s="390"/>
      <c r="F292" s="390"/>
      <c r="G292" s="2"/>
      <c r="H292" s="2"/>
      <c r="I292" s="2"/>
      <c r="J292" s="2"/>
      <c r="K292" s="2"/>
      <c r="L292" s="2"/>
      <c r="M292" s="2"/>
      <c r="N292" s="2"/>
      <c r="O292" s="2"/>
      <c r="P292" s="2"/>
      <c r="Q292" s="2"/>
      <c r="R292" s="2"/>
      <c r="S292" s="2"/>
      <c r="T292" s="2"/>
      <c r="U292" s="2"/>
      <c r="V292" s="2"/>
      <c r="W292" s="2"/>
      <c r="X292" s="2"/>
      <c r="Y292" s="2"/>
      <c r="Z292" s="2"/>
    </row>
    <row r="293" spans="1:26" ht="12.75" customHeight="1">
      <c r="A293" s="1"/>
      <c r="B293" s="1"/>
      <c r="C293" s="1"/>
      <c r="D293" s="390"/>
      <c r="E293" s="390"/>
      <c r="F293" s="390"/>
      <c r="G293" s="2"/>
      <c r="H293" s="2"/>
      <c r="I293" s="2"/>
      <c r="J293" s="2"/>
      <c r="K293" s="2"/>
      <c r="L293" s="2"/>
      <c r="M293" s="2"/>
      <c r="N293" s="2"/>
      <c r="O293" s="2"/>
      <c r="P293" s="2"/>
      <c r="Q293" s="2"/>
      <c r="R293" s="2"/>
      <c r="S293" s="2"/>
      <c r="T293" s="2"/>
      <c r="U293" s="2"/>
      <c r="V293" s="2"/>
      <c r="W293" s="2"/>
      <c r="X293" s="2"/>
      <c r="Y293" s="2"/>
      <c r="Z293" s="2"/>
    </row>
    <row r="294" spans="1:26" ht="12.75" customHeight="1">
      <c r="A294" s="1"/>
      <c r="B294" s="1"/>
      <c r="C294" s="1"/>
      <c r="D294" s="390"/>
      <c r="E294" s="390"/>
      <c r="F294" s="390"/>
      <c r="G294" s="2"/>
      <c r="H294" s="2"/>
      <c r="I294" s="2"/>
      <c r="J294" s="2"/>
      <c r="K294" s="2"/>
      <c r="L294" s="2"/>
      <c r="M294" s="2"/>
      <c r="N294" s="2"/>
      <c r="O294" s="2"/>
      <c r="P294" s="2"/>
      <c r="Q294" s="2"/>
      <c r="R294" s="2"/>
      <c r="S294" s="2"/>
      <c r="T294" s="2"/>
      <c r="U294" s="2"/>
      <c r="V294" s="2"/>
      <c r="W294" s="2"/>
      <c r="X294" s="2"/>
      <c r="Y294" s="2"/>
      <c r="Z294" s="2"/>
    </row>
    <row r="295" spans="1:26" ht="12.75" customHeight="1">
      <c r="A295" s="1"/>
      <c r="B295" s="1"/>
      <c r="C295" s="1"/>
      <c r="D295" s="390"/>
      <c r="E295" s="390"/>
      <c r="F295" s="390"/>
      <c r="G295" s="2"/>
      <c r="H295" s="2"/>
      <c r="I295" s="2"/>
      <c r="J295" s="2"/>
      <c r="K295" s="2"/>
      <c r="L295" s="2"/>
      <c r="M295" s="2"/>
      <c r="N295" s="2"/>
      <c r="O295" s="2"/>
      <c r="P295" s="2"/>
      <c r="Q295" s="2"/>
      <c r="R295" s="2"/>
      <c r="S295" s="2"/>
      <c r="T295" s="2"/>
      <c r="U295" s="2"/>
      <c r="V295" s="2"/>
      <c r="W295" s="2"/>
      <c r="X295" s="2"/>
      <c r="Y295" s="2"/>
      <c r="Z295" s="2"/>
    </row>
    <row r="296" spans="1:26" ht="12.75" customHeight="1">
      <c r="A296" s="1"/>
      <c r="B296" s="1"/>
      <c r="C296" s="1"/>
      <c r="D296" s="15"/>
      <c r="E296" s="15"/>
      <c r="F296" s="15"/>
      <c r="G296" s="2"/>
      <c r="H296" s="2"/>
      <c r="I296" s="2"/>
      <c r="J296" s="2"/>
      <c r="K296" s="2"/>
      <c r="L296" s="2"/>
      <c r="M296" s="2"/>
      <c r="N296" s="2"/>
      <c r="O296" s="2"/>
      <c r="P296" s="2"/>
      <c r="Q296" s="2"/>
      <c r="R296" s="2"/>
      <c r="S296" s="2"/>
      <c r="T296" s="2"/>
      <c r="U296" s="2"/>
      <c r="V296" s="2"/>
      <c r="W296" s="2"/>
      <c r="X296" s="2"/>
      <c r="Y296" s="2"/>
      <c r="Z296" s="2"/>
    </row>
    <row r="297" spans="1:26" ht="12.75" customHeight="1">
      <c r="A297" s="16"/>
      <c r="B297" s="19" t="s">
        <v>8</v>
      </c>
      <c r="C297" s="1"/>
      <c r="D297" s="389" t="s">
        <v>613</v>
      </c>
      <c r="E297" s="390"/>
      <c r="F297" s="390"/>
      <c r="G297" s="2"/>
      <c r="H297" s="2"/>
      <c r="I297" s="2"/>
      <c r="J297" s="2"/>
      <c r="K297" s="2"/>
      <c r="L297" s="2"/>
      <c r="M297" s="2"/>
      <c r="N297" s="2"/>
      <c r="O297" s="2"/>
      <c r="P297" s="2"/>
      <c r="Q297" s="2"/>
      <c r="R297" s="2"/>
      <c r="S297" s="2"/>
      <c r="T297" s="2"/>
      <c r="U297" s="2"/>
      <c r="V297" s="2"/>
      <c r="W297" s="2"/>
      <c r="X297" s="2"/>
      <c r="Y297" s="2"/>
      <c r="Z297" s="2"/>
    </row>
    <row r="298" spans="1:26" ht="12.75" customHeight="1">
      <c r="A298" s="1"/>
      <c r="B298" s="1"/>
      <c r="C298" s="1"/>
      <c r="D298" s="390"/>
      <c r="E298" s="390"/>
      <c r="F298" s="390"/>
      <c r="G298" s="2"/>
      <c r="H298" s="2"/>
      <c r="I298" s="2"/>
      <c r="J298" s="2"/>
      <c r="K298" s="2"/>
      <c r="L298" s="2"/>
      <c r="M298" s="2"/>
      <c r="N298" s="2"/>
      <c r="O298" s="2"/>
      <c r="P298" s="2"/>
      <c r="Q298" s="2"/>
      <c r="R298" s="2"/>
      <c r="S298" s="2"/>
      <c r="T298" s="2"/>
      <c r="U298" s="2"/>
      <c r="V298" s="2"/>
      <c r="W298" s="2"/>
      <c r="X298" s="2"/>
      <c r="Y298" s="2"/>
      <c r="Z298" s="2"/>
    </row>
    <row r="299" spans="1:26" ht="12.75" customHeight="1">
      <c r="A299" s="1"/>
      <c r="B299" s="1"/>
      <c r="C299" s="1"/>
      <c r="D299" s="390"/>
      <c r="E299" s="390"/>
      <c r="F299" s="390"/>
      <c r="G299" s="2"/>
      <c r="H299" s="2"/>
      <c r="I299" s="2"/>
      <c r="J299" s="2"/>
      <c r="K299" s="2"/>
      <c r="L299" s="2"/>
      <c r="M299" s="2"/>
      <c r="N299" s="2"/>
      <c r="O299" s="2"/>
      <c r="P299" s="2"/>
      <c r="Q299" s="2"/>
      <c r="R299" s="2"/>
      <c r="S299" s="2"/>
      <c r="T299" s="2"/>
      <c r="U299" s="2"/>
      <c r="V299" s="2"/>
      <c r="W299" s="2"/>
      <c r="X299" s="2"/>
      <c r="Y299" s="2"/>
      <c r="Z299" s="2"/>
    </row>
    <row r="300" spans="1:26" ht="12.75" customHeight="1">
      <c r="A300" s="1"/>
      <c r="B300" s="1"/>
      <c r="C300" s="1"/>
      <c r="D300" s="390"/>
      <c r="E300" s="390"/>
      <c r="F300" s="390"/>
      <c r="G300" s="2"/>
      <c r="H300" s="2"/>
      <c r="I300" s="2"/>
      <c r="J300" s="2"/>
      <c r="K300" s="2"/>
      <c r="L300" s="2"/>
      <c r="M300" s="2"/>
      <c r="N300" s="2"/>
      <c r="O300" s="2"/>
      <c r="P300" s="2"/>
      <c r="Q300" s="2"/>
      <c r="R300" s="2"/>
      <c r="S300" s="2"/>
      <c r="T300" s="2"/>
      <c r="U300" s="2"/>
      <c r="V300" s="2"/>
      <c r="W300" s="2"/>
      <c r="X300" s="2"/>
      <c r="Y300" s="2"/>
      <c r="Z300" s="2"/>
    </row>
    <row r="301" spans="1:26" ht="12.75" customHeight="1">
      <c r="A301" s="1"/>
      <c r="B301" s="1"/>
      <c r="C301" s="1"/>
      <c r="D301" s="390"/>
      <c r="E301" s="390"/>
      <c r="F301" s="390"/>
      <c r="G301" s="2"/>
      <c r="H301" s="2"/>
      <c r="I301" s="2"/>
      <c r="J301" s="2"/>
      <c r="K301" s="2"/>
      <c r="L301" s="2"/>
      <c r="M301" s="2"/>
      <c r="N301" s="2"/>
      <c r="O301" s="2"/>
      <c r="P301" s="2"/>
      <c r="Q301" s="2"/>
      <c r="R301" s="2"/>
      <c r="S301" s="2"/>
      <c r="T301" s="2"/>
      <c r="U301" s="2"/>
      <c r="V301" s="2"/>
      <c r="W301" s="2"/>
      <c r="X301" s="2"/>
      <c r="Y301" s="2"/>
      <c r="Z301" s="2"/>
    </row>
    <row r="302" spans="1:26" ht="12.75" customHeight="1">
      <c r="A302" s="1"/>
      <c r="B302" s="1"/>
      <c r="C302" s="1"/>
      <c r="D302" s="390"/>
      <c r="E302" s="390"/>
      <c r="F302" s="390"/>
      <c r="G302" s="2"/>
      <c r="H302" s="2"/>
      <c r="I302" s="2"/>
      <c r="J302" s="2"/>
      <c r="K302" s="2"/>
      <c r="L302" s="2"/>
      <c r="M302" s="2"/>
      <c r="N302" s="2"/>
      <c r="O302" s="2"/>
      <c r="P302" s="2"/>
      <c r="Q302" s="2"/>
      <c r="R302" s="2"/>
      <c r="S302" s="2"/>
      <c r="T302" s="2"/>
      <c r="U302" s="2"/>
      <c r="V302" s="2"/>
      <c r="W302" s="2"/>
      <c r="X302" s="2"/>
      <c r="Y302" s="2"/>
      <c r="Z302" s="2"/>
    </row>
    <row r="303" spans="1:26" ht="12.75" customHeight="1">
      <c r="A303" s="1"/>
      <c r="B303" s="1"/>
      <c r="C303" s="1"/>
      <c r="D303" s="11"/>
      <c r="E303" s="11"/>
      <c r="F303" s="11"/>
      <c r="G303" s="2"/>
      <c r="H303" s="2"/>
      <c r="I303" s="2"/>
      <c r="J303" s="2"/>
      <c r="K303" s="2"/>
      <c r="L303" s="2"/>
      <c r="M303" s="2"/>
      <c r="N303" s="2"/>
      <c r="O303" s="2"/>
      <c r="P303" s="2"/>
      <c r="Q303" s="2"/>
      <c r="R303" s="2"/>
      <c r="S303" s="2"/>
      <c r="T303" s="2"/>
      <c r="U303" s="2"/>
      <c r="V303" s="2"/>
      <c r="W303" s="2"/>
      <c r="X303" s="2"/>
      <c r="Y303" s="2"/>
      <c r="Z303" s="2"/>
    </row>
    <row r="304" spans="1:26" ht="12.75" customHeight="1">
      <c r="A304" s="1"/>
      <c r="B304" s="1"/>
      <c r="C304" s="1"/>
      <c r="D304" s="415" t="s">
        <v>405</v>
      </c>
      <c r="E304" s="416"/>
      <c r="F304" s="416"/>
      <c r="G304" s="2"/>
      <c r="H304" s="2"/>
      <c r="I304" s="2"/>
      <c r="J304" s="2"/>
      <c r="K304" s="2"/>
      <c r="L304" s="2"/>
      <c r="M304" s="2"/>
      <c r="N304" s="2"/>
      <c r="O304" s="2"/>
      <c r="P304" s="2"/>
      <c r="Q304" s="2"/>
      <c r="R304" s="2"/>
      <c r="S304" s="2"/>
      <c r="T304" s="2"/>
      <c r="U304" s="2"/>
      <c r="V304" s="2"/>
      <c r="W304" s="2"/>
      <c r="X304" s="2"/>
      <c r="Y304" s="2"/>
      <c r="Z304" s="2"/>
    </row>
    <row r="305" spans="1:26" ht="12.75" customHeight="1">
      <c r="A305" s="1"/>
      <c r="B305" s="1"/>
      <c r="C305" s="1"/>
      <c r="D305" s="417" t="s">
        <v>407</v>
      </c>
      <c r="E305" s="418"/>
      <c r="F305" s="418"/>
      <c r="G305" s="2"/>
      <c r="H305" s="2"/>
      <c r="I305" s="2"/>
      <c r="J305" s="2"/>
      <c r="K305" s="2"/>
      <c r="L305" s="2"/>
      <c r="M305" s="2"/>
      <c r="N305" s="2"/>
      <c r="O305" s="2"/>
      <c r="P305" s="2"/>
      <c r="Q305" s="2"/>
      <c r="R305" s="2"/>
      <c r="S305" s="2"/>
      <c r="T305" s="2"/>
      <c r="U305" s="2"/>
      <c r="V305" s="2"/>
      <c r="W305" s="2"/>
      <c r="X305" s="2"/>
      <c r="Y305" s="2"/>
      <c r="Z305" s="2"/>
    </row>
    <row r="306" spans="1:26" ht="12.75" customHeight="1">
      <c r="A306" s="2"/>
      <c r="B306" s="2"/>
      <c r="C306" s="2"/>
      <c r="D306" s="15"/>
      <c r="E306" s="15"/>
      <c r="F306" s="15"/>
      <c r="G306" s="2"/>
      <c r="H306" s="2"/>
      <c r="I306" s="2"/>
      <c r="J306" s="2"/>
      <c r="K306" s="2"/>
      <c r="L306" s="2"/>
      <c r="M306" s="2"/>
      <c r="N306" s="2"/>
      <c r="O306" s="2"/>
      <c r="P306" s="2"/>
      <c r="Q306" s="2"/>
      <c r="R306" s="2"/>
      <c r="S306" s="2"/>
      <c r="T306" s="2"/>
      <c r="U306" s="2"/>
      <c r="V306" s="2"/>
      <c r="W306" s="2"/>
      <c r="X306" s="2"/>
      <c r="Y306" s="2"/>
      <c r="Z306" s="2"/>
    </row>
    <row r="307" spans="1:26" ht="12.75" customHeight="1">
      <c r="A307" s="16"/>
      <c r="B307" s="19" t="s">
        <v>8</v>
      </c>
      <c r="C307" s="2"/>
      <c r="D307" s="397" t="s">
        <v>408</v>
      </c>
      <c r="E307" s="390"/>
      <c r="F307" s="390"/>
      <c r="G307" s="2"/>
      <c r="H307" s="2"/>
      <c r="I307" s="2"/>
      <c r="J307" s="2"/>
      <c r="K307" s="2"/>
      <c r="L307" s="2"/>
      <c r="M307" s="2"/>
      <c r="N307" s="2"/>
      <c r="O307" s="2"/>
      <c r="P307" s="2"/>
      <c r="Q307" s="2"/>
      <c r="R307" s="2"/>
      <c r="S307" s="2"/>
      <c r="T307" s="2"/>
      <c r="U307" s="2"/>
      <c r="V307" s="2"/>
      <c r="W307" s="2"/>
      <c r="X307" s="2"/>
      <c r="Y307" s="2"/>
      <c r="Z307" s="2"/>
    </row>
    <row r="308" spans="1:26" ht="12.75" customHeight="1">
      <c r="A308" s="2"/>
      <c r="B308" s="2"/>
      <c r="C308" s="2"/>
      <c r="D308" s="15"/>
      <c r="E308" s="15"/>
      <c r="F308" s="15"/>
      <c r="G308" s="2"/>
      <c r="H308" s="2"/>
      <c r="I308" s="2"/>
      <c r="J308" s="2"/>
      <c r="K308" s="2"/>
      <c r="L308" s="2"/>
      <c r="M308" s="2"/>
      <c r="N308" s="2"/>
      <c r="O308" s="2"/>
      <c r="P308" s="2"/>
      <c r="Q308" s="2"/>
      <c r="R308" s="2"/>
      <c r="S308" s="2"/>
      <c r="T308" s="2"/>
      <c r="U308" s="2"/>
      <c r="V308" s="2"/>
      <c r="W308" s="2"/>
      <c r="X308" s="2"/>
      <c r="Y308" s="2"/>
      <c r="Z308" s="2"/>
    </row>
    <row r="309" spans="1:26" ht="12.75" customHeight="1">
      <c r="A309" s="2"/>
      <c r="B309" s="19" t="s">
        <v>8</v>
      </c>
      <c r="C309" s="2"/>
      <c r="D309" s="389" t="s">
        <v>626</v>
      </c>
      <c r="E309" s="390"/>
      <c r="F309" s="390"/>
      <c r="G309" s="2"/>
      <c r="H309" s="2"/>
      <c r="I309" s="2"/>
      <c r="J309" s="2"/>
      <c r="K309" s="2"/>
      <c r="L309" s="2"/>
      <c r="M309" s="2"/>
      <c r="N309" s="2"/>
      <c r="O309" s="2"/>
      <c r="P309" s="2"/>
      <c r="Q309" s="2"/>
      <c r="R309" s="2"/>
      <c r="S309" s="2"/>
      <c r="T309" s="2"/>
      <c r="U309" s="2"/>
      <c r="V309" s="2"/>
      <c r="W309" s="2"/>
      <c r="X309" s="2"/>
      <c r="Y309" s="2"/>
      <c r="Z309" s="2"/>
    </row>
    <row r="310" spans="1:26" ht="12.75" customHeight="1">
      <c r="A310" s="2"/>
      <c r="B310" s="2"/>
      <c r="C310" s="2"/>
      <c r="D310" s="390"/>
      <c r="E310" s="390"/>
      <c r="F310" s="390"/>
      <c r="G310" s="2"/>
      <c r="H310" s="2"/>
      <c r="I310" s="2"/>
      <c r="J310" s="2"/>
      <c r="K310" s="2"/>
      <c r="L310" s="2"/>
      <c r="M310" s="2"/>
      <c r="N310" s="2"/>
      <c r="O310" s="2"/>
      <c r="P310" s="2"/>
      <c r="Q310" s="2"/>
      <c r="R310" s="2"/>
      <c r="S310" s="2"/>
      <c r="T310" s="2"/>
      <c r="U310" s="2"/>
      <c r="V310" s="2"/>
      <c r="W310" s="2"/>
      <c r="X310" s="2"/>
      <c r="Y310" s="2"/>
      <c r="Z310" s="2"/>
    </row>
    <row r="311" spans="1:26" ht="12.75" customHeight="1">
      <c r="A311" s="2"/>
      <c r="B311" s="2"/>
      <c r="C311" s="2"/>
      <c r="D311" s="390"/>
      <c r="E311" s="390"/>
      <c r="F311" s="390"/>
      <c r="G311" s="2"/>
      <c r="H311" s="2"/>
      <c r="I311" s="2"/>
      <c r="J311" s="2"/>
      <c r="K311" s="2"/>
      <c r="L311" s="2"/>
      <c r="M311" s="2"/>
      <c r="N311" s="2"/>
      <c r="O311" s="2"/>
      <c r="P311" s="2"/>
      <c r="Q311" s="2"/>
      <c r="R311" s="2"/>
      <c r="S311" s="2"/>
      <c r="T311" s="2"/>
      <c r="U311" s="2"/>
      <c r="V311" s="2"/>
      <c r="W311" s="2"/>
      <c r="X311" s="2"/>
      <c r="Y311" s="2"/>
      <c r="Z311" s="2"/>
    </row>
    <row r="312" spans="1:26" ht="12.75" customHeight="1">
      <c r="A312" s="2"/>
      <c r="B312" s="2"/>
      <c r="C312" s="2"/>
      <c r="D312" s="390"/>
      <c r="E312" s="390"/>
      <c r="F312" s="390"/>
      <c r="G312" s="2"/>
      <c r="H312" s="2"/>
      <c r="I312" s="2"/>
      <c r="J312" s="2"/>
      <c r="K312" s="2"/>
      <c r="L312" s="2"/>
      <c r="M312" s="2"/>
      <c r="N312" s="2"/>
      <c r="O312" s="2"/>
      <c r="P312" s="2"/>
      <c r="Q312" s="2"/>
      <c r="R312" s="2"/>
      <c r="S312" s="2"/>
      <c r="T312" s="2"/>
      <c r="U312" s="2"/>
      <c r="V312" s="2"/>
      <c r="W312" s="2"/>
      <c r="X312" s="2"/>
      <c r="Y312" s="2"/>
      <c r="Z312" s="2"/>
    </row>
    <row r="313" spans="1:26" ht="12.75" customHeight="1">
      <c r="A313" s="2"/>
      <c r="B313" s="2"/>
      <c r="C313" s="2"/>
      <c r="D313" s="390"/>
      <c r="E313" s="390"/>
      <c r="F313" s="390"/>
      <c r="G313" s="2"/>
      <c r="H313" s="2"/>
      <c r="I313" s="2"/>
      <c r="J313" s="2"/>
      <c r="K313" s="2"/>
      <c r="L313" s="2"/>
      <c r="M313" s="2"/>
      <c r="N313" s="2"/>
      <c r="O313" s="2"/>
      <c r="P313" s="2"/>
      <c r="Q313" s="2"/>
      <c r="R313" s="2"/>
      <c r="S313" s="2"/>
      <c r="T313" s="2"/>
      <c r="U313" s="2"/>
      <c r="V313" s="2"/>
      <c r="W313" s="2"/>
      <c r="X313" s="2"/>
      <c r="Y313" s="2"/>
      <c r="Z313" s="2"/>
    </row>
    <row r="314" spans="1:26" ht="12.75" customHeight="1">
      <c r="A314" s="2"/>
      <c r="B314" s="2"/>
      <c r="C314" s="2"/>
      <c r="D314" s="390"/>
      <c r="E314" s="390"/>
      <c r="F314" s="390"/>
      <c r="G314" s="2"/>
      <c r="H314" s="2"/>
      <c r="I314" s="2"/>
      <c r="J314" s="2"/>
      <c r="K314" s="2"/>
      <c r="L314" s="2"/>
      <c r="M314" s="2"/>
      <c r="N314" s="2"/>
      <c r="O314" s="2"/>
      <c r="P314" s="2"/>
      <c r="Q314" s="2"/>
      <c r="R314" s="2"/>
      <c r="S314" s="2"/>
      <c r="T314" s="2"/>
      <c r="U314" s="2"/>
      <c r="V314" s="2"/>
      <c r="W314" s="2"/>
      <c r="X314" s="2"/>
      <c r="Y314" s="2"/>
      <c r="Z314" s="2"/>
    </row>
    <row r="315" spans="1:26" ht="12.75" customHeight="1">
      <c r="A315" s="2"/>
      <c r="B315" s="2"/>
      <c r="C315" s="2"/>
      <c r="D315" s="390"/>
      <c r="E315" s="390"/>
      <c r="F315" s="390"/>
      <c r="G315" s="2"/>
      <c r="H315" s="2"/>
      <c r="I315" s="2"/>
      <c r="J315" s="2"/>
      <c r="K315" s="2"/>
      <c r="L315" s="2"/>
      <c r="M315" s="2"/>
      <c r="N315" s="2"/>
      <c r="O315" s="2"/>
      <c r="P315" s="2"/>
      <c r="Q315" s="2"/>
      <c r="R315" s="2"/>
      <c r="S315" s="2"/>
      <c r="T315" s="2"/>
      <c r="U315" s="2"/>
      <c r="V315" s="2"/>
      <c r="W315" s="2"/>
      <c r="X315" s="2"/>
      <c r="Y315" s="2"/>
      <c r="Z315" s="2"/>
    </row>
    <row r="316" spans="1:26" ht="12.75" customHeight="1">
      <c r="A316" s="2"/>
      <c r="B316" s="2"/>
      <c r="C316" s="2"/>
      <c r="D316" s="390"/>
      <c r="E316" s="390"/>
      <c r="F316" s="390"/>
      <c r="G316" s="2"/>
      <c r="H316" s="2"/>
      <c r="I316" s="2"/>
      <c r="J316" s="2"/>
      <c r="K316" s="2"/>
      <c r="L316" s="2"/>
      <c r="M316" s="2"/>
      <c r="N316" s="2"/>
      <c r="O316" s="2"/>
      <c r="P316" s="2"/>
      <c r="Q316" s="2"/>
      <c r="R316" s="2"/>
      <c r="S316" s="2"/>
      <c r="T316" s="2"/>
      <c r="U316" s="2"/>
      <c r="V316" s="2"/>
      <c r="W316" s="2"/>
      <c r="X316" s="2"/>
      <c r="Y316" s="2"/>
      <c r="Z316" s="2"/>
    </row>
    <row r="317" spans="1:26" ht="12.75" customHeight="1">
      <c r="A317" s="2"/>
      <c r="B317" s="2"/>
      <c r="C317" s="2"/>
      <c r="D317" s="390"/>
      <c r="E317" s="390"/>
      <c r="F317" s="390"/>
      <c r="G317" s="2"/>
      <c r="H317" s="2"/>
      <c r="I317" s="2"/>
      <c r="J317" s="2"/>
      <c r="K317" s="2"/>
      <c r="L317" s="2"/>
      <c r="M317" s="2"/>
      <c r="N317" s="2"/>
      <c r="O317" s="2"/>
      <c r="P317" s="2"/>
      <c r="Q317" s="2"/>
      <c r="R317" s="2"/>
      <c r="S317" s="2"/>
      <c r="T317" s="2"/>
      <c r="U317" s="2"/>
      <c r="V317" s="2"/>
      <c r="W317" s="2"/>
      <c r="X317" s="2"/>
      <c r="Y317" s="2"/>
      <c r="Z317" s="2"/>
    </row>
    <row r="318" spans="1:26" ht="12.75" customHeight="1">
      <c r="A318" s="2"/>
      <c r="B318" s="2"/>
      <c r="C318" s="2"/>
      <c r="D318" s="390"/>
      <c r="E318" s="390"/>
      <c r="F318" s="390"/>
      <c r="G318" s="2"/>
      <c r="H318" s="2"/>
      <c r="I318" s="2"/>
      <c r="J318" s="2"/>
      <c r="K318" s="2"/>
      <c r="L318" s="2"/>
      <c r="M318" s="2"/>
      <c r="N318" s="2"/>
      <c r="O318" s="2"/>
      <c r="P318" s="2"/>
      <c r="Q318" s="2"/>
      <c r="R318" s="2"/>
      <c r="S318" s="2"/>
      <c r="T318" s="2"/>
      <c r="U318" s="2"/>
      <c r="V318" s="2"/>
      <c r="W318" s="2"/>
      <c r="X318" s="2"/>
      <c r="Y318" s="2"/>
      <c r="Z318" s="2"/>
    </row>
    <row r="319" spans="1:26" ht="12.75" customHeight="1">
      <c r="A319" s="2"/>
      <c r="B319" s="2"/>
      <c r="C319" s="2"/>
      <c r="D319" s="390"/>
      <c r="E319" s="390"/>
      <c r="F319" s="390"/>
      <c r="G319" s="2"/>
      <c r="H319" s="2"/>
      <c r="I319" s="2"/>
      <c r="J319" s="2"/>
      <c r="K319" s="2"/>
      <c r="L319" s="2"/>
      <c r="M319" s="2"/>
      <c r="N319" s="2"/>
      <c r="O319" s="2"/>
      <c r="P319" s="2"/>
      <c r="Q319" s="2"/>
      <c r="R319" s="2"/>
      <c r="S319" s="2"/>
      <c r="T319" s="2"/>
      <c r="U319" s="2"/>
      <c r="V319" s="2"/>
      <c r="W319" s="2"/>
      <c r="X319" s="2"/>
      <c r="Y319" s="2"/>
      <c r="Z319" s="2"/>
    </row>
    <row r="320" spans="1:26" ht="12.75" customHeight="1">
      <c r="A320" s="2"/>
      <c r="B320" s="2"/>
      <c r="C320" s="2"/>
      <c r="D320" s="390"/>
      <c r="E320" s="390"/>
      <c r="F320" s="390"/>
      <c r="G320" s="2"/>
      <c r="H320" s="2"/>
      <c r="I320" s="2"/>
      <c r="J320" s="2"/>
      <c r="K320" s="2"/>
      <c r="L320" s="2"/>
      <c r="M320" s="2"/>
      <c r="N320" s="2"/>
      <c r="O320" s="2"/>
      <c r="P320" s="2"/>
      <c r="Q320" s="2"/>
      <c r="R320" s="2"/>
      <c r="S320" s="2"/>
      <c r="T320" s="2"/>
      <c r="U320" s="2"/>
      <c r="V320" s="2"/>
      <c r="W320" s="2"/>
      <c r="X320" s="2"/>
      <c r="Y320" s="2"/>
      <c r="Z320" s="2"/>
    </row>
    <row r="321" spans="1:26" ht="12" customHeight="1">
      <c r="A321" s="2"/>
      <c r="B321" s="19" t="s">
        <v>8</v>
      </c>
      <c r="C321" s="2"/>
      <c r="D321" s="428" t="s">
        <v>641</v>
      </c>
      <c r="E321" s="390"/>
      <c r="F321" s="390"/>
      <c r="G321" s="2"/>
      <c r="H321" s="2"/>
      <c r="I321" s="2"/>
      <c r="J321" s="2"/>
      <c r="K321" s="2"/>
      <c r="L321" s="2"/>
      <c r="M321" s="2"/>
      <c r="N321" s="2"/>
      <c r="O321" s="2"/>
      <c r="P321" s="2"/>
      <c r="Q321" s="2"/>
      <c r="R321" s="2"/>
      <c r="S321" s="2"/>
      <c r="T321" s="2"/>
      <c r="U321" s="2"/>
      <c r="V321" s="2"/>
      <c r="W321" s="2"/>
      <c r="X321" s="2"/>
      <c r="Y321" s="2"/>
      <c r="Z321" s="2"/>
    </row>
    <row r="322" spans="1:26" ht="12.75" customHeight="1">
      <c r="A322" s="2"/>
      <c r="B322" s="2"/>
      <c r="C322" s="2"/>
      <c r="D322" s="390"/>
      <c r="E322" s="390"/>
      <c r="F322" s="390"/>
      <c r="G322" s="2"/>
      <c r="H322" s="2"/>
      <c r="I322" s="2"/>
      <c r="J322" s="2"/>
      <c r="K322" s="2"/>
      <c r="L322" s="2"/>
      <c r="M322" s="2"/>
      <c r="N322" s="2"/>
      <c r="O322" s="2"/>
      <c r="P322" s="2"/>
      <c r="Q322" s="2"/>
      <c r="R322" s="2"/>
      <c r="S322" s="2"/>
      <c r="T322" s="2"/>
      <c r="U322" s="2"/>
      <c r="V322" s="2"/>
      <c r="W322" s="2"/>
      <c r="X322" s="2"/>
      <c r="Y322" s="2"/>
      <c r="Z322" s="2"/>
    </row>
    <row r="323" spans="1:26" ht="12.75" customHeight="1">
      <c r="A323" s="2"/>
      <c r="B323" s="2"/>
      <c r="C323" s="2"/>
      <c r="D323" s="390"/>
      <c r="E323" s="390"/>
      <c r="F323" s="390"/>
      <c r="G323" s="2"/>
      <c r="H323" s="2"/>
      <c r="I323" s="2"/>
      <c r="J323" s="2"/>
      <c r="K323" s="2"/>
      <c r="L323" s="2"/>
      <c r="M323" s="2"/>
      <c r="N323" s="2"/>
      <c r="O323" s="2"/>
      <c r="P323" s="2"/>
      <c r="Q323" s="2"/>
      <c r="R323" s="2"/>
      <c r="S323" s="2"/>
      <c r="T323" s="2"/>
      <c r="U323" s="2"/>
      <c r="V323" s="2"/>
      <c r="W323" s="2"/>
      <c r="X323" s="2"/>
      <c r="Y323" s="2"/>
      <c r="Z323" s="2"/>
    </row>
    <row r="324" spans="1:26" ht="12.75" customHeight="1">
      <c r="A324" s="2"/>
      <c r="B324" s="2"/>
      <c r="C324" s="2"/>
      <c r="D324" s="390"/>
      <c r="E324" s="390"/>
      <c r="F324" s="390"/>
      <c r="G324" s="2"/>
      <c r="H324" s="2"/>
      <c r="I324" s="2"/>
      <c r="J324" s="2"/>
      <c r="K324" s="2"/>
      <c r="L324" s="2"/>
      <c r="M324" s="2"/>
      <c r="N324" s="2"/>
      <c r="O324" s="2"/>
      <c r="P324" s="2"/>
      <c r="Q324" s="2"/>
      <c r="R324" s="2"/>
      <c r="S324" s="2"/>
      <c r="T324" s="2"/>
      <c r="U324" s="2"/>
      <c r="V324" s="2"/>
      <c r="W324" s="2"/>
      <c r="X324" s="2"/>
      <c r="Y324" s="2"/>
      <c r="Z324" s="2"/>
    </row>
    <row r="325" spans="1:26" ht="12.75" customHeight="1">
      <c r="A325" s="2"/>
      <c r="B325" s="2"/>
      <c r="C325" s="2"/>
      <c r="D325" s="2"/>
      <c r="E325" s="15"/>
      <c r="F325" s="15"/>
      <c r="G325" s="2"/>
      <c r="H325" s="2"/>
      <c r="I325" s="2"/>
      <c r="J325" s="2"/>
      <c r="K325" s="2"/>
      <c r="L325" s="2"/>
      <c r="M325" s="2"/>
      <c r="N325" s="2"/>
      <c r="O325" s="2"/>
      <c r="P325" s="2"/>
      <c r="Q325" s="2"/>
      <c r="R325" s="2"/>
      <c r="S325" s="2"/>
      <c r="T325" s="2"/>
      <c r="U325" s="2"/>
      <c r="V325" s="2"/>
      <c r="W325" s="2"/>
      <c r="X325" s="2"/>
      <c r="Y325" s="2"/>
      <c r="Z325" s="2"/>
    </row>
    <row r="326" spans="1:26" ht="12.75" customHeight="1">
      <c r="A326" s="16"/>
      <c r="B326" s="19" t="s">
        <v>8</v>
      </c>
      <c r="C326" s="2"/>
      <c r="D326" s="389" t="s">
        <v>412</v>
      </c>
      <c r="E326" s="390"/>
      <c r="F326" s="390"/>
      <c r="G326" s="2"/>
      <c r="H326" s="2"/>
      <c r="I326" s="2"/>
      <c r="J326" s="2"/>
      <c r="K326" s="2"/>
      <c r="L326" s="2"/>
      <c r="M326" s="2"/>
      <c r="N326" s="2"/>
      <c r="O326" s="2"/>
      <c r="P326" s="2"/>
      <c r="Q326" s="2"/>
      <c r="R326" s="2"/>
      <c r="S326" s="2"/>
      <c r="T326" s="2"/>
      <c r="U326" s="2"/>
      <c r="V326" s="2"/>
      <c r="W326" s="2"/>
      <c r="X326" s="2"/>
      <c r="Y326" s="2"/>
      <c r="Z326" s="2"/>
    </row>
    <row r="327" spans="1:26" ht="12.75" customHeight="1">
      <c r="A327" s="2"/>
      <c r="B327" s="2"/>
      <c r="C327" s="2"/>
      <c r="D327" s="390"/>
      <c r="E327" s="390"/>
      <c r="F327" s="390"/>
      <c r="G327" s="2"/>
      <c r="H327" s="2"/>
      <c r="I327" s="2"/>
      <c r="J327" s="2"/>
      <c r="K327" s="2"/>
      <c r="L327" s="2"/>
      <c r="M327" s="2"/>
      <c r="N327" s="2"/>
      <c r="O327" s="2"/>
      <c r="P327" s="2"/>
      <c r="Q327" s="2"/>
      <c r="R327" s="2"/>
      <c r="S327" s="2"/>
      <c r="T327" s="2"/>
      <c r="U327" s="2"/>
      <c r="V327" s="2"/>
      <c r="W327" s="2"/>
      <c r="X327" s="2"/>
      <c r="Y327" s="2"/>
      <c r="Z327" s="2"/>
    </row>
    <row r="328" spans="1:26" ht="12.75" customHeight="1">
      <c r="A328" s="2"/>
      <c r="B328" s="2"/>
      <c r="C328" s="2"/>
      <c r="D328" s="390"/>
      <c r="E328" s="390"/>
      <c r="F328" s="390"/>
      <c r="G328" s="2"/>
      <c r="H328" s="2"/>
      <c r="I328" s="2"/>
      <c r="J328" s="2"/>
      <c r="K328" s="2"/>
      <c r="L328" s="2"/>
      <c r="M328" s="2"/>
      <c r="N328" s="2"/>
      <c r="O328" s="2"/>
      <c r="P328" s="2"/>
      <c r="Q328" s="2"/>
      <c r="R328" s="2"/>
      <c r="S328" s="2"/>
      <c r="T328" s="2"/>
      <c r="U328" s="2"/>
      <c r="V328" s="2"/>
      <c r="W328" s="2"/>
      <c r="X328" s="2"/>
      <c r="Y328" s="2"/>
      <c r="Z328" s="2"/>
    </row>
    <row r="329" spans="1:26" ht="12.75" customHeight="1">
      <c r="A329" s="2"/>
      <c r="B329" s="2"/>
      <c r="C329" s="2"/>
      <c r="D329" s="390"/>
      <c r="E329" s="390"/>
      <c r="F329" s="390"/>
      <c r="G329" s="2"/>
      <c r="H329" s="2"/>
      <c r="I329" s="2"/>
      <c r="J329" s="2"/>
      <c r="K329" s="2"/>
      <c r="L329" s="2"/>
      <c r="M329" s="2"/>
      <c r="N329" s="2"/>
      <c r="O329" s="2"/>
      <c r="P329" s="2"/>
      <c r="Q329" s="2"/>
      <c r="R329" s="2"/>
      <c r="S329" s="2"/>
      <c r="T329" s="2"/>
      <c r="U329" s="2"/>
      <c r="V329" s="2"/>
      <c r="W329" s="2"/>
      <c r="X329" s="2"/>
      <c r="Y329" s="2"/>
      <c r="Z329" s="2"/>
    </row>
    <row r="330" spans="1:26" ht="12.75" customHeight="1">
      <c r="A330" s="2"/>
      <c r="B330" s="2"/>
      <c r="C330" s="2"/>
      <c r="D330" s="15"/>
      <c r="E330" s="15"/>
      <c r="F330" s="15"/>
      <c r="G330" s="2"/>
      <c r="H330" s="2"/>
      <c r="I330" s="2"/>
      <c r="J330" s="2"/>
      <c r="K330" s="2"/>
      <c r="L330" s="2"/>
      <c r="M330" s="2"/>
      <c r="N330" s="2"/>
      <c r="O330" s="2"/>
      <c r="P330" s="2"/>
      <c r="Q330" s="2"/>
      <c r="R330" s="2"/>
      <c r="S330" s="2"/>
      <c r="T330" s="2"/>
      <c r="U330" s="2"/>
      <c r="V330" s="2"/>
      <c r="W330" s="2"/>
      <c r="X330" s="2"/>
      <c r="Y330" s="2"/>
      <c r="Z330" s="2"/>
    </row>
    <row r="331" spans="1:26" ht="12.75" customHeight="1">
      <c r="A331" s="2"/>
      <c r="B331" s="2"/>
      <c r="C331" s="2"/>
      <c r="D331" s="389" t="s">
        <v>415</v>
      </c>
      <c r="E331" s="390"/>
      <c r="F331" s="390"/>
      <c r="G331" s="2"/>
      <c r="H331" s="2"/>
      <c r="I331" s="2"/>
      <c r="J331" s="2"/>
      <c r="K331" s="2"/>
      <c r="L331" s="2"/>
      <c r="M331" s="2"/>
      <c r="N331" s="2"/>
      <c r="O331" s="2"/>
      <c r="P331" s="2"/>
      <c r="Q331" s="2"/>
      <c r="R331" s="2"/>
      <c r="S331" s="2"/>
      <c r="T331" s="2"/>
      <c r="U331" s="2"/>
      <c r="V331" s="2"/>
      <c r="W331" s="2"/>
      <c r="X331" s="2"/>
      <c r="Y331" s="2"/>
      <c r="Z331" s="2"/>
    </row>
    <row r="332" spans="1:26" ht="12.75" customHeight="1">
      <c r="A332" s="2"/>
      <c r="B332" s="2"/>
      <c r="C332" s="2"/>
      <c r="D332" s="390"/>
      <c r="E332" s="390"/>
      <c r="F332" s="390"/>
      <c r="G332" s="2"/>
      <c r="H332" s="2"/>
      <c r="I332" s="2"/>
      <c r="J332" s="2"/>
      <c r="K332" s="2"/>
      <c r="L332" s="2"/>
      <c r="M332" s="2"/>
      <c r="N332" s="2"/>
      <c r="O332" s="2"/>
      <c r="P332" s="2"/>
      <c r="Q332" s="2"/>
      <c r="R332" s="2"/>
      <c r="S332" s="2"/>
      <c r="T332" s="2"/>
      <c r="U332" s="2"/>
      <c r="V332" s="2"/>
      <c r="W332" s="2"/>
      <c r="X332" s="2"/>
      <c r="Y332" s="2"/>
      <c r="Z332" s="2"/>
    </row>
    <row r="333" spans="1:26" ht="12.75" customHeight="1">
      <c r="A333" s="2"/>
      <c r="B333" s="2"/>
      <c r="C333" s="2"/>
      <c r="D333" s="390"/>
      <c r="E333" s="390"/>
      <c r="F333" s="390"/>
      <c r="G333" s="2"/>
      <c r="H333" s="2"/>
      <c r="I333" s="2"/>
      <c r="J333" s="2"/>
      <c r="K333" s="2"/>
      <c r="L333" s="2"/>
      <c r="M333" s="2"/>
      <c r="N333" s="2"/>
      <c r="O333" s="2"/>
      <c r="P333" s="2"/>
      <c r="Q333" s="2"/>
      <c r="R333" s="2"/>
      <c r="S333" s="2"/>
      <c r="T333" s="2"/>
      <c r="U333" s="2"/>
      <c r="V333" s="2"/>
      <c r="W333" s="2"/>
      <c r="X333" s="2"/>
      <c r="Y333" s="2"/>
      <c r="Z333" s="2"/>
    </row>
    <row r="334" spans="1:26" ht="12.75" customHeight="1">
      <c r="A334" s="2"/>
      <c r="B334" s="2"/>
      <c r="C334" s="2"/>
      <c r="D334" s="390"/>
      <c r="E334" s="390"/>
      <c r="F334" s="390"/>
      <c r="G334" s="2"/>
      <c r="H334" s="2"/>
      <c r="I334" s="2"/>
      <c r="J334" s="2"/>
      <c r="K334" s="2"/>
      <c r="L334" s="2"/>
      <c r="M334" s="2"/>
      <c r="N334" s="2"/>
      <c r="O334" s="2"/>
      <c r="P334" s="2"/>
      <c r="Q334" s="2"/>
      <c r="R334" s="2"/>
      <c r="S334" s="2"/>
      <c r="T334" s="2"/>
      <c r="U334" s="2"/>
      <c r="V334" s="2"/>
      <c r="W334" s="2"/>
      <c r="X334" s="2"/>
      <c r="Y334" s="2"/>
      <c r="Z334" s="2"/>
    </row>
    <row r="335" spans="1:26" ht="18" customHeight="1">
      <c r="A335" s="2"/>
      <c r="B335" s="2"/>
      <c r="C335" s="2"/>
      <c r="D335" s="390"/>
      <c r="E335" s="390"/>
      <c r="F335" s="390"/>
      <c r="G335" s="2"/>
      <c r="H335" s="2"/>
      <c r="I335" s="2"/>
      <c r="J335" s="2"/>
      <c r="K335" s="2"/>
      <c r="L335" s="2"/>
      <c r="M335" s="2"/>
      <c r="N335" s="2"/>
      <c r="O335" s="2"/>
      <c r="P335" s="2"/>
      <c r="Q335" s="2"/>
      <c r="R335" s="2"/>
      <c r="S335" s="2"/>
      <c r="T335" s="2"/>
      <c r="U335" s="2"/>
      <c r="V335" s="2"/>
      <c r="W335" s="2"/>
      <c r="X335" s="2"/>
      <c r="Y335" s="2"/>
      <c r="Z335" s="2"/>
    </row>
    <row r="336" spans="1:26" ht="12.75" customHeight="1">
      <c r="A336" s="2"/>
      <c r="B336" s="2"/>
      <c r="C336" s="2"/>
      <c r="D336" s="390"/>
      <c r="E336" s="390"/>
      <c r="F336" s="390"/>
      <c r="G336" s="2"/>
      <c r="H336" s="2"/>
      <c r="I336" s="2"/>
      <c r="J336" s="2"/>
      <c r="K336" s="2"/>
      <c r="L336" s="2"/>
      <c r="M336" s="2"/>
      <c r="N336" s="2"/>
      <c r="O336" s="2"/>
      <c r="P336" s="2"/>
      <c r="Q336" s="2"/>
      <c r="R336" s="2"/>
      <c r="S336" s="2"/>
      <c r="T336" s="2"/>
      <c r="U336" s="2"/>
      <c r="V336" s="2"/>
      <c r="W336" s="2"/>
      <c r="X336" s="2"/>
      <c r="Y336" s="2"/>
      <c r="Z336" s="2"/>
    </row>
    <row r="337" spans="1:26" ht="12.75" customHeight="1">
      <c r="A337" s="2"/>
      <c r="B337" s="2"/>
      <c r="C337" s="2"/>
      <c r="D337" s="390"/>
      <c r="E337" s="390"/>
      <c r="F337" s="390"/>
      <c r="G337" s="2"/>
      <c r="H337" s="2"/>
      <c r="I337" s="2"/>
      <c r="J337" s="2"/>
      <c r="K337" s="2"/>
      <c r="L337" s="2"/>
      <c r="M337" s="2"/>
      <c r="N337" s="2"/>
      <c r="O337" s="2"/>
      <c r="P337" s="2"/>
      <c r="Q337" s="2"/>
      <c r="R337" s="2"/>
      <c r="S337" s="2"/>
      <c r="T337" s="2"/>
      <c r="U337" s="2"/>
      <c r="V337" s="2"/>
      <c r="W337" s="2"/>
      <c r="X337" s="2"/>
      <c r="Y337" s="2"/>
      <c r="Z337" s="2"/>
    </row>
    <row r="338" spans="1:26" ht="12.75" customHeight="1">
      <c r="A338" s="2"/>
      <c r="B338" s="2"/>
      <c r="C338" s="2"/>
      <c r="D338" s="390"/>
      <c r="E338" s="390"/>
      <c r="F338" s="390"/>
      <c r="G338" s="2"/>
      <c r="H338" s="2"/>
      <c r="I338" s="2"/>
      <c r="J338" s="2"/>
      <c r="K338" s="2"/>
      <c r="L338" s="2"/>
      <c r="M338" s="2"/>
      <c r="N338" s="2"/>
      <c r="O338" s="2"/>
      <c r="P338" s="2"/>
      <c r="Q338" s="2"/>
      <c r="R338" s="2"/>
      <c r="S338" s="2"/>
      <c r="T338" s="2"/>
      <c r="U338" s="2"/>
      <c r="V338" s="2"/>
      <c r="W338" s="2"/>
      <c r="X338" s="2"/>
      <c r="Y338" s="2"/>
      <c r="Z338" s="2"/>
    </row>
    <row r="339" spans="1:26" ht="8.25" customHeight="1">
      <c r="A339" s="2"/>
      <c r="B339" s="2"/>
      <c r="C339" s="2"/>
      <c r="D339" s="390"/>
      <c r="E339" s="390"/>
      <c r="F339" s="390"/>
      <c r="G339" s="2"/>
      <c r="H339" s="2"/>
      <c r="I339" s="2"/>
      <c r="J339" s="2"/>
      <c r="K339" s="2"/>
      <c r="L339" s="2"/>
      <c r="M339" s="2"/>
      <c r="N339" s="2"/>
      <c r="O339" s="2"/>
      <c r="P339" s="2"/>
      <c r="Q339" s="2"/>
      <c r="R339" s="2"/>
      <c r="S339" s="2"/>
      <c r="T339" s="2"/>
      <c r="U339" s="2"/>
      <c r="V339" s="2"/>
      <c r="W339" s="2"/>
      <c r="X339" s="2"/>
      <c r="Y339" s="2"/>
      <c r="Z339" s="2"/>
    </row>
    <row r="340" spans="1:26" ht="13.5" customHeight="1">
      <c r="A340" s="2"/>
      <c r="B340" s="2"/>
      <c r="C340" s="2"/>
      <c r="D340" s="389" t="s">
        <v>666</v>
      </c>
      <c r="E340" s="390"/>
      <c r="F340" s="390"/>
      <c r="G340" s="2"/>
      <c r="H340" s="2"/>
      <c r="I340" s="2"/>
      <c r="J340" s="2"/>
      <c r="K340" s="2"/>
      <c r="L340" s="2"/>
      <c r="M340" s="2"/>
      <c r="N340" s="2"/>
      <c r="O340" s="2"/>
      <c r="P340" s="2"/>
      <c r="Q340" s="2"/>
      <c r="R340" s="2"/>
      <c r="S340" s="2"/>
      <c r="T340" s="2"/>
      <c r="U340" s="2"/>
      <c r="V340" s="2"/>
      <c r="W340" s="2"/>
      <c r="X340" s="2"/>
      <c r="Y340" s="2"/>
      <c r="Z340" s="2"/>
    </row>
    <row r="341" spans="1:26" ht="12.75" customHeight="1">
      <c r="A341" s="2"/>
      <c r="B341" s="2"/>
      <c r="C341" s="2"/>
      <c r="D341" s="390"/>
      <c r="E341" s="390"/>
      <c r="F341" s="390"/>
      <c r="G341" s="2"/>
      <c r="H341" s="2"/>
      <c r="I341" s="2"/>
      <c r="J341" s="2"/>
      <c r="K341" s="2"/>
      <c r="L341" s="2"/>
      <c r="M341" s="2"/>
      <c r="N341" s="2"/>
      <c r="O341" s="2"/>
      <c r="P341" s="2"/>
      <c r="Q341" s="2"/>
      <c r="R341" s="2"/>
      <c r="S341" s="2"/>
      <c r="T341" s="2"/>
      <c r="U341" s="2"/>
      <c r="V341" s="2"/>
      <c r="W341" s="2"/>
      <c r="X341" s="2"/>
      <c r="Y341" s="2"/>
      <c r="Z341" s="2"/>
    </row>
    <row r="342" spans="1:26" ht="12.75" customHeight="1">
      <c r="A342" s="2"/>
      <c r="B342" s="2"/>
      <c r="C342" s="2"/>
      <c r="D342" s="390"/>
      <c r="E342" s="390"/>
      <c r="F342" s="390"/>
      <c r="G342" s="2"/>
      <c r="H342" s="2"/>
      <c r="I342" s="2"/>
      <c r="J342" s="2"/>
      <c r="K342" s="2"/>
      <c r="L342" s="2"/>
      <c r="M342" s="2"/>
      <c r="N342" s="2"/>
      <c r="O342" s="2"/>
      <c r="P342" s="2"/>
      <c r="Q342" s="2"/>
      <c r="R342" s="2"/>
      <c r="S342" s="2"/>
      <c r="T342" s="2"/>
      <c r="U342" s="2"/>
      <c r="V342" s="2"/>
      <c r="W342" s="2"/>
      <c r="X342" s="2"/>
      <c r="Y342" s="2"/>
      <c r="Z342" s="2"/>
    </row>
    <row r="343" spans="1:26" ht="12.75" customHeight="1">
      <c r="A343" s="2"/>
      <c r="B343" s="2"/>
      <c r="C343" s="2"/>
      <c r="D343" s="390"/>
      <c r="E343" s="390"/>
      <c r="F343" s="390"/>
      <c r="G343" s="2"/>
      <c r="H343" s="2"/>
      <c r="I343" s="2"/>
      <c r="J343" s="2"/>
      <c r="K343" s="2"/>
      <c r="L343" s="2"/>
      <c r="M343" s="2"/>
      <c r="N343" s="2"/>
      <c r="O343" s="2"/>
      <c r="P343" s="2"/>
      <c r="Q343" s="2"/>
      <c r="R343" s="2"/>
      <c r="S343" s="2"/>
      <c r="T343" s="2"/>
      <c r="U343" s="2"/>
      <c r="V343" s="2"/>
      <c r="W343" s="2"/>
      <c r="X343" s="2"/>
      <c r="Y343" s="2"/>
      <c r="Z343" s="2"/>
    </row>
    <row r="344" spans="1:26" ht="12.75" customHeight="1">
      <c r="A344" s="2"/>
      <c r="B344" s="2"/>
      <c r="C344" s="2"/>
      <c r="D344" s="390"/>
      <c r="E344" s="390"/>
      <c r="F344" s="390"/>
      <c r="G344" s="2"/>
      <c r="H344" s="2"/>
      <c r="I344" s="2"/>
      <c r="J344" s="2"/>
      <c r="K344" s="2"/>
      <c r="L344" s="2"/>
      <c r="M344" s="2"/>
      <c r="N344" s="2"/>
      <c r="O344" s="2"/>
      <c r="P344" s="2"/>
      <c r="Q344" s="2"/>
      <c r="R344" s="2"/>
      <c r="S344" s="2"/>
      <c r="T344" s="2"/>
      <c r="U344" s="2"/>
      <c r="V344" s="2"/>
      <c r="W344" s="2"/>
      <c r="X344" s="2"/>
      <c r="Y344" s="2"/>
      <c r="Z344" s="2"/>
    </row>
    <row r="345" spans="1:26" ht="12.75" customHeight="1">
      <c r="A345" s="2"/>
      <c r="B345" s="2"/>
      <c r="C345" s="2"/>
      <c r="D345" s="390"/>
      <c r="E345" s="390"/>
      <c r="F345" s="390"/>
      <c r="G345" s="2"/>
      <c r="H345" s="2"/>
      <c r="I345" s="2"/>
      <c r="J345" s="2"/>
      <c r="K345" s="2"/>
      <c r="L345" s="2"/>
      <c r="M345" s="2"/>
      <c r="N345" s="2"/>
      <c r="O345" s="2"/>
      <c r="P345" s="2"/>
      <c r="Q345" s="2"/>
      <c r="R345" s="2"/>
      <c r="S345" s="2"/>
      <c r="T345" s="2"/>
      <c r="U345" s="2"/>
      <c r="V345" s="2"/>
      <c r="W345" s="2"/>
      <c r="X345" s="2"/>
      <c r="Y345" s="2"/>
      <c r="Z345" s="2"/>
    </row>
    <row r="346" spans="1:26" ht="12.75" customHeight="1">
      <c r="A346" s="2"/>
      <c r="B346" s="2"/>
      <c r="C346" s="2"/>
      <c r="D346" s="390"/>
      <c r="E346" s="390"/>
      <c r="F346" s="390"/>
      <c r="G346" s="2"/>
      <c r="H346" s="2"/>
      <c r="I346" s="2"/>
      <c r="J346" s="2"/>
      <c r="K346" s="2"/>
      <c r="L346" s="2"/>
      <c r="M346" s="2"/>
      <c r="N346" s="2"/>
      <c r="O346" s="2"/>
      <c r="P346" s="2"/>
      <c r="Q346" s="2"/>
      <c r="R346" s="2"/>
      <c r="S346" s="2"/>
      <c r="T346" s="2"/>
      <c r="U346" s="2"/>
      <c r="V346" s="2"/>
      <c r="W346" s="2"/>
      <c r="X346" s="2"/>
      <c r="Y346" s="2"/>
      <c r="Z346" s="2"/>
    </row>
    <row r="347" spans="1:26" ht="12.75" customHeight="1">
      <c r="A347" s="2"/>
      <c r="B347" s="2"/>
      <c r="C347" s="2"/>
      <c r="D347" s="390"/>
      <c r="E347" s="390"/>
      <c r="F347" s="390"/>
      <c r="G347" s="2"/>
      <c r="H347" s="2"/>
      <c r="I347" s="2"/>
      <c r="J347" s="2"/>
      <c r="K347" s="2"/>
      <c r="L347" s="2"/>
      <c r="M347" s="2"/>
      <c r="N347" s="2"/>
      <c r="O347" s="2"/>
      <c r="P347" s="2"/>
      <c r="Q347" s="2"/>
      <c r="R347" s="2"/>
      <c r="S347" s="2"/>
      <c r="T347" s="2"/>
      <c r="U347" s="2"/>
      <c r="V347" s="2"/>
      <c r="W347" s="2"/>
      <c r="X347" s="2"/>
      <c r="Y347" s="2"/>
      <c r="Z347" s="2"/>
    </row>
    <row r="348" spans="1:26" ht="12.75" customHeight="1">
      <c r="A348" s="2"/>
      <c r="B348" s="2"/>
      <c r="C348" s="2"/>
      <c r="D348" s="390"/>
      <c r="E348" s="390"/>
      <c r="F348" s="390"/>
      <c r="G348" s="2"/>
      <c r="H348" s="2"/>
      <c r="I348" s="2"/>
      <c r="J348" s="2"/>
      <c r="K348" s="2"/>
      <c r="L348" s="2"/>
      <c r="M348" s="2"/>
      <c r="N348" s="2"/>
      <c r="O348" s="2"/>
      <c r="P348" s="2"/>
      <c r="Q348" s="2"/>
      <c r="R348" s="2"/>
      <c r="S348" s="2"/>
      <c r="T348" s="2"/>
      <c r="U348" s="2"/>
      <c r="V348" s="2"/>
      <c r="W348" s="2"/>
      <c r="X348" s="2"/>
      <c r="Y348" s="2"/>
      <c r="Z348" s="2"/>
    </row>
    <row r="349" spans="1:26" ht="12.75" customHeight="1">
      <c r="A349" s="2"/>
      <c r="B349" s="2"/>
      <c r="C349" s="2"/>
      <c r="D349" s="390"/>
      <c r="E349" s="390"/>
      <c r="F349" s="390"/>
      <c r="G349" s="2"/>
      <c r="H349" s="2"/>
      <c r="I349" s="2"/>
      <c r="J349" s="2"/>
      <c r="K349" s="2"/>
      <c r="L349" s="2"/>
      <c r="M349" s="2"/>
      <c r="N349" s="2"/>
      <c r="O349" s="2"/>
      <c r="P349" s="2"/>
      <c r="Q349" s="2"/>
      <c r="R349" s="2"/>
      <c r="S349" s="2"/>
      <c r="T349" s="2"/>
      <c r="U349" s="2"/>
      <c r="V349" s="2"/>
      <c r="W349" s="2"/>
      <c r="X349" s="2"/>
      <c r="Y349" s="2"/>
      <c r="Z349" s="2"/>
    </row>
    <row r="350" spans="1:26" ht="12.75" customHeight="1">
      <c r="A350" s="2"/>
      <c r="B350" s="2"/>
      <c r="C350" s="2"/>
      <c r="D350" s="390"/>
      <c r="E350" s="390"/>
      <c r="F350" s="390"/>
      <c r="G350" s="2"/>
      <c r="H350" s="2"/>
      <c r="I350" s="2"/>
      <c r="J350" s="2"/>
      <c r="K350" s="2"/>
      <c r="L350" s="2"/>
      <c r="M350" s="2"/>
      <c r="N350" s="2"/>
      <c r="O350" s="2"/>
      <c r="P350" s="2"/>
      <c r="Q350" s="2"/>
      <c r="R350" s="2"/>
      <c r="S350" s="2"/>
      <c r="T350" s="2"/>
      <c r="U350" s="2"/>
      <c r="V350" s="2"/>
      <c r="W350" s="2"/>
      <c r="X350" s="2"/>
      <c r="Y350" s="2"/>
      <c r="Z350" s="2"/>
    </row>
    <row r="351" spans="1:26" ht="12.75" customHeight="1">
      <c r="A351" s="2"/>
      <c r="B351" s="2"/>
      <c r="C351" s="2"/>
      <c r="D351" s="390"/>
      <c r="E351" s="390"/>
      <c r="F351" s="390"/>
      <c r="G351" s="2"/>
      <c r="H351" s="2"/>
      <c r="I351" s="2"/>
      <c r="J351" s="2"/>
      <c r="K351" s="2"/>
      <c r="L351" s="2"/>
      <c r="M351" s="2"/>
      <c r="N351" s="2"/>
      <c r="O351" s="2"/>
      <c r="P351" s="2"/>
      <c r="Q351" s="2"/>
      <c r="R351" s="2"/>
      <c r="S351" s="2"/>
      <c r="T351" s="2"/>
      <c r="U351" s="2"/>
      <c r="V351" s="2"/>
      <c r="W351" s="2"/>
      <c r="X351" s="2"/>
      <c r="Y351" s="2"/>
      <c r="Z351" s="2"/>
    </row>
    <row r="352" spans="1:26" ht="12.75" customHeight="1">
      <c r="A352" s="2"/>
      <c r="B352" s="2"/>
      <c r="C352" s="34"/>
      <c r="D352" s="390"/>
      <c r="E352" s="390"/>
      <c r="F352" s="390"/>
      <c r="G352" s="2"/>
      <c r="H352" s="2"/>
      <c r="I352" s="2"/>
      <c r="J352" s="2"/>
      <c r="K352" s="2"/>
      <c r="L352" s="2"/>
      <c r="M352" s="2"/>
      <c r="N352" s="2"/>
      <c r="O352" s="2"/>
      <c r="P352" s="2"/>
      <c r="Q352" s="2"/>
      <c r="R352" s="2"/>
      <c r="S352" s="2"/>
      <c r="T352" s="2"/>
      <c r="U352" s="2"/>
      <c r="V352" s="2"/>
      <c r="W352" s="2"/>
      <c r="X352" s="2"/>
      <c r="Y352" s="2"/>
      <c r="Z352" s="2"/>
    </row>
    <row r="353" spans="1:26" ht="12.75" customHeight="1">
      <c r="A353" s="2"/>
      <c r="B353" s="2"/>
      <c r="C353" s="34"/>
      <c r="D353" s="390"/>
      <c r="E353" s="390"/>
      <c r="F353" s="390"/>
      <c r="G353" s="2"/>
      <c r="H353" s="2"/>
      <c r="I353" s="2"/>
      <c r="J353" s="2"/>
      <c r="K353" s="2"/>
      <c r="L353" s="2"/>
      <c r="M353" s="2"/>
      <c r="N353" s="2"/>
      <c r="O353" s="2"/>
      <c r="P353" s="2"/>
      <c r="Q353" s="2"/>
      <c r="R353" s="2"/>
      <c r="S353" s="2"/>
      <c r="T353" s="2"/>
      <c r="U353" s="2"/>
      <c r="V353" s="2"/>
      <c r="W353" s="2"/>
      <c r="X353" s="2"/>
      <c r="Y353" s="2"/>
      <c r="Z353" s="2"/>
    </row>
    <row r="354" spans="1:26" ht="12.75" customHeight="1">
      <c r="A354" s="2"/>
      <c r="B354" s="2"/>
      <c r="C354" s="2"/>
      <c r="D354" s="390"/>
      <c r="E354" s="390"/>
      <c r="F354" s="390"/>
      <c r="G354" s="2"/>
      <c r="H354" s="2"/>
      <c r="I354" s="2"/>
      <c r="J354" s="2"/>
      <c r="K354" s="2"/>
      <c r="L354" s="2"/>
      <c r="M354" s="2"/>
      <c r="N354" s="2"/>
      <c r="O354" s="2"/>
      <c r="P354" s="2"/>
      <c r="Q354" s="2"/>
      <c r="R354" s="2"/>
      <c r="S354" s="2"/>
      <c r="T354" s="2"/>
      <c r="U354" s="2"/>
      <c r="V354" s="2"/>
      <c r="W354" s="2"/>
      <c r="X354" s="2"/>
      <c r="Y354" s="2"/>
      <c r="Z354" s="2"/>
    </row>
    <row r="355" spans="1:26" ht="12.75" customHeight="1">
      <c r="A355" s="2"/>
      <c r="B355" s="2"/>
      <c r="C355" s="34"/>
      <c r="D355" s="390"/>
      <c r="E355" s="390"/>
      <c r="F355" s="390"/>
      <c r="G355" s="2"/>
      <c r="H355" s="2"/>
      <c r="I355" s="2"/>
      <c r="J355" s="2"/>
      <c r="K355" s="2"/>
      <c r="L355" s="2"/>
      <c r="M355" s="2"/>
      <c r="N355" s="2"/>
      <c r="O355" s="2"/>
      <c r="P355" s="2"/>
      <c r="Q355" s="2"/>
      <c r="R355" s="2"/>
      <c r="S355" s="2"/>
      <c r="T355" s="2"/>
      <c r="U355" s="2"/>
      <c r="V355" s="2"/>
      <c r="W355" s="2"/>
      <c r="X355" s="2"/>
      <c r="Y355" s="2"/>
      <c r="Z355" s="2"/>
    </row>
    <row r="356" spans="1:26" ht="12.75" customHeight="1">
      <c r="A356" s="2"/>
      <c r="B356" s="2"/>
      <c r="C356" s="34"/>
      <c r="D356" s="390"/>
      <c r="E356" s="390"/>
      <c r="F356" s="390"/>
      <c r="G356" s="2"/>
      <c r="H356" s="2"/>
      <c r="I356" s="2"/>
      <c r="J356" s="2"/>
      <c r="K356" s="2"/>
      <c r="L356" s="2"/>
      <c r="M356" s="2"/>
      <c r="N356" s="2"/>
      <c r="O356" s="2"/>
      <c r="P356" s="2"/>
      <c r="Q356" s="2"/>
      <c r="R356" s="2"/>
      <c r="S356" s="2"/>
      <c r="T356" s="2"/>
      <c r="U356" s="2"/>
      <c r="V356" s="2"/>
      <c r="W356" s="2"/>
      <c r="X356" s="2"/>
      <c r="Y356" s="2"/>
      <c r="Z356" s="2"/>
    </row>
    <row r="357" spans="1:26" ht="12.75" customHeight="1">
      <c r="A357" s="2"/>
      <c r="B357" s="2"/>
      <c r="C357" s="34"/>
      <c r="D357" s="390"/>
      <c r="E357" s="390"/>
      <c r="F357" s="390"/>
      <c r="G357" s="2"/>
      <c r="H357" s="2"/>
      <c r="I357" s="2"/>
      <c r="J357" s="2"/>
      <c r="K357" s="2"/>
      <c r="L357" s="2"/>
      <c r="M357" s="2"/>
      <c r="N357" s="2"/>
      <c r="O357" s="2"/>
      <c r="P357" s="2"/>
      <c r="Q357" s="2"/>
      <c r="R357" s="2"/>
      <c r="S357" s="2"/>
      <c r="T357" s="2"/>
      <c r="U357" s="2"/>
      <c r="V357" s="2"/>
      <c r="W357" s="2"/>
      <c r="X357" s="2"/>
      <c r="Y357" s="2"/>
      <c r="Z357" s="2"/>
    </row>
    <row r="358" spans="1:26" ht="12.75" customHeight="1">
      <c r="A358" s="2"/>
      <c r="B358" s="2"/>
      <c r="C358" s="2"/>
      <c r="D358" s="15"/>
      <c r="E358" s="15"/>
      <c r="F358" s="15"/>
      <c r="G358" s="2"/>
      <c r="H358" s="2"/>
      <c r="I358" s="2"/>
      <c r="J358" s="2"/>
      <c r="K358" s="2"/>
      <c r="L358" s="2"/>
      <c r="M358" s="2"/>
      <c r="N358" s="2"/>
      <c r="O358" s="2"/>
      <c r="P358" s="2"/>
      <c r="Q358" s="2"/>
      <c r="R358" s="2"/>
      <c r="S358" s="2"/>
      <c r="T358" s="2"/>
      <c r="U358" s="2"/>
      <c r="V358" s="2"/>
      <c r="W358" s="2"/>
      <c r="X358" s="2"/>
      <c r="Y358" s="2"/>
      <c r="Z358" s="2"/>
    </row>
    <row r="359" spans="1:26" ht="12.75" customHeight="1">
      <c r="A359" s="2"/>
      <c r="B359" s="19" t="s">
        <v>8</v>
      </c>
      <c r="C359" s="2"/>
      <c r="D359" s="389" t="s">
        <v>428</v>
      </c>
      <c r="E359" s="390"/>
      <c r="F359" s="390"/>
      <c r="G359" s="2"/>
      <c r="H359" s="2"/>
      <c r="I359" s="2"/>
      <c r="J359" s="2"/>
      <c r="K359" s="2"/>
      <c r="L359" s="2"/>
      <c r="M359" s="2"/>
      <c r="N359" s="2"/>
      <c r="O359" s="2"/>
      <c r="P359" s="2"/>
      <c r="Q359" s="2"/>
      <c r="R359" s="2"/>
      <c r="S359" s="2"/>
      <c r="T359" s="2"/>
      <c r="U359" s="2"/>
      <c r="V359" s="2"/>
      <c r="W359" s="2"/>
      <c r="X359" s="2"/>
      <c r="Y359" s="2"/>
      <c r="Z359" s="2"/>
    </row>
    <row r="360" spans="1:26" ht="12.75" customHeight="1">
      <c r="A360" s="2"/>
      <c r="B360" s="2"/>
      <c r="C360" s="2"/>
      <c r="D360" s="390"/>
      <c r="E360" s="390"/>
      <c r="F360" s="390"/>
      <c r="G360" s="2"/>
      <c r="H360" s="2"/>
      <c r="I360" s="2"/>
      <c r="J360" s="2"/>
      <c r="K360" s="2"/>
      <c r="L360" s="2"/>
      <c r="M360" s="2"/>
      <c r="N360" s="2"/>
      <c r="O360" s="2"/>
      <c r="P360" s="2"/>
      <c r="Q360" s="2"/>
      <c r="R360" s="2"/>
      <c r="S360" s="2"/>
      <c r="T360" s="2"/>
      <c r="U360" s="2"/>
      <c r="V360" s="2"/>
      <c r="W360" s="2"/>
      <c r="X360" s="2"/>
      <c r="Y360" s="2"/>
      <c r="Z360" s="2"/>
    </row>
    <row r="361" spans="1:26" ht="12.75" customHeight="1">
      <c r="A361" s="2"/>
      <c r="B361" s="2"/>
      <c r="C361" s="2"/>
      <c r="D361" s="11"/>
      <c r="E361" s="11"/>
      <c r="F361" s="11"/>
      <c r="G361" s="2"/>
      <c r="H361" s="2"/>
      <c r="I361" s="2"/>
      <c r="J361" s="2"/>
      <c r="K361" s="2"/>
      <c r="L361" s="2"/>
      <c r="M361" s="2"/>
      <c r="N361" s="2"/>
      <c r="O361" s="2"/>
      <c r="P361" s="2"/>
      <c r="Q361" s="2"/>
      <c r="R361" s="2"/>
      <c r="S361" s="2"/>
      <c r="T361" s="2"/>
      <c r="U361" s="2"/>
      <c r="V361" s="2"/>
      <c r="W361" s="2"/>
      <c r="X361" s="2"/>
      <c r="Y361" s="2"/>
      <c r="Z361" s="2"/>
    </row>
    <row r="362" spans="1:26" ht="14.25" customHeight="1">
      <c r="A362" s="16"/>
      <c r="B362" s="61" t="s">
        <v>8</v>
      </c>
      <c r="C362" s="1"/>
      <c r="D362" s="389" t="s">
        <v>696</v>
      </c>
      <c r="E362" s="390"/>
      <c r="F362" s="390"/>
      <c r="G362" s="2"/>
      <c r="H362" s="2"/>
      <c r="I362" s="2"/>
      <c r="J362" s="2"/>
      <c r="K362" s="2"/>
      <c r="L362" s="2"/>
      <c r="M362" s="2"/>
      <c r="N362" s="2"/>
      <c r="O362" s="2"/>
      <c r="P362" s="2"/>
      <c r="Q362" s="2"/>
      <c r="R362" s="2"/>
      <c r="S362" s="2"/>
      <c r="T362" s="2"/>
      <c r="U362" s="2"/>
      <c r="V362" s="2"/>
      <c r="W362" s="2"/>
      <c r="X362" s="2"/>
      <c r="Y362" s="2"/>
      <c r="Z362" s="2"/>
    </row>
    <row r="363" spans="1:26" ht="14.25" customHeight="1">
      <c r="A363" s="16"/>
      <c r="B363" s="1"/>
      <c r="C363" s="1"/>
      <c r="D363" s="390"/>
      <c r="E363" s="390"/>
      <c r="F363" s="390"/>
      <c r="G363" s="2"/>
      <c r="H363" s="2"/>
      <c r="I363" s="2"/>
      <c r="J363" s="2"/>
      <c r="K363" s="2"/>
      <c r="L363" s="2"/>
      <c r="M363" s="2"/>
      <c r="N363" s="2"/>
      <c r="O363" s="2"/>
      <c r="P363" s="2"/>
      <c r="Q363" s="2"/>
      <c r="R363" s="2"/>
      <c r="S363" s="2"/>
      <c r="T363" s="2"/>
      <c r="U363" s="2"/>
      <c r="V363" s="2"/>
      <c r="W363" s="2"/>
      <c r="X363" s="2"/>
      <c r="Y363" s="2"/>
      <c r="Z363" s="2"/>
    </row>
    <row r="364" spans="1:26" ht="14.25" customHeight="1">
      <c r="A364" s="16"/>
      <c r="B364" s="1"/>
      <c r="C364" s="1"/>
      <c r="D364" s="390"/>
      <c r="E364" s="390"/>
      <c r="F364" s="390"/>
      <c r="G364" s="2"/>
      <c r="H364" s="2"/>
      <c r="I364" s="2"/>
      <c r="J364" s="2"/>
      <c r="K364" s="2"/>
      <c r="L364" s="2"/>
      <c r="M364" s="2"/>
      <c r="N364" s="2"/>
      <c r="O364" s="2"/>
      <c r="P364" s="2"/>
      <c r="Q364" s="2"/>
      <c r="R364" s="2"/>
      <c r="S364" s="2"/>
      <c r="T364" s="2"/>
      <c r="U364" s="2"/>
      <c r="V364" s="2"/>
      <c r="W364" s="2"/>
      <c r="X364" s="2"/>
      <c r="Y364" s="2"/>
      <c r="Z364" s="2"/>
    </row>
    <row r="365" spans="1:26" ht="14.25" customHeight="1">
      <c r="A365" s="16"/>
      <c r="B365" s="1"/>
      <c r="C365" s="1"/>
      <c r="D365" s="390"/>
      <c r="E365" s="390"/>
      <c r="F365" s="390"/>
      <c r="G365" s="2"/>
      <c r="H365" s="2"/>
      <c r="I365" s="2"/>
      <c r="J365" s="2"/>
      <c r="K365" s="2"/>
      <c r="L365" s="2"/>
      <c r="M365" s="2"/>
      <c r="N365" s="2"/>
      <c r="O365" s="2"/>
      <c r="P365" s="2"/>
      <c r="Q365" s="2"/>
      <c r="R365" s="2"/>
      <c r="S365" s="2"/>
      <c r="T365" s="2"/>
      <c r="U365" s="2"/>
      <c r="V365" s="2"/>
      <c r="W365" s="2"/>
      <c r="X365" s="2"/>
      <c r="Y365" s="2"/>
      <c r="Z365" s="2"/>
    </row>
    <row r="366" spans="1:26" ht="14.25" customHeight="1">
      <c r="A366" s="16"/>
      <c r="B366" s="1"/>
      <c r="C366" s="1"/>
      <c r="D366" s="390"/>
      <c r="E366" s="390"/>
      <c r="F366" s="390"/>
      <c r="G366" s="2"/>
      <c r="H366" s="2"/>
      <c r="I366" s="2"/>
      <c r="J366" s="2"/>
      <c r="K366" s="2"/>
      <c r="L366" s="2"/>
      <c r="M366" s="2"/>
      <c r="N366" s="2"/>
      <c r="O366" s="2"/>
      <c r="P366" s="2"/>
      <c r="Q366" s="2"/>
      <c r="R366" s="2"/>
      <c r="S366" s="2"/>
      <c r="T366" s="2"/>
      <c r="U366" s="2"/>
      <c r="V366" s="2"/>
      <c r="W366" s="2"/>
      <c r="X366" s="2"/>
      <c r="Y366" s="2"/>
      <c r="Z366" s="2"/>
    </row>
    <row r="367" spans="1:26" ht="14.25" customHeight="1">
      <c r="A367" s="16"/>
      <c r="B367" s="1"/>
      <c r="C367" s="1"/>
      <c r="D367" s="12"/>
      <c r="E367" s="12"/>
      <c r="F367" s="12"/>
      <c r="G367" s="2"/>
      <c r="H367" s="2"/>
      <c r="I367" s="2"/>
      <c r="J367" s="2"/>
      <c r="K367" s="2"/>
      <c r="L367" s="2"/>
      <c r="M367" s="2"/>
      <c r="N367" s="2"/>
      <c r="O367" s="2"/>
      <c r="P367" s="2"/>
      <c r="Q367" s="2"/>
      <c r="R367" s="2"/>
      <c r="S367" s="2"/>
      <c r="T367" s="2"/>
      <c r="U367" s="2"/>
      <c r="V367" s="2"/>
      <c r="W367" s="2"/>
      <c r="X367" s="2"/>
      <c r="Y367" s="2"/>
      <c r="Z367" s="2"/>
    </row>
    <row r="368" spans="1:26" ht="13.5" customHeight="1">
      <c r="A368" s="16"/>
      <c r="B368" s="19" t="s">
        <v>8</v>
      </c>
      <c r="C368" s="2"/>
      <c r="D368" s="389" t="s">
        <v>708</v>
      </c>
      <c r="E368" s="390"/>
      <c r="F368" s="390"/>
      <c r="G368" s="2"/>
      <c r="H368" s="2"/>
      <c r="I368" s="2"/>
      <c r="J368" s="2"/>
      <c r="K368" s="2"/>
      <c r="L368" s="2"/>
      <c r="M368" s="2"/>
      <c r="N368" s="2"/>
      <c r="O368" s="2"/>
      <c r="P368" s="2"/>
      <c r="Q368" s="2"/>
      <c r="R368" s="2"/>
      <c r="S368" s="2"/>
      <c r="T368" s="2"/>
      <c r="U368" s="2"/>
      <c r="V368" s="2"/>
      <c r="W368" s="2"/>
      <c r="X368" s="2"/>
      <c r="Y368" s="2"/>
      <c r="Z368" s="2"/>
    </row>
    <row r="369" spans="1:26" ht="12.75" customHeight="1">
      <c r="A369" s="16"/>
      <c r="B369" s="16"/>
      <c r="C369" s="2"/>
      <c r="D369" s="390"/>
      <c r="E369" s="390"/>
      <c r="F369" s="390"/>
      <c r="G369" s="2"/>
      <c r="H369" s="2"/>
      <c r="I369" s="2"/>
      <c r="J369" s="2"/>
      <c r="K369" s="2"/>
      <c r="L369" s="2"/>
      <c r="M369" s="2"/>
      <c r="N369" s="2"/>
      <c r="O369" s="2"/>
      <c r="P369" s="2"/>
      <c r="Q369" s="2"/>
      <c r="R369" s="2"/>
      <c r="S369" s="2"/>
      <c r="T369" s="2"/>
      <c r="U369" s="2"/>
      <c r="V369" s="2"/>
      <c r="W369" s="2"/>
      <c r="X369" s="2"/>
      <c r="Y369" s="2"/>
      <c r="Z369" s="2"/>
    </row>
    <row r="370" spans="1:26" ht="12.75" customHeight="1">
      <c r="A370" s="16"/>
      <c r="B370" s="16"/>
      <c r="C370" s="2"/>
      <c r="D370" s="390"/>
      <c r="E370" s="390"/>
      <c r="F370" s="390"/>
      <c r="G370" s="2"/>
      <c r="H370" s="2"/>
      <c r="I370" s="2"/>
      <c r="J370" s="2"/>
      <c r="K370" s="2"/>
      <c r="L370" s="2"/>
      <c r="M370" s="2"/>
      <c r="N370" s="2"/>
      <c r="O370" s="2"/>
      <c r="P370" s="2"/>
      <c r="Q370" s="2"/>
      <c r="R370" s="2"/>
      <c r="S370" s="2"/>
      <c r="T370" s="2"/>
      <c r="U370" s="2"/>
      <c r="V370" s="2"/>
      <c r="W370" s="2"/>
      <c r="X370" s="2"/>
      <c r="Y370" s="2"/>
      <c r="Z370" s="2"/>
    </row>
    <row r="371" spans="1:26" ht="12.75" customHeight="1">
      <c r="A371" s="16"/>
      <c r="B371" s="16"/>
      <c r="C371" s="2"/>
      <c r="D371" s="390"/>
      <c r="E371" s="390"/>
      <c r="F371" s="390"/>
      <c r="G371" s="2"/>
      <c r="H371" s="2"/>
      <c r="I371" s="2"/>
      <c r="J371" s="2"/>
      <c r="K371" s="2"/>
      <c r="L371" s="2"/>
      <c r="M371" s="2"/>
      <c r="N371" s="2"/>
      <c r="O371" s="2"/>
      <c r="P371" s="2"/>
      <c r="Q371" s="2"/>
      <c r="R371" s="2"/>
      <c r="S371" s="2"/>
      <c r="T371" s="2"/>
      <c r="U371" s="2"/>
      <c r="V371" s="2"/>
      <c r="W371" s="2"/>
      <c r="X371" s="2"/>
      <c r="Y371" s="2"/>
      <c r="Z371" s="2"/>
    </row>
    <row r="372" spans="1:26" ht="15.75" customHeight="1">
      <c r="A372" s="16"/>
      <c r="B372" s="16"/>
      <c r="C372" s="2"/>
      <c r="D372" s="396" t="s">
        <v>713</v>
      </c>
      <c r="E372" s="390"/>
      <c r="F372" s="390"/>
      <c r="G372" s="2"/>
      <c r="H372" s="2"/>
      <c r="I372" s="2"/>
      <c r="J372" s="2"/>
      <c r="K372" s="2"/>
      <c r="L372" s="2"/>
      <c r="M372" s="2"/>
      <c r="N372" s="2"/>
      <c r="O372" s="2"/>
      <c r="P372" s="2"/>
      <c r="Q372" s="2"/>
      <c r="R372" s="2"/>
      <c r="S372" s="2"/>
      <c r="T372" s="2"/>
      <c r="U372" s="2"/>
      <c r="V372" s="2"/>
      <c r="W372" s="2"/>
      <c r="X372" s="2"/>
      <c r="Y372" s="2"/>
      <c r="Z372" s="2"/>
    </row>
    <row r="373" spans="1:26" ht="12.75" customHeight="1">
      <c r="A373" s="1"/>
      <c r="B373" s="1"/>
      <c r="C373" s="1"/>
      <c r="D373" s="15"/>
      <c r="E373" s="15"/>
      <c r="F373" s="15"/>
      <c r="G373" s="2"/>
      <c r="H373" s="2"/>
      <c r="I373" s="2"/>
      <c r="J373" s="2"/>
      <c r="K373" s="2"/>
      <c r="L373" s="2"/>
      <c r="M373" s="2"/>
      <c r="N373" s="2"/>
      <c r="O373" s="2"/>
      <c r="P373" s="2"/>
      <c r="Q373" s="2"/>
      <c r="R373" s="2"/>
      <c r="S373" s="2"/>
      <c r="T373" s="2"/>
      <c r="U373" s="2"/>
      <c r="V373" s="2"/>
      <c r="W373" s="2"/>
      <c r="X373" s="2"/>
      <c r="Y373" s="2"/>
      <c r="Z373" s="2"/>
    </row>
    <row r="374" spans="1:26" ht="12.75" customHeight="1">
      <c r="A374" s="16"/>
      <c r="B374" s="19" t="s">
        <v>8</v>
      </c>
      <c r="C374" s="34"/>
      <c r="D374" s="389" t="s">
        <v>720</v>
      </c>
      <c r="E374" s="390"/>
      <c r="F374" s="390"/>
      <c r="G374" s="2"/>
      <c r="H374" s="2"/>
      <c r="I374" s="2"/>
      <c r="J374" s="2"/>
      <c r="K374" s="2"/>
      <c r="L374" s="2"/>
      <c r="M374" s="2"/>
      <c r="N374" s="2"/>
      <c r="O374" s="2"/>
      <c r="P374" s="2"/>
      <c r="Q374" s="2"/>
      <c r="R374" s="2"/>
      <c r="S374" s="2"/>
      <c r="T374" s="2"/>
      <c r="U374" s="2"/>
      <c r="V374" s="2"/>
      <c r="W374" s="2"/>
      <c r="X374" s="2"/>
      <c r="Y374" s="2"/>
      <c r="Z374" s="2"/>
    </row>
    <row r="375" spans="1:26" ht="12.75" customHeight="1">
      <c r="A375" s="16"/>
      <c r="B375" s="16"/>
      <c r="C375" s="1"/>
      <c r="D375" s="390"/>
      <c r="E375" s="390"/>
      <c r="F375" s="390"/>
      <c r="G375" s="2"/>
      <c r="H375" s="2"/>
      <c r="I375" s="2"/>
      <c r="J375" s="2"/>
      <c r="K375" s="2"/>
      <c r="L375" s="2"/>
      <c r="M375" s="2"/>
      <c r="N375" s="2"/>
      <c r="O375" s="2"/>
      <c r="P375" s="2"/>
      <c r="Q375" s="2"/>
      <c r="R375" s="2"/>
      <c r="S375" s="2"/>
      <c r="T375" s="2"/>
      <c r="U375" s="2"/>
      <c r="V375" s="2"/>
      <c r="W375" s="2"/>
      <c r="X375" s="2"/>
      <c r="Y375" s="2"/>
      <c r="Z375" s="2"/>
    </row>
    <row r="376" spans="1:26" ht="12.75" customHeight="1">
      <c r="A376" s="1"/>
      <c r="B376" s="1"/>
      <c r="C376" s="1"/>
      <c r="D376" s="390"/>
      <c r="E376" s="390"/>
      <c r="F376" s="390"/>
      <c r="G376" s="2"/>
      <c r="H376" s="2"/>
      <c r="I376" s="2"/>
      <c r="J376" s="2"/>
      <c r="K376" s="2"/>
      <c r="L376" s="2"/>
      <c r="M376" s="2"/>
      <c r="N376" s="2"/>
      <c r="O376" s="2"/>
      <c r="P376" s="2"/>
      <c r="Q376" s="2"/>
      <c r="R376" s="2"/>
      <c r="S376" s="2"/>
      <c r="T376" s="2"/>
      <c r="U376" s="2"/>
      <c r="V376" s="2"/>
      <c r="W376" s="2"/>
      <c r="X376" s="2"/>
      <c r="Y376" s="2"/>
      <c r="Z376" s="2"/>
    </row>
    <row r="377" spans="1:26" ht="12.75" customHeight="1">
      <c r="A377" s="1"/>
      <c r="B377" s="1"/>
      <c r="C377" s="1"/>
      <c r="D377" s="390"/>
      <c r="E377" s="390"/>
      <c r="F377" s="390"/>
      <c r="G377" s="2"/>
      <c r="H377" s="2"/>
      <c r="I377" s="2"/>
      <c r="J377" s="2"/>
      <c r="K377" s="2"/>
      <c r="L377" s="2"/>
      <c r="M377" s="2"/>
      <c r="N377" s="2"/>
      <c r="O377" s="2"/>
      <c r="P377" s="2"/>
      <c r="Q377" s="2"/>
      <c r="R377" s="2"/>
      <c r="S377" s="2"/>
      <c r="T377" s="2"/>
      <c r="U377" s="2"/>
      <c r="V377" s="2"/>
      <c r="W377" s="2"/>
      <c r="X377" s="2"/>
      <c r="Y377" s="2"/>
      <c r="Z377" s="2"/>
    </row>
    <row r="378" spans="1:26" ht="12.75" customHeight="1">
      <c r="A378" s="1"/>
      <c r="B378" s="1"/>
      <c r="C378" s="1"/>
      <c r="D378" s="390"/>
      <c r="E378" s="390"/>
      <c r="F378" s="390"/>
      <c r="G378" s="2"/>
      <c r="H378" s="2"/>
      <c r="I378" s="2"/>
      <c r="J378" s="2"/>
      <c r="K378" s="2"/>
      <c r="L378" s="2"/>
      <c r="M378" s="2"/>
      <c r="N378" s="2"/>
      <c r="O378" s="2"/>
      <c r="P378" s="2"/>
      <c r="Q378" s="2"/>
      <c r="R378" s="2"/>
      <c r="S378" s="2"/>
      <c r="T378" s="2"/>
      <c r="U378" s="2"/>
      <c r="V378" s="2"/>
      <c r="W378" s="2"/>
      <c r="X378" s="2"/>
      <c r="Y378" s="2"/>
      <c r="Z378" s="2"/>
    </row>
    <row r="379" spans="1:26" ht="12.75" customHeight="1">
      <c r="A379" s="1"/>
      <c r="B379" s="1"/>
      <c r="C379" s="1"/>
      <c r="D379" s="390"/>
      <c r="E379" s="390"/>
      <c r="F379" s="390"/>
      <c r="G379" s="2"/>
      <c r="H379" s="2"/>
      <c r="I379" s="2"/>
      <c r="J379" s="2"/>
      <c r="K379" s="2"/>
      <c r="L379" s="2"/>
      <c r="M379" s="2"/>
      <c r="N379" s="2"/>
      <c r="O379" s="2"/>
      <c r="P379" s="2"/>
      <c r="Q379" s="2"/>
      <c r="R379" s="2"/>
      <c r="S379" s="2"/>
      <c r="T379" s="2"/>
      <c r="U379" s="2"/>
      <c r="V379" s="2"/>
      <c r="W379" s="2"/>
      <c r="X379" s="2"/>
      <c r="Y379" s="2"/>
      <c r="Z379" s="2"/>
    </row>
    <row r="380" spans="1:26" ht="12.75" customHeight="1">
      <c r="A380" s="1"/>
      <c r="B380" s="1"/>
      <c r="C380" s="1"/>
      <c r="D380" s="390"/>
      <c r="E380" s="390"/>
      <c r="F380" s="390"/>
      <c r="G380" s="2"/>
      <c r="H380" s="2"/>
      <c r="I380" s="2"/>
      <c r="J380" s="2"/>
      <c r="K380" s="2"/>
      <c r="L380" s="2"/>
      <c r="M380" s="2"/>
      <c r="N380" s="2"/>
      <c r="O380" s="2"/>
      <c r="P380" s="2"/>
      <c r="Q380" s="2"/>
      <c r="R380" s="2"/>
      <c r="S380" s="2"/>
      <c r="T380" s="2"/>
      <c r="U380" s="2"/>
      <c r="V380" s="2"/>
      <c r="W380" s="2"/>
      <c r="X380" s="2"/>
      <c r="Y380" s="2"/>
      <c r="Z380" s="2"/>
    </row>
    <row r="381" spans="1:26" ht="12.75" customHeight="1">
      <c r="A381" s="1"/>
      <c r="B381" s="1"/>
      <c r="C381" s="1"/>
      <c r="D381" s="390"/>
      <c r="E381" s="390"/>
      <c r="F381" s="390"/>
      <c r="G381" s="2"/>
      <c r="H381" s="2"/>
      <c r="I381" s="2"/>
      <c r="J381" s="2"/>
      <c r="K381" s="2"/>
      <c r="L381" s="2"/>
      <c r="M381" s="2"/>
      <c r="N381" s="2"/>
      <c r="O381" s="2"/>
      <c r="P381" s="2"/>
      <c r="Q381" s="2"/>
      <c r="R381" s="2"/>
      <c r="S381" s="2"/>
      <c r="T381" s="2"/>
      <c r="U381" s="2"/>
      <c r="V381" s="2"/>
      <c r="W381" s="2"/>
      <c r="X381" s="2"/>
      <c r="Y381" s="2"/>
      <c r="Z381" s="2"/>
    </row>
    <row r="382" spans="1:26" ht="12.75" customHeight="1">
      <c r="A382" s="1"/>
      <c r="B382" s="1"/>
      <c r="C382" s="1"/>
      <c r="D382" s="390"/>
      <c r="E382" s="390"/>
      <c r="F382" s="390"/>
      <c r="G382" s="2"/>
      <c r="H382" s="2"/>
      <c r="I382" s="2"/>
      <c r="J382" s="2"/>
      <c r="K382" s="2"/>
      <c r="L382" s="2"/>
      <c r="M382" s="2"/>
      <c r="N382" s="2"/>
      <c r="O382" s="2"/>
      <c r="P382" s="2"/>
      <c r="Q382" s="2"/>
      <c r="R382" s="2"/>
      <c r="S382" s="2"/>
      <c r="T382" s="2"/>
      <c r="U382" s="2"/>
      <c r="V382" s="2"/>
      <c r="W382" s="2"/>
      <c r="X382" s="2"/>
      <c r="Y382" s="2"/>
      <c r="Z382" s="2"/>
    </row>
    <row r="383" spans="1:26" ht="12.75" customHeight="1">
      <c r="A383" s="1"/>
      <c r="B383" s="1"/>
      <c r="C383" s="1"/>
      <c r="D383" s="390"/>
      <c r="E383" s="390"/>
      <c r="F383" s="390"/>
      <c r="G383" s="2"/>
      <c r="H383" s="2"/>
      <c r="I383" s="2"/>
      <c r="J383" s="2"/>
      <c r="K383" s="2"/>
      <c r="L383" s="2"/>
      <c r="M383" s="2"/>
      <c r="N383" s="2"/>
      <c r="O383" s="2"/>
      <c r="P383" s="2"/>
      <c r="Q383" s="2"/>
      <c r="R383" s="2"/>
      <c r="S383" s="2"/>
      <c r="T383" s="2"/>
      <c r="U383" s="2"/>
      <c r="V383" s="2"/>
      <c r="W383" s="2"/>
      <c r="X383" s="2"/>
      <c r="Y383" s="2"/>
      <c r="Z383" s="2"/>
    </row>
    <row r="384" spans="1:26" ht="12.75" customHeight="1">
      <c r="A384" s="1"/>
      <c r="B384" s="1"/>
      <c r="C384" s="1"/>
      <c r="D384" s="390"/>
      <c r="E384" s="390"/>
      <c r="F384" s="390"/>
      <c r="G384" s="2"/>
      <c r="H384" s="2"/>
      <c r="I384" s="2"/>
      <c r="J384" s="2"/>
      <c r="K384" s="2"/>
      <c r="L384" s="2"/>
      <c r="M384" s="2"/>
      <c r="N384" s="2"/>
      <c r="O384" s="2"/>
      <c r="P384" s="2"/>
      <c r="Q384" s="2"/>
      <c r="R384" s="2"/>
      <c r="S384" s="2"/>
      <c r="T384" s="2"/>
      <c r="U384" s="2"/>
      <c r="V384" s="2"/>
      <c r="W384" s="2"/>
      <c r="X384" s="2"/>
      <c r="Y384" s="2"/>
      <c r="Z384" s="2"/>
    </row>
    <row r="385" spans="1:26" ht="12.75" customHeight="1">
      <c r="A385" s="1"/>
      <c r="B385" s="1"/>
      <c r="C385" s="1"/>
      <c r="D385" s="390"/>
      <c r="E385" s="390"/>
      <c r="F385" s="390"/>
      <c r="G385" s="2"/>
      <c r="H385" s="2"/>
      <c r="I385" s="2"/>
      <c r="J385" s="2"/>
      <c r="K385" s="2"/>
      <c r="L385" s="2"/>
      <c r="M385" s="2"/>
      <c r="N385" s="2"/>
      <c r="O385" s="2"/>
      <c r="P385" s="2"/>
      <c r="Q385" s="2"/>
      <c r="R385" s="2"/>
      <c r="S385" s="2"/>
      <c r="T385" s="2"/>
      <c r="U385" s="2"/>
      <c r="V385" s="2"/>
      <c r="W385" s="2"/>
      <c r="X385" s="2"/>
      <c r="Y385" s="2"/>
      <c r="Z385" s="2"/>
    </row>
    <row r="386" spans="1:26" ht="12.75" customHeight="1">
      <c r="A386" s="1"/>
      <c r="B386" s="1"/>
      <c r="C386" s="1"/>
      <c r="D386" s="390"/>
      <c r="E386" s="390"/>
      <c r="F386" s="390"/>
      <c r="G386" s="2"/>
      <c r="H386" s="2"/>
      <c r="I386" s="2"/>
      <c r="J386" s="2"/>
      <c r="K386" s="2"/>
      <c r="L386" s="2"/>
      <c r="M386" s="2"/>
      <c r="N386" s="2"/>
      <c r="O386" s="2"/>
      <c r="P386" s="2"/>
      <c r="Q386" s="2"/>
      <c r="R386" s="2"/>
      <c r="S386" s="2"/>
      <c r="T386" s="2"/>
      <c r="U386" s="2"/>
      <c r="V386" s="2"/>
      <c r="W386" s="2"/>
      <c r="X386" s="2"/>
      <c r="Y386" s="2"/>
      <c r="Z386" s="2"/>
    </row>
    <row r="387" spans="1:26" ht="12.75" customHeight="1">
      <c r="A387" s="2"/>
      <c r="B387" s="2"/>
      <c r="C387" s="2"/>
      <c r="D387" s="390"/>
      <c r="E387" s="390"/>
      <c r="F387" s="390"/>
      <c r="G387" s="2"/>
      <c r="H387" s="2"/>
      <c r="I387" s="2"/>
      <c r="J387" s="2"/>
      <c r="K387" s="2"/>
      <c r="L387" s="2"/>
      <c r="M387" s="2"/>
      <c r="N387" s="2"/>
      <c r="O387" s="2"/>
      <c r="P387" s="2"/>
      <c r="Q387" s="2"/>
      <c r="R387" s="2"/>
      <c r="S387" s="2"/>
      <c r="T387" s="2"/>
      <c r="U387" s="2"/>
      <c r="V387" s="2"/>
      <c r="W387" s="2"/>
      <c r="X387" s="2"/>
      <c r="Y387" s="2"/>
      <c r="Z387" s="2"/>
    </row>
    <row r="388" spans="1:26" ht="12.75" customHeight="1">
      <c r="A388" s="2"/>
      <c r="B388" s="2"/>
      <c r="C388" s="2"/>
      <c r="D388" s="390"/>
      <c r="E388" s="390"/>
      <c r="F388" s="390"/>
      <c r="G388" s="2"/>
      <c r="H388" s="2"/>
      <c r="I388" s="2"/>
      <c r="J388" s="2"/>
      <c r="K388" s="2"/>
      <c r="L388" s="2"/>
      <c r="M388" s="2"/>
      <c r="N388" s="2"/>
      <c r="O388" s="2"/>
      <c r="P388" s="2"/>
      <c r="Q388" s="2"/>
      <c r="R388" s="2"/>
      <c r="S388" s="2"/>
      <c r="T388" s="2"/>
      <c r="U388" s="2"/>
      <c r="V388" s="2"/>
      <c r="W388" s="2"/>
      <c r="X388" s="2"/>
      <c r="Y388" s="2"/>
      <c r="Z388" s="2"/>
    </row>
    <row r="389" spans="1:26" ht="12.75" customHeight="1">
      <c r="A389" s="2"/>
      <c r="B389" s="2"/>
      <c r="C389" s="2"/>
      <c r="D389" s="390"/>
      <c r="E389" s="390"/>
      <c r="F389" s="390"/>
      <c r="G389" s="2"/>
      <c r="H389" s="2"/>
      <c r="I389" s="2"/>
      <c r="J389" s="2"/>
      <c r="K389" s="2"/>
      <c r="L389" s="2"/>
      <c r="M389" s="2"/>
      <c r="N389" s="2"/>
      <c r="O389" s="2"/>
      <c r="P389" s="2"/>
      <c r="Q389" s="2"/>
      <c r="R389" s="2"/>
      <c r="S389" s="2"/>
      <c r="T389" s="2"/>
      <c r="U389" s="2"/>
      <c r="V389" s="2"/>
      <c r="W389" s="2"/>
      <c r="X389" s="2"/>
      <c r="Y389" s="2"/>
      <c r="Z389" s="2"/>
    </row>
    <row r="390" spans="1:26" ht="12.75" customHeight="1">
      <c r="A390" s="2"/>
      <c r="B390" s="2"/>
      <c r="C390" s="2"/>
      <c r="D390" s="390"/>
      <c r="E390" s="390"/>
      <c r="F390" s="390"/>
      <c r="G390" s="2"/>
      <c r="H390" s="2"/>
      <c r="I390" s="2"/>
      <c r="J390" s="2"/>
      <c r="K390" s="2"/>
      <c r="L390" s="2"/>
      <c r="M390" s="2"/>
      <c r="N390" s="2"/>
      <c r="O390" s="2"/>
      <c r="P390" s="2"/>
      <c r="Q390" s="2"/>
      <c r="R390" s="2"/>
      <c r="S390" s="2"/>
      <c r="T390" s="2"/>
      <c r="U390" s="2"/>
      <c r="V390" s="2"/>
      <c r="W390" s="2"/>
      <c r="X390" s="2"/>
      <c r="Y390" s="2"/>
      <c r="Z390" s="2"/>
    </row>
    <row r="391" spans="1:26" ht="12.75" customHeight="1">
      <c r="A391" s="2"/>
      <c r="B391" s="2"/>
      <c r="C391" s="2"/>
      <c r="D391" s="390"/>
      <c r="E391" s="390"/>
      <c r="F391" s="390"/>
      <c r="G391" s="2"/>
      <c r="H391" s="2"/>
      <c r="I391" s="2"/>
      <c r="J391" s="2"/>
      <c r="K391" s="2"/>
      <c r="L391" s="2"/>
      <c r="M391" s="2"/>
      <c r="N391" s="2"/>
      <c r="O391" s="2"/>
      <c r="P391" s="2"/>
      <c r="Q391" s="2"/>
      <c r="R391" s="2"/>
      <c r="S391" s="2"/>
      <c r="T391" s="2"/>
      <c r="U391" s="2"/>
      <c r="V391" s="2"/>
      <c r="W391" s="2"/>
      <c r="X391" s="2"/>
      <c r="Y391" s="2"/>
      <c r="Z391" s="2"/>
    </row>
    <row r="392" spans="1:26" ht="12.75" customHeight="1">
      <c r="A392" s="2"/>
      <c r="B392" s="2"/>
      <c r="C392" s="2"/>
      <c r="D392" s="390"/>
      <c r="E392" s="390"/>
      <c r="F392" s="390"/>
      <c r="G392" s="2"/>
      <c r="H392" s="2"/>
      <c r="I392" s="2"/>
      <c r="J392" s="2"/>
      <c r="K392" s="2"/>
      <c r="L392" s="2"/>
      <c r="M392" s="2"/>
      <c r="N392" s="2"/>
      <c r="O392" s="2"/>
      <c r="P392" s="2"/>
      <c r="Q392" s="2"/>
      <c r="R392" s="2"/>
      <c r="S392" s="2"/>
      <c r="T392" s="2"/>
      <c r="U392" s="2"/>
      <c r="V392" s="2"/>
      <c r="W392" s="2"/>
      <c r="X392" s="2"/>
      <c r="Y392" s="2"/>
      <c r="Z392" s="2"/>
    </row>
    <row r="393" spans="1:26" ht="12.75" customHeight="1">
      <c r="A393" s="2"/>
      <c r="B393" s="2"/>
      <c r="C393" s="2"/>
      <c r="D393" s="390"/>
      <c r="E393" s="390"/>
      <c r="F393" s="390"/>
      <c r="G393" s="2"/>
      <c r="H393" s="2"/>
      <c r="I393" s="2"/>
      <c r="J393" s="2"/>
      <c r="K393" s="2"/>
      <c r="L393" s="2"/>
      <c r="M393" s="2"/>
      <c r="N393" s="2"/>
      <c r="O393" s="2"/>
      <c r="P393" s="2"/>
      <c r="Q393" s="2"/>
      <c r="R393" s="2"/>
      <c r="S393" s="2"/>
      <c r="T393" s="2"/>
      <c r="U393" s="2"/>
      <c r="V393" s="2"/>
      <c r="W393" s="2"/>
      <c r="X393" s="2"/>
      <c r="Y393" s="2"/>
      <c r="Z393" s="2"/>
    </row>
    <row r="394" spans="1:26" ht="12.75" customHeight="1">
      <c r="A394" s="2"/>
      <c r="B394" s="2"/>
      <c r="C394" s="2"/>
      <c r="D394" s="390"/>
      <c r="E394" s="390"/>
      <c r="F394" s="390"/>
      <c r="G394" s="2"/>
      <c r="H394" s="2"/>
      <c r="I394" s="2"/>
      <c r="J394" s="2"/>
      <c r="K394" s="2"/>
      <c r="L394" s="2"/>
      <c r="M394" s="2"/>
      <c r="N394" s="2"/>
      <c r="O394" s="2"/>
      <c r="P394" s="2"/>
      <c r="Q394" s="2"/>
      <c r="R394" s="2"/>
      <c r="S394" s="2"/>
      <c r="T394" s="2"/>
      <c r="U394" s="2"/>
      <c r="V394" s="2"/>
      <c r="W394" s="2"/>
      <c r="X394" s="2"/>
      <c r="Y394" s="2"/>
      <c r="Z394" s="2"/>
    </row>
    <row r="395" spans="1:26" ht="12.75" customHeight="1">
      <c r="A395" s="2"/>
      <c r="B395" s="2"/>
      <c r="C395" s="2"/>
      <c r="D395" s="390"/>
      <c r="E395" s="390"/>
      <c r="F395" s="390"/>
      <c r="G395" s="2"/>
      <c r="H395" s="2"/>
      <c r="I395" s="2"/>
      <c r="J395" s="2"/>
      <c r="K395" s="2"/>
      <c r="L395" s="2"/>
      <c r="M395" s="2"/>
      <c r="N395" s="2"/>
      <c r="O395" s="2"/>
      <c r="P395" s="2"/>
      <c r="Q395" s="2"/>
      <c r="R395" s="2"/>
      <c r="S395" s="2"/>
      <c r="T395" s="2"/>
      <c r="U395" s="2"/>
      <c r="V395" s="2"/>
      <c r="W395" s="2"/>
      <c r="X395" s="2"/>
      <c r="Y395" s="2"/>
      <c r="Z395" s="2"/>
    </row>
    <row r="396" spans="1:26" ht="12.75" customHeight="1">
      <c r="A396" s="2"/>
      <c r="B396" s="2"/>
      <c r="C396" s="2"/>
      <c r="D396" s="390"/>
      <c r="E396" s="390"/>
      <c r="F396" s="390"/>
      <c r="G396" s="2"/>
      <c r="H396" s="2"/>
      <c r="I396" s="2"/>
      <c r="J396" s="2"/>
      <c r="K396" s="2"/>
      <c r="L396" s="2"/>
      <c r="M396" s="2"/>
      <c r="N396" s="2"/>
      <c r="O396" s="2"/>
      <c r="P396" s="2"/>
      <c r="Q396" s="2"/>
      <c r="R396" s="2"/>
      <c r="S396" s="2"/>
      <c r="T396" s="2"/>
      <c r="U396" s="2"/>
      <c r="V396" s="2"/>
      <c r="W396" s="2"/>
      <c r="X396" s="2"/>
      <c r="Y396" s="2"/>
      <c r="Z396" s="2"/>
    </row>
    <row r="397" spans="1:26" ht="12.75" customHeight="1">
      <c r="A397" s="2"/>
      <c r="B397" s="2"/>
      <c r="C397" s="2"/>
      <c r="D397" s="390"/>
      <c r="E397" s="390"/>
      <c r="F397" s="390"/>
      <c r="G397" s="2"/>
      <c r="H397" s="2"/>
      <c r="I397" s="2"/>
      <c r="J397" s="2"/>
      <c r="K397" s="2"/>
      <c r="L397" s="2"/>
      <c r="M397" s="2"/>
      <c r="N397" s="2"/>
      <c r="O397" s="2"/>
      <c r="P397" s="2"/>
      <c r="Q397" s="2"/>
      <c r="R397" s="2"/>
      <c r="S397" s="2"/>
      <c r="T397" s="2"/>
      <c r="U397" s="2"/>
      <c r="V397" s="2"/>
      <c r="W397" s="2"/>
      <c r="X397" s="2"/>
      <c r="Y397" s="2"/>
      <c r="Z397" s="2"/>
    </row>
    <row r="398" spans="1:26" ht="12.75" customHeight="1">
      <c r="A398" s="2"/>
      <c r="B398" s="2"/>
      <c r="C398" s="2"/>
      <c r="D398" s="390"/>
      <c r="E398" s="390"/>
      <c r="F398" s="390"/>
      <c r="G398" s="2"/>
      <c r="H398" s="2"/>
      <c r="I398" s="2"/>
      <c r="J398" s="2"/>
      <c r="K398" s="2"/>
      <c r="L398" s="2"/>
      <c r="M398" s="2"/>
      <c r="N398" s="2"/>
      <c r="O398" s="2"/>
      <c r="P398" s="2"/>
      <c r="Q398" s="2"/>
      <c r="R398" s="2"/>
      <c r="S398" s="2"/>
      <c r="T398" s="2"/>
      <c r="U398" s="2"/>
      <c r="V398" s="2"/>
      <c r="W398" s="2"/>
      <c r="X398" s="2"/>
      <c r="Y398" s="2"/>
      <c r="Z398" s="2"/>
    </row>
    <row r="399" spans="1:26" ht="12.75" customHeight="1">
      <c r="A399" s="2"/>
      <c r="B399" s="2"/>
      <c r="C399" s="2"/>
      <c r="D399" s="390"/>
      <c r="E399" s="390"/>
      <c r="F399" s="390"/>
      <c r="G399" s="2"/>
      <c r="H399" s="2"/>
      <c r="I399" s="2"/>
      <c r="J399" s="2"/>
      <c r="K399" s="2"/>
      <c r="L399" s="2"/>
      <c r="M399" s="2"/>
      <c r="N399" s="2"/>
      <c r="O399" s="2"/>
      <c r="P399" s="2"/>
      <c r="Q399" s="2"/>
      <c r="R399" s="2"/>
      <c r="S399" s="2"/>
      <c r="T399" s="2"/>
      <c r="U399" s="2"/>
      <c r="V399" s="2"/>
      <c r="W399" s="2"/>
      <c r="X399" s="2"/>
      <c r="Y399" s="2"/>
      <c r="Z399" s="2"/>
    </row>
    <row r="400" spans="1:26" ht="12.75" customHeight="1">
      <c r="A400" s="2"/>
      <c r="B400" s="2"/>
      <c r="C400" s="2"/>
      <c r="D400" s="390"/>
      <c r="E400" s="390"/>
      <c r="F400" s="390"/>
      <c r="G400" s="2"/>
      <c r="H400" s="2"/>
      <c r="I400" s="2"/>
      <c r="J400" s="2"/>
      <c r="K400" s="2"/>
      <c r="L400" s="2"/>
      <c r="M400" s="2"/>
      <c r="N400" s="2"/>
      <c r="O400" s="2"/>
      <c r="P400" s="2"/>
      <c r="Q400" s="2"/>
      <c r="R400" s="2"/>
      <c r="S400" s="2"/>
      <c r="T400" s="2"/>
      <c r="U400" s="2"/>
      <c r="V400" s="2"/>
      <c r="W400" s="2"/>
      <c r="X400" s="2"/>
      <c r="Y400" s="2"/>
      <c r="Z400" s="2"/>
    </row>
    <row r="401" spans="1:26" ht="12.75" customHeight="1">
      <c r="A401" s="2"/>
      <c r="B401" s="2"/>
      <c r="C401" s="2"/>
      <c r="D401" s="390"/>
      <c r="E401" s="390"/>
      <c r="F401" s="390"/>
      <c r="G401" s="2"/>
      <c r="H401" s="2"/>
      <c r="I401" s="2"/>
      <c r="J401" s="2"/>
      <c r="K401" s="2"/>
      <c r="L401" s="2"/>
      <c r="M401" s="2"/>
      <c r="N401" s="2"/>
      <c r="O401" s="2"/>
      <c r="P401" s="2"/>
      <c r="Q401" s="2"/>
      <c r="R401" s="2"/>
      <c r="S401" s="2"/>
      <c r="T401" s="2"/>
      <c r="U401" s="2"/>
      <c r="V401" s="2"/>
      <c r="W401" s="2"/>
      <c r="X401" s="2"/>
      <c r="Y401" s="2"/>
      <c r="Z401" s="2"/>
    </row>
    <row r="402" spans="1:26" ht="12.75" customHeight="1">
      <c r="A402" s="2"/>
      <c r="B402" s="2"/>
      <c r="C402" s="2"/>
      <c r="D402" s="390"/>
      <c r="E402" s="390"/>
      <c r="F402" s="390"/>
      <c r="G402" s="2"/>
      <c r="H402" s="2"/>
      <c r="I402" s="2"/>
      <c r="J402" s="2"/>
      <c r="K402" s="2"/>
      <c r="L402" s="2"/>
      <c r="M402" s="2"/>
      <c r="N402" s="2"/>
      <c r="O402" s="2"/>
      <c r="P402" s="2"/>
      <c r="Q402" s="2"/>
      <c r="R402" s="2"/>
      <c r="S402" s="2"/>
      <c r="T402" s="2"/>
      <c r="U402" s="2"/>
      <c r="V402" s="2"/>
      <c r="W402" s="2"/>
      <c r="X402" s="2"/>
      <c r="Y402" s="2"/>
      <c r="Z402" s="2"/>
    </row>
    <row r="403" spans="1:26" ht="12.75" customHeight="1">
      <c r="A403" s="1"/>
      <c r="B403" s="1"/>
      <c r="C403" s="1"/>
      <c r="D403" s="390"/>
      <c r="E403" s="390"/>
      <c r="F403" s="390"/>
      <c r="G403" s="2"/>
      <c r="H403" s="2"/>
      <c r="I403" s="2"/>
      <c r="J403" s="2"/>
      <c r="K403" s="2"/>
      <c r="L403" s="2"/>
      <c r="M403" s="2"/>
      <c r="N403" s="2"/>
      <c r="O403" s="2"/>
      <c r="P403" s="2"/>
      <c r="Q403" s="2"/>
      <c r="R403" s="2"/>
      <c r="S403" s="2"/>
      <c r="T403" s="2"/>
      <c r="U403" s="2"/>
      <c r="V403" s="2"/>
      <c r="W403" s="2"/>
      <c r="X403" s="2"/>
      <c r="Y403" s="2"/>
      <c r="Z403" s="2"/>
    </row>
    <row r="404" spans="1:26" ht="40.5" customHeight="1">
      <c r="A404" s="1"/>
      <c r="B404" s="1"/>
      <c r="C404" s="1"/>
      <c r="D404" s="390"/>
      <c r="E404" s="390"/>
      <c r="F404" s="390"/>
      <c r="G404" s="2"/>
      <c r="H404" s="2"/>
      <c r="I404" s="2"/>
      <c r="J404" s="2"/>
      <c r="K404" s="2"/>
      <c r="L404" s="2"/>
      <c r="M404" s="2"/>
      <c r="N404" s="2"/>
      <c r="O404" s="2"/>
      <c r="P404" s="2"/>
      <c r="Q404" s="2"/>
      <c r="R404" s="2"/>
      <c r="S404" s="2"/>
      <c r="T404" s="2"/>
      <c r="U404" s="2"/>
      <c r="V404" s="2"/>
      <c r="W404" s="2"/>
      <c r="X404" s="2"/>
      <c r="Y404" s="2"/>
      <c r="Z404" s="2"/>
    </row>
    <row r="405" spans="1:26" ht="12.75" customHeight="1">
      <c r="A405" s="1"/>
      <c r="B405" s="1"/>
      <c r="C405" s="1"/>
      <c r="D405" s="15"/>
      <c r="E405" s="15"/>
      <c r="F405" s="15"/>
      <c r="G405" s="2"/>
      <c r="H405" s="2"/>
      <c r="I405" s="2"/>
      <c r="J405" s="2"/>
      <c r="K405" s="2"/>
      <c r="L405" s="2"/>
      <c r="M405" s="2"/>
      <c r="N405" s="2"/>
      <c r="O405" s="2"/>
      <c r="P405" s="2"/>
      <c r="Q405" s="2"/>
      <c r="R405" s="2"/>
      <c r="S405" s="2"/>
      <c r="T405" s="2"/>
      <c r="U405" s="2"/>
      <c r="V405" s="2"/>
      <c r="W405" s="2"/>
      <c r="X405" s="2"/>
      <c r="Y405" s="2"/>
      <c r="Z405" s="2"/>
    </row>
    <row r="406" spans="1:26" ht="12.75" customHeight="1">
      <c r="A406" s="16"/>
      <c r="B406" s="19" t="s">
        <v>8</v>
      </c>
      <c r="C406" s="34"/>
      <c r="D406" s="397" t="s">
        <v>445</v>
      </c>
      <c r="E406" s="390"/>
      <c r="F406" s="390"/>
      <c r="G406" s="2"/>
      <c r="H406" s="2"/>
      <c r="I406" s="2"/>
      <c r="J406" s="2"/>
      <c r="K406" s="2"/>
      <c r="L406" s="2"/>
      <c r="M406" s="2"/>
      <c r="N406" s="2"/>
      <c r="O406" s="2"/>
      <c r="P406" s="2"/>
      <c r="Q406" s="2"/>
      <c r="R406" s="2"/>
      <c r="S406" s="2"/>
      <c r="T406" s="2"/>
      <c r="U406" s="2"/>
      <c r="V406" s="2"/>
      <c r="W406" s="2"/>
      <c r="X406" s="2"/>
      <c r="Y406" s="2"/>
      <c r="Z406" s="2"/>
    </row>
    <row r="407" spans="1:26" ht="12.75" customHeight="1">
      <c r="A407" s="1"/>
      <c r="B407" s="1"/>
      <c r="C407" s="1"/>
      <c r="D407" s="395" t="s">
        <v>766</v>
      </c>
      <c r="E407" s="390"/>
      <c r="F407" s="390"/>
      <c r="G407" s="2"/>
      <c r="H407" s="2"/>
      <c r="I407" s="2"/>
      <c r="J407" s="2"/>
      <c r="K407" s="2"/>
      <c r="L407" s="2"/>
      <c r="M407" s="2"/>
      <c r="N407" s="2"/>
      <c r="O407" s="2"/>
      <c r="P407" s="2"/>
      <c r="Q407" s="2"/>
      <c r="R407" s="2"/>
      <c r="S407" s="2"/>
      <c r="T407" s="2"/>
      <c r="U407" s="2"/>
      <c r="V407" s="2"/>
      <c r="W407" s="2"/>
      <c r="X407" s="2"/>
      <c r="Y407" s="2"/>
      <c r="Z407" s="2"/>
    </row>
    <row r="408" spans="1:26" ht="12.75" customHeight="1">
      <c r="A408" s="1"/>
      <c r="B408" s="1"/>
      <c r="C408" s="1"/>
      <c r="D408" s="389" t="s">
        <v>771</v>
      </c>
      <c r="E408" s="390"/>
      <c r="F408" s="390"/>
      <c r="G408" s="2"/>
      <c r="H408" s="2"/>
      <c r="I408" s="2"/>
      <c r="J408" s="2"/>
      <c r="K408" s="2"/>
      <c r="L408" s="2"/>
      <c r="M408" s="2"/>
      <c r="N408" s="2"/>
      <c r="O408" s="2"/>
      <c r="P408" s="2"/>
      <c r="Q408" s="2"/>
      <c r="R408" s="2"/>
      <c r="S408" s="2"/>
      <c r="T408" s="2"/>
      <c r="U408" s="2"/>
      <c r="V408" s="2"/>
      <c r="W408" s="2"/>
      <c r="X408" s="2"/>
      <c r="Y408" s="2"/>
      <c r="Z408" s="2"/>
    </row>
    <row r="409" spans="1:26" ht="12.75" customHeight="1">
      <c r="A409" s="1"/>
      <c r="B409" s="1"/>
      <c r="C409" s="1"/>
      <c r="D409" s="390"/>
      <c r="E409" s="390"/>
      <c r="F409" s="390"/>
      <c r="G409" s="2"/>
      <c r="H409" s="2"/>
      <c r="I409" s="2"/>
      <c r="J409" s="2"/>
      <c r="K409" s="2"/>
      <c r="L409" s="2"/>
      <c r="M409" s="2"/>
      <c r="N409" s="2"/>
      <c r="O409" s="2"/>
      <c r="P409" s="2"/>
      <c r="Q409" s="2"/>
      <c r="R409" s="2"/>
      <c r="S409" s="2"/>
      <c r="T409" s="2"/>
      <c r="U409" s="2"/>
      <c r="V409" s="2"/>
      <c r="W409" s="2"/>
      <c r="X409" s="2"/>
      <c r="Y409" s="2"/>
      <c r="Z409" s="2"/>
    </row>
    <row r="410" spans="1:26" ht="12.75" customHeight="1">
      <c r="A410" s="1"/>
      <c r="B410" s="1"/>
      <c r="C410" s="1"/>
      <c r="D410" s="390"/>
      <c r="E410" s="390"/>
      <c r="F410" s="390"/>
      <c r="G410" s="2"/>
      <c r="H410" s="2"/>
      <c r="I410" s="2"/>
      <c r="J410" s="2"/>
      <c r="K410" s="2"/>
      <c r="L410" s="2"/>
      <c r="M410" s="2"/>
      <c r="N410" s="2"/>
      <c r="O410" s="2"/>
      <c r="P410" s="2"/>
      <c r="Q410" s="2"/>
      <c r="R410" s="2"/>
      <c r="S410" s="2"/>
      <c r="T410" s="2"/>
      <c r="U410" s="2"/>
      <c r="V410" s="2"/>
      <c r="W410" s="2"/>
      <c r="X410" s="2"/>
      <c r="Y410" s="2"/>
      <c r="Z410" s="2"/>
    </row>
    <row r="411" spans="1:26" ht="12.75" customHeight="1">
      <c r="A411" s="1"/>
      <c r="B411" s="1"/>
      <c r="C411" s="1"/>
      <c r="D411" s="15"/>
      <c r="E411" s="15"/>
      <c r="F411" s="15"/>
      <c r="G411" s="2"/>
      <c r="H411" s="2"/>
      <c r="I411" s="2"/>
      <c r="J411" s="2"/>
      <c r="K411" s="2"/>
      <c r="L411" s="2"/>
      <c r="M411" s="2"/>
      <c r="N411" s="2"/>
      <c r="O411" s="2"/>
      <c r="P411" s="2"/>
      <c r="Q411" s="2"/>
      <c r="R411" s="2"/>
      <c r="S411" s="2"/>
      <c r="T411" s="2"/>
      <c r="U411" s="2"/>
      <c r="V411" s="2"/>
      <c r="W411" s="2"/>
      <c r="X411" s="2"/>
      <c r="Y411" s="2"/>
      <c r="Z411" s="2"/>
    </row>
    <row r="412" spans="1:26" ht="12.75" customHeight="1">
      <c r="A412" s="16"/>
      <c r="B412" s="19" t="s">
        <v>8</v>
      </c>
      <c r="C412" s="34"/>
      <c r="D412" s="389" t="s">
        <v>779</v>
      </c>
      <c r="E412" s="390"/>
      <c r="F412" s="390"/>
      <c r="G412" s="2"/>
      <c r="H412" s="2"/>
      <c r="I412" s="2"/>
      <c r="J412" s="2"/>
      <c r="K412" s="2"/>
      <c r="L412" s="2"/>
      <c r="M412" s="2"/>
      <c r="N412" s="2"/>
      <c r="O412" s="2"/>
      <c r="P412" s="2"/>
      <c r="Q412" s="2"/>
      <c r="R412" s="2"/>
      <c r="S412" s="2"/>
      <c r="T412" s="2"/>
      <c r="U412" s="2"/>
      <c r="V412" s="2"/>
      <c r="W412" s="2"/>
      <c r="X412" s="2"/>
      <c r="Y412" s="2"/>
      <c r="Z412" s="2"/>
    </row>
    <row r="413" spans="1:26" ht="12.75" customHeight="1">
      <c r="A413" s="1"/>
      <c r="B413" s="1"/>
      <c r="C413" s="1"/>
      <c r="D413" s="390"/>
      <c r="E413" s="390"/>
      <c r="F413" s="390"/>
      <c r="G413" s="2"/>
      <c r="H413" s="2"/>
      <c r="I413" s="2"/>
      <c r="J413" s="2"/>
      <c r="K413" s="2"/>
      <c r="L413" s="2"/>
      <c r="M413" s="2"/>
      <c r="N413" s="2"/>
      <c r="O413" s="2"/>
      <c r="P413" s="2"/>
      <c r="Q413" s="2"/>
      <c r="R413" s="2"/>
      <c r="S413" s="2"/>
      <c r="T413" s="2"/>
      <c r="U413" s="2"/>
      <c r="V413" s="2"/>
      <c r="W413" s="2"/>
      <c r="X413" s="2"/>
      <c r="Y413" s="2"/>
      <c r="Z413" s="2"/>
    </row>
    <row r="414" spans="1:26" ht="12.75" customHeight="1">
      <c r="A414" s="1"/>
      <c r="B414" s="1"/>
      <c r="C414" s="1"/>
      <c r="D414" s="390"/>
      <c r="E414" s="390"/>
      <c r="F414" s="390"/>
      <c r="G414" s="2"/>
      <c r="H414" s="2"/>
      <c r="I414" s="2"/>
      <c r="J414" s="2"/>
      <c r="K414" s="2"/>
      <c r="L414" s="2"/>
      <c r="M414" s="2"/>
      <c r="N414" s="2"/>
      <c r="O414" s="2"/>
      <c r="P414" s="2"/>
      <c r="Q414" s="2"/>
      <c r="R414" s="2"/>
      <c r="S414" s="2"/>
      <c r="T414" s="2"/>
      <c r="U414" s="2"/>
      <c r="V414" s="2"/>
      <c r="W414" s="2"/>
      <c r="X414" s="2"/>
      <c r="Y414" s="2"/>
      <c r="Z414" s="2"/>
    </row>
    <row r="415" spans="1:26" ht="12.75" customHeight="1">
      <c r="A415" s="1"/>
      <c r="B415" s="1"/>
      <c r="C415" s="1"/>
      <c r="D415" s="11"/>
      <c r="E415" s="11"/>
      <c r="F415" s="11"/>
      <c r="G415" s="2"/>
      <c r="H415" s="2"/>
      <c r="I415" s="2"/>
      <c r="J415" s="2"/>
      <c r="K415" s="2"/>
      <c r="L415" s="2"/>
      <c r="M415" s="2"/>
      <c r="N415" s="2"/>
      <c r="O415" s="2"/>
      <c r="P415" s="2"/>
      <c r="Q415" s="2"/>
      <c r="R415" s="2"/>
      <c r="S415" s="2"/>
      <c r="T415" s="2"/>
      <c r="U415" s="2"/>
      <c r="V415" s="2"/>
      <c r="W415" s="2"/>
      <c r="X415" s="2"/>
      <c r="Y415" s="2"/>
      <c r="Z415" s="2"/>
    </row>
    <row r="416" spans="1:26" ht="12.75" customHeight="1">
      <c r="A416" s="1"/>
      <c r="B416" s="19" t="s">
        <v>8</v>
      </c>
      <c r="C416" s="16"/>
      <c r="D416" s="389" t="s">
        <v>785</v>
      </c>
      <c r="E416" s="390"/>
      <c r="F416" s="390"/>
      <c r="G416" s="2"/>
      <c r="H416" s="2"/>
      <c r="I416" s="2"/>
      <c r="J416" s="2"/>
      <c r="K416" s="2"/>
      <c r="L416" s="2"/>
      <c r="M416" s="2"/>
      <c r="N416" s="2"/>
      <c r="O416" s="2"/>
      <c r="P416" s="2"/>
      <c r="Q416" s="2"/>
      <c r="R416" s="2"/>
      <c r="S416" s="2"/>
      <c r="T416" s="2"/>
      <c r="U416" s="2"/>
      <c r="V416" s="2"/>
      <c r="W416" s="2"/>
      <c r="X416" s="2"/>
      <c r="Y416" s="2"/>
      <c r="Z416" s="2"/>
    </row>
    <row r="417" spans="1:26" ht="12.75" customHeight="1">
      <c r="A417" s="1"/>
      <c r="B417" s="1"/>
      <c r="C417" s="1"/>
      <c r="D417" s="390"/>
      <c r="E417" s="390"/>
      <c r="F417" s="390"/>
      <c r="G417" s="2"/>
      <c r="H417" s="2"/>
      <c r="I417" s="2"/>
      <c r="J417" s="2"/>
      <c r="K417" s="2"/>
      <c r="L417" s="2"/>
      <c r="M417" s="2"/>
      <c r="N417" s="2"/>
      <c r="O417" s="2"/>
      <c r="P417" s="2"/>
      <c r="Q417" s="2"/>
      <c r="R417" s="2"/>
      <c r="S417" s="2"/>
      <c r="T417" s="2"/>
      <c r="U417" s="2"/>
      <c r="V417" s="2"/>
      <c r="W417" s="2"/>
      <c r="X417" s="2"/>
      <c r="Y417" s="2"/>
      <c r="Z417" s="2"/>
    </row>
    <row r="418" spans="1:26" ht="12.75" customHeight="1">
      <c r="A418" s="1"/>
      <c r="B418" s="1"/>
      <c r="C418" s="1"/>
      <c r="D418" s="15"/>
      <c r="E418" s="15"/>
      <c r="F418" s="15"/>
      <c r="G418" s="2"/>
      <c r="H418" s="2"/>
      <c r="I418" s="2"/>
      <c r="J418" s="2"/>
      <c r="K418" s="2"/>
      <c r="L418" s="2"/>
      <c r="M418" s="2"/>
      <c r="N418" s="2"/>
      <c r="O418" s="2"/>
      <c r="P418" s="2"/>
      <c r="Q418" s="2"/>
      <c r="R418" s="2"/>
      <c r="S418" s="2"/>
      <c r="T418" s="2"/>
      <c r="U418" s="2"/>
      <c r="V418" s="2"/>
      <c r="W418" s="2"/>
      <c r="X418" s="2"/>
      <c r="Y418" s="2"/>
      <c r="Z418" s="2"/>
    </row>
    <row r="419" spans="1:26" ht="12.75" customHeight="1">
      <c r="A419" s="1"/>
      <c r="B419" s="19" t="s">
        <v>8</v>
      </c>
      <c r="C419" s="16"/>
      <c r="D419" s="389" t="s">
        <v>457</v>
      </c>
      <c r="E419" s="390"/>
      <c r="F419" s="390"/>
      <c r="G419" s="2"/>
      <c r="H419" s="2"/>
      <c r="I419" s="2"/>
      <c r="J419" s="2"/>
      <c r="K419" s="2"/>
      <c r="L419" s="2"/>
      <c r="M419" s="2"/>
      <c r="N419" s="2"/>
      <c r="O419" s="2"/>
      <c r="P419" s="2"/>
      <c r="Q419" s="2"/>
      <c r="R419" s="2"/>
      <c r="S419" s="2"/>
      <c r="T419" s="2"/>
      <c r="U419" s="2"/>
      <c r="V419" s="2"/>
      <c r="W419" s="2"/>
      <c r="X419" s="2"/>
      <c r="Y419" s="2"/>
      <c r="Z419" s="2"/>
    </row>
    <row r="420" spans="1:26" ht="12.75" customHeight="1">
      <c r="A420" s="1"/>
      <c r="B420" s="1"/>
      <c r="C420" s="1"/>
      <c r="D420" s="390"/>
      <c r="E420" s="390"/>
      <c r="F420" s="390"/>
      <c r="G420" s="2"/>
      <c r="H420" s="2"/>
      <c r="I420" s="2"/>
      <c r="J420" s="2"/>
      <c r="K420" s="2"/>
      <c r="L420" s="2"/>
      <c r="M420" s="2"/>
      <c r="N420" s="2"/>
      <c r="O420" s="2"/>
      <c r="P420" s="2"/>
      <c r="Q420" s="2"/>
      <c r="R420" s="2"/>
      <c r="S420" s="2"/>
      <c r="T420" s="2"/>
      <c r="U420" s="2"/>
      <c r="V420" s="2"/>
      <c r="W420" s="2"/>
      <c r="X420" s="2"/>
      <c r="Y420" s="2"/>
      <c r="Z420" s="2"/>
    </row>
    <row r="421" spans="1:26" ht="12.75" customHeight="1">
      <c r="A421" s="1"/>
      <c r="B421" s="1"/>
      <c r="C421" s="1"/>
      <c r="D421" s="390"/>
      <c r="E421" s="390"/>
      <c r="F421" s="390"/>
      <c r="G421" s="2"/>
      <c r="H421" s="2"/>
      <c r="I421" s="2"/>
      <c r="J421" s="2"/>
      <c r="K421" s="2"/>
      <c r="L421" s="2"/>
      <c r="M421" s="2"/>
      <c r="N421" s="2"/>
      <c r="O421" s="2"/>
      <c r="P421" s="2"/>
      <c r="Q421" s="2"/>
      <c r="R421" s="2"/>
      <c r="S421" s="2"/>
      <c r="T421" s="2"/>
      <c r="U421" s="2"/>
      <c r="V421" s="2"/>
      <c r="W421" s="2"/>
      <c r="X421" s="2"/>
      <c r="Y421" s="2"/>
      <c r="Z421" s="2"/>
    </row>
    <row r="422" spans="1:26" ht="12.75" customHeight="1">
      <c r="A422" s="1"/>
      <c r="B422" s="1"/>
      <c r="C422" s="1"/>
      <c r="D422" s="390"/>
      <c r="E422" s="390"/>
      <c r="F422" s="390"/>
      <c r="G422" s="2"/>
      <c r="H422" s="2"/>
      <c r="I422" s="2"/>
      <c r="J422" s="2"/>
      <c r="K422" s="2"/>
      <c r="L422" s="2"/>
      <c r="M422" s="2"/>
      <c r="N422" s="2"/>
      <c r="O422" s="2"/>
      <c r="P422" s="2"/>
      <c r="Q422" s="2"/>
      <c r="R422" s="2"/>
      <c r="S422" s="2"/>
      <c r="T422" s="2"/>
      <c r="U422" s="2"/>
      <c r="V422" s="2"/>
      <c r="W422" s="2"/>
      <c r="X422" s="2"/>
      <c r="Y422" s="2"/>
      <c r="Z422" s="2"/>
    </row>
    <row r="423" spans="1:26" ht="12.75" customHeight="1">
      <c r="A423" s="1"/>
      <c r="B423" s="19" t="s">
        <v>8</v>
      </c>
      <c r="C423" s="1"/>
      <c r="D423" s="390"/>
      <c r="E423" s="390"/>
      <c r="F423" s="390"/>
      <c r="G423" s="2"/>
      <c r="H423" s="2"/>
      <c r="I423" s="2"/>
      <c r="J423" s="2"/>
      <c r="K423" s="2"/>
      <c r="L423" s="2"/>
      <c r="M423" s="2"/>
      <c r="N423" s="2"/>
      <c r="O423" s="2"/>
      <c r="P423" s="2"/>
      <c r="Q423" s="2"/>
      <c r="R423" s="2"/>
      <c r="S423" s="2"/>
      <c r="T423" s="2"/>
      <c r="U423" s="2"/>
      <c r="V423" s="2"/>
      <c r="W423" s="2"/>
      <c r="X423" s="2"/>
      <c r="Y423" s="2"/>
      <c r="Z423" s="2"/>
    </row>
    <row r="424" spans="1:26" ht="12.75" customHeight="1">
      <c r="A424" s="2"/>
      <c r="B424" s="2"/>
      <c r="C424" s="2"/>
      <c r="D424" s="390"/>
      <c r="E424" s="390"/>
      <c r="F424" s="390"/>
      <c r="G424" s="2"/>
      <c r="H424" s="2"/>
      <c r="I424" s="2"/>
      <c r="J424" s="2"/>
      <c r="K424" s="2"/>
      <c r="L424" s="2"/>
      <c r="M424" s="2"/>
      <c r="N424" s="2"/>
      <c r="O424" s="2"/>
      <c r="P424" s="2"/>
      <c r="Q424" s="2"/>
      <c r="R424" s="2"/>
      <c r="S424" s="2"/>
      <c r="T424" s="2"/>
      <c r="U424" s="2"/>
      <c r="V424" s="2"/>
      <c r="W424" s="2"/>
      <c r="X424" s="2"/>
      <c r="Y424" s="2"/>
      <c r="Z424" s="2"/>
    </row>
    <row r="425" spans="1:26" ht="12.75" customHeight="1">
      <c r="A425" s="2"/>
      <c r="B425" s="1"/>
      <c r="C425" s="2"/>
      <c r="D425" s="390"/>
      <c r="E425" s="390"/>
      <c r="F425" s="390"/>
      <c r="G425" s="2"/>
      <c r="H425" s="2"/>
      <c r="I425" s="2"/>
      <c r="J425" s="2"/>
      <c r="K425" s="2"/>
      <c r="L425" s="2"/>
      <c r="M425" s="2"/>
      <c r="N425" s="2"/>
      <c r="O425" s="2"/>
      <c r="P425" s="2"/>
      <c r="Q425" s="2"/>
      <c r="R425" s="2"/>
      <c r="S425" s="2"/>
      <c r="T425" s="2"/>
      <c r="U425" s="2"/>
      <c r="V425" s="2"/>
      <c r="W425" s="2"/>
      <c r="X425" s="2"/>
      <c r="Y425" s="2"/>
      <c r="Z425" s="2"/>
    </row>
    <row r="426" spans="1:26" ht="12.75" customHeight="1">
      <c r="A426" s="2"/>
      <c r="B426" s="19" t="s">
        <v>8</v>
      </c>
      <c r="C426" s="2"/>
      <c r="D426" s="390"/>
      <c r="E426" s="390"/>
      <c r="F426" s="390"/>
      <c r="G426" s="2"/>
      <c r="H426" s="2"/>
      <c r="I426" s="2"/>
      <c r="J426" s="2"/>
      <c r="K426" s="2"/>
      <c r="L426" s="2"/>
      <c r="M426" s="2"/>
      <c r="N426" s="2"/>
      <c r="O426" s="2"/>
      <c r="P426" s="2"/>
      <c r="Q426" s="2"/>
      <c r="R426" s="2"/>
      <c r="S426" s="2"/>
      <c r="T426" s="2"/>
      <c r="U426" s="2"/>
      <c r="V426" s="2"/>
      <c r="W426" s="2"/>
      <c r="X426" s="2"/>
      <c r="Y426" s="2"/>
      <c r="Z426" s="2"/>
    </row>
    <row r="427" spans="1:26" ht="12.75" customHeight="1">
      <c r="A427" s="2"/>
      <c r="B427" s="2"/>
      <c r="C427" s="2"/>
      <c r="D427" s="390"/>
      <c r="E427" s="390"/>
      <c r="F427" s="390"/>
      <c r="G427" s="2"/>
      <c r="H427" s="2"/>
      <c r="I427" s="2"/>
      <c r="J427" s="2"/>
      <c r="K427" s="2"/>
      <c r="L427" s="2"/>
      <c r="M427" s="2"/>
      <c r="N427" s="2"/>
      <c r="O427" s="2"/>
      <c r="P427" s="2"/>
      <c r="Q427" s="2"/>
      <c r="R427" s="2"/>
      <c r="S427" s="2"/>
      <c r="T427" s="2"/>
      <c r="U427" s="2"/>
      <c r="V427" s="2"/>
      <c r="W427" s="2"/>
      <c r="X427" s="2"/>
      <c r="Y427" s="2"/>
      <c r="Z427" s="2"/>
    </row>
    <row r="428" spans="1:26" ht="12.75" customHeight="1">
      <c r="A428" s="2"/>
      <c r="B428" s="1"/>
      <c r="C428" s="2"/>
      <c r="D428" s="390"/>
      <c r="E428" s="390"/>
      <c r="F428" s="390"/>
      <c r="G428" s="2"/>
      <c r="H428" s="2"/>
      <c r="I428" s="2"/>
      <c r="J428" s="2"/>
      <c r="K428" s="2"/>
      <c r="L428" s="2"/>
      <c r="M428" s="2"/>
      <c r="N428" s="2"/>
      <c r="O428" s="2"/>
      <c r="P428" s="2"/>
      <c r="Q428" s="2"/>
      <c r="R428" s="2"/>
      <c r="S428" s="2"/>
      <c r="T428" s="2"/>
      <c r="U428" s="2"/>
      <c r="V428" s="2"/>
      <c r="W428" s="2"/>
      <c r="X428" s="2"/>
      <c r="Y428" s="2"/>
      <c r="Z428" s="2"/>
    </row>
    <row r="429" spans="1:26" ht="12.75" customHeight="1">
      <c r="A429" s="2"/>
      <c r="B429" s="1"/>
      <c r="C429" s="2"/>
      <c r="D429" s="390"/>
      <c r="E429" s="390"/>
      <c r="F429" s="390"/>
      <c r="G429" s="2"/>
      <c r="H429" s="2"/>
      <c r="I429" s="2"/>
      <c r="J429" s="2"/>
      <c r="K429" s="2"/>
      <c r="L429" s="2"/>
      <c r="M429" s="2"/>
      <c r="N429" s="2"/>
      <c r="O429" s="2"/>
      <c r="P429" s="2"/>
      <c r="Q429" s="2"/>
      <c r="R429" s="2"/>
      <c r="S429" s="2"/>
      <c r="T429" s="2"/>
      <c r="U429" s="2"/>
      <c r="V429" s="2"/>
      <c r="W429" s="2"/>
      <c r="X429" s="2"/>
      <c r="Y429" s="2"/>
      <c r="Z429" s="2"/>
    </row>
    <row r="430" spans="1:26" ht="12.75" customHeight="1">
      <c r="A430" s="2"/>
      <c r="B430" s="19" t="s">
        <v>8</v>
      </c>
      <c r="C430" s="2"/>
      <c r="D430" s="390"/>
      <c r="E430" s="390"/>
      <c r="F430" s="390"/>
      <c r="G430" s="2"/>
      <c r="H430" s="2"/>
      <c r="I430" s="2"/>
      <c r="J430" s="2"/>
      <c r="K430" s="2"/>
      <c r="L430" s="2"/>
      <c r="M430" s="2"/>
      <c r="N430" s="2"/>
      <c r="O430" s="2"/>
      <c r="P430" s="2"/>
      <c r="Q430" s="2"/>
      <c r="R430" s="2"/>
      <c r="S430" s="2"/>
      <c r="T430" s="2"/>
      <c r="U430" s="2"/>
      <c r="V430" s="2"/>
      <c r="W430" s="2"/>
      <c r="X430" s="2"/>
      <c r="Y430" s="2"/>
      <c r="Z430" s="2"/>
    </row>
    <row r="431" spans="1:26" ht="12.75" customHeight="1">
      <c r="A431" s="2"/>
      <c r="B431" s="2"/>
      <c r="C431" s="2"/>
      <c r="D431" s="390"/>
      <c r="E431" s="390"/>
      <c r="F431" s="390"/>
      <c r="G431" s="2"/>
      <c r="H431" s="2"/>
      <c r="I431" s="2"/>
      <c r="J431" s="2"/>
      <c r="K431" s="2"/>
      <c r="L431" s="2"/>
      <c r="M431" s="2"/>
      <c r="N431" s="2"/>
      <c r="O431" s="2"/>
      <c r="P431" s="2"/>
      <c r="Q431" s="2"/>
      <c r="R431" s="2"/>
      <c r="S431" s="2"/>
      <c r="T431" s="2"/>
      <c r="U431" s="2"/>
      <c r="V431" s="2"/>
      <c r="W431" s="2"/>
      <c r="X431" s="2"/>
      <c r="Y431" s="2"/>
      <c r="Z431" s="2"/>
    </row>
    <row r="432" spans="1:26" ht="12.75" customHeight="1">
      <c r="A432" s="2"/>
      <c r="B432" s="19" t="s">
        <v>8</v>
      </c>
      <c r="C432" s="2"/>
      <c r="D432" s="390"/>
      <c r="E432" s="390"/>
      <c r="F432" s="390"/>
      <c r="G432" s="2"/>
      <c r="H432" s="2"/>
      <c r="I432" s="2"/>
      <c r="J432" s="2"/>
      <c r="K432" s="2"/>
      <c r="L432" s="2"/>
      <c r="M432" s="2"/>
      <c r="N432" s="2"/>
      <c r="O432" s="2"/>
      <c r="P432" s="2"/>
      <c r="Q432" s="2"/>
      <c r="R432" s="2"/>
      <c r="S432" s="2"/>
      <c r="T432" s="2"/>
      <c r="U432" s="2"/>
      <c r="V432" s="2"/>
      <c r="W432" s="2"/>
      <c r="X432" s="2"/>
      <c r="Y432" s="2"/>
      <c r="Z432" s="2"/>
    </row>
    <row r="433" spans="1:26" ht="12.75" customHeight="1">
      <c r="A433" s="2"/>
      <c r="B433" s="2"/>
      <c r="C433" s="2"/>
      <c r="D433" s="11"/>
      <c r="E433" s="11"/>
      <c r="F433" s="11"/>
      <c r="G433" s="2"/>
      <c r="H433" s="2"/>
      <c r="I433" s="2"/>
      <c r="J433" s="2"/>
      <c r="K433" s="2"/>
      <c r="L433" s="2"/>
      <c r="M433" s="2"/>
      <c r="N433" s="2"/>
      <c r="O433" s="2"/>
      <c r="P433" s="2"/>
      <c r="Q433" s="2"/>
      <c r="R433" s="2"/>
      <c r="S433" s="2"/>
      <c r="T433" s="2"/>
      <c r="U433" s="2"/>
      <c r="V433" s="2"/>
      <c r="W433" s="2"/>
      <c r="X433" s="2"/>
      <c r="Y433" s="2"/>
      <c r="Z433" s="2"/>
    </row>
    <row r="434" spans="1:26" ht="12.75" customHeight="1">
      <c r="A434" s="2"/>
      <c r="B434" s="19" t="s">
        <v>8</v>
      </c>
      <c r="C434" s="2"/>
      <c r="D434" s="389" t="s">
        <v>466</v>
      </c>
      <c r="E434" s="390"/>
      <c r="F434" s="390"/>
      <c r="G434" s="2"/>
      <c r="H434" s="2"/>
      <c r="I434" s="2"/>
      <c r="J434" s="2"/>
      <c r="K434" s="2"/>
      <c r="L434" s="2"/>
      <c r="M434" s="2"/>
      <c r="N434" s="2"/>
      <c r="O434" s="2"/>
      <c r="P434" s="2"/>
      <c r="Q434" s="2"/>
      <c r="R434" s="2"/>
      <c r="S434" s="2"/>
      <c r="T434" s="2"/>
      <c r="U434" s="2"/>
      <c r="V434" s="2"/>
      <c r="W434" s="2"/>
      <c r="X434" s="2"/>
      <c r="Y434" s="2"/>
      <c r="Z434" s="2"/>
    </row>
    <row r="435" spans="1:26" ht="12.75" customHeight="1">
      <c r="A435" s="2"/>
      <c r="B435" s="2"/>
      <c r="C435" s="2"/>
      <c r="D435" s="390"/>
      <c r="E435" s="390"/>
      <c r="F435" s="390"/>
      <c r="G435" s="2"/>
      <c r="H435" s="2"/>
      <c r="I435" s="2"/>
      <c r="J435" s="2"/>
      <c r="K435" s="2"/>
      <c r="L435" s="2"/>
      <c r="M435" s="2"/>
      <c r="N435" s="2"/>
      <c r="O435" s="2"/>
      <c r="P435" s="2"/>
      <c r="Q435" s="2"/>
      <c r="R435" s="2"/>
      <c r="S435" s="2"/>
      <c r="T435" s="2"/>
      <c r="U435" s="2"/>
      <c r="V435" s="2"/>
      <c r="W435" s="2"/>
      <c r="X435" s="2"/>
      <c r="Y435" s="2"/>
      <c r="Z435" s="2"/>
    </row>
    <row r="436" spans="1:26" ht="12.75" customHeight="1">
      <c r="A436" s="2"/>
      <c r="B436" s="2"/>
      <c r="C436" s="2"/>
      <c r="D436" s="390"/>
      <c r="E436" s="390"/>
      <c r="F436" s="390"/>
      <c r="G436" s="2"/>
      <c r="H436" s="2"/>
      <c r="I436" s="2"/>
      <c r="J436" s="2"/>
      <c r="K436" s="2"/>
      <c r="L436" s="2"/>
      <c r="M436" s="2"/>
      <c r="N436" s="2"/>
      <c r="O436" s="2"/>
      <c r="P436" s="2"/>
      <c r="Q436" s="2"/>
      <c r="R436" s="2"/>
      <c r="S436" s="2"/>
      <c r="T436" s="2"/>
      <c r="U436" s="2"/>
      <c r="V436" s="2"/>
      <c r="W436" s="2"/>
      <c r="X436" s="2"/>
      <c r="Y436" s="2"/>
      <c r="Z436" s="2"/>
    </row>
    <row r="437" spans="1:26" ht="12.75" customHeight="1">
      <c r="A437" s="2"/>
      <c r="B437" s="2"/>
      <c r="C437" s="2"/>
      <c r="D437" s="390"/>
      <c r="E437" s="390"/>
      <c r="F437" s="390"/>
      <c r="G437" s="2"/>
      <c r="H437" s="2"/>
      <c r="I437" s="2"/>
      <c r="J437" s="2"/>
      <c r="K437" s="2"/>
      <c r="L437" s="2"/>
      <c r="M437" s="2"/>
      <c r="N437" s="2"/>
      <c r="O437" s="2"/>
      <c r="P437" s="2"/>
      <c r="Q437" s="2"/>
      <c r="R437" s="2"/>
      <c r="S437" s="2"/>
      <c r="T437" s="2"/>
      <c r="U437" s="2"/>
      <c r="V437" s="2"/>
      <c r="W437" s="2"/>
      <c r="X437" s="2"/>
      <c r="Y437" s="2"/>
      <c r="Z437" s="2"/>
    </row>
    <row r="438" spans="1:26" ht="12.75" customHeight="1">
      <c r="A438" s="1"/>
      <c r="B438" s="1"/>
      <c r="C438" s="1"/>
      <c r="D438" s="390"/>
      <c r="E438" s="390"/>
      <c r="F438" s="390"/>
      <c r="G438" s="2"/>
      <c r="H438" s="2"/>
      <c r="I438" s="2"/>
      <c r="J438" s="2"/>
      <c r="K438" s="2"/>
      <c r="L438" s="2"/>
      <c r="M438" s="2"/>
      <c r="N438" s="2"/>
      <c r="O438" s="2"/>
      <c r="P438" s="2"/>
      <c r="Q438" s="2"/>
      <c r="R438" s="2"/>
      <c r="S438" s="2"/>
      <c r="T438" s="2"/>
      <c r="U438" s="2"/>
      <c r="V438" s="2"/>
      <c r="W438" s="2"/>
      <c r="X438" s="2"/>
      <c r="Y438" s="2"/>
      <c r="Z438" s="2"/>
    </row>
    <row r="439" spans="1:26" ht="12.75" customHeight="1">
      <c r="A439" s="1"/>
      <c r="B439" s="1"/>
      <c r="C439" s="1"/>
      <c r="D439" s="15"/>
      <c r="E439" s="15"/>
      <c r="F439" s="15"/>
      <c r="G439" s="2"/>
      <c r="H439" s="2"/>
      <c r="I439" s="2"/>
      <c r="J439" s="2"/>
      <c r="K439" s="2"/>
      <c r="L439" s="2"/>
      <c r="M439" s="2"/>
      <c r="N439" s="2"/>
      <c r="O439" s="2"/>
      <c r="P439" s="2"/>
      <c r="Q439" s="2"/>
      <c r="R439" s="2"/>
      <c r="S439" s="2"/>
      <c r="T439" s="2"/>
      <c r="U439" s="2"/>
      <c r="V439" s="2"/>
      <c r="W439" s="2"/>
      <c r="X439" s="2"/>
      <c r="Y439" s="2"/>
      <c r="Z439" s="2"/>
    </row>
    <row r="440" spans="1:26" ht="12.75" customHeight="1">
      <c r="A440" s="1"/>
      <c r="B440" s="19" t="s">
        <v>8</v>
      </c>
      <c r="C440" s="1"/>
      <c r="D440" s="397" t="s">
        <v>470</v>
      </c>
      <c r="E440" s="390"/>
      <c r="F440" s="390"/>
      <c r="G440" s="2"/>
      <c r="H440" s="2"/>
      <c r="I440" s="2"/>
      <c r="J440" s="2"/>
      <c r="K440" s="2"/>
      <c r="L440" s="2"/>
      <c r="M440" s="2"/>
      <c r="N440" s="2"/>
      <c r="O440" s="2"/>
      <c r="P440" s="2"/>
      <c r="Q440" s="2"/>
      <c r="R440" s="2"/>
      <c r="S440" s="2"/>
      <c r="T440" s="2"/>
      <c r="U440" s="2"/>
      <c r="V440" s="2"/>
      <c r="W440" s="2"/>
      <c r="X440" s="2"/>
      <c r="Y440" s="2"/>
      <c r="Z440" s="2"/>
    </row>
    <row r="441" spans="1:26" ht="12.75" customHeight="1">
      <c r="A441" s="15"/>
      <c r="B441" s="15"/>
      <c r="C441" s="1"/>
      <c r="D441" s="2"/>
      <c r="E441" s="2"/>
      <c r="F441" s="2"/>
      <c r="G441" s="2"/>
      <c r="H441" s="2"/>
      <c r="I441" s="2"/>
      <c r="J441" s="2"/>
      <c r="K441" s="2"/>
      <c r="L441" s="2"/>
      <c r="M441" s="2"/>
      <c r="N441" s="2"/>
      <c r="O441" s="2"/>
      <c r="P441" s="2"/>
      <c r="Q441" s="2"/>
      <c r="R441" s="2"/>
      <c r="S441" s="2"/>
      <c r="T441" s="2"/>
      <c r="U441" s="2"/>
      <c r="V441" s="2"/>
      <c r="W441" s="2"/>
      <c r="X441" s="2"/>
      <c r="Y441" s="2"/>
      <c r="Z441" s="2"/>
    </row>
    <row r="442" spans="1:26" ht="12.75" customHeight="1">
      <c r="A442" s="400" t="s">
        <v>472</v>
      </c>
      <c r="B442" s="401"/>
      <c r="C442" s="401"/>
      <c r="D442" s="401"/>
      <c r="E442" s="401"/>
      <c r="F442" s="401"/>
      <c r="G442" s="401"/>
      <c r="H442" s="2"/>
      <c r="I442" s="2"/>
      <c r="J442" s="2"/>
      <c r="K442" s="2"/>
      <c r="L442" s="2"/>
      <c r="M442" s="2"/>
      <c r="N442" s="2"/>
      <c r="O442" s="2"/>
      <c r="P442" s="2"/>
      <c r="Q442" s="2"/>
      <c r="R442" s="2"/>
      <c r="S442" s="2"/>
      <c r="T442" s="2"/>
      <c r="U442" s="2"/>
      <c r="V442" s="2"/>
      <c r="W442" s="2"/>
      <c r="X442" s="2"/>
      <c r="Y442" s="2"/>
      <c r="Z442" s="2"/>
    </row>
    <row r="443" spans="1:26" ht="12.75" customHeight="1">
      <c r="A443" s="15"/>
      <c r="B443" s="15"/>
      <c r="C443" s="1"/>
      <c r="D443" s="2"/>
      <c r="E443" s="2"/>
      <c r="F443" s="2"/>
      <c r="G443" s="2"/>
      <c r="H443" s="2"/>
      <c r="I443" s="2"/>
      <c r="J443" s="2"/>
      <c r="K443" s="2"/>
      <c r="L443" s="2"/>
      <c r="M443" s="2"/>
      <c r="N443" s="2"/>
      <c r="O443" s="2"/>
      <c r="P443" s="2"/>
      <c r="Q443" s="2"/>
      <c r="R443" s="2"/>
      <c r="S443" s="2"/>
      <c r="T443" s="2"/>
      <c r="U443" s="2"/>
      <c r="V443" s="2"/>
      <c r="W443" s="2"/>
      <c r="X443" s="2"/>
      <c r="Y443" s="2"/>
      <c r="Z443" s="2"/>
    </row>
    <row r="444" spans="1:26" ht="12.75" customHeight="1">
      <c r="A444" s="1"/>
      <c r="B444" s="1"/>
      <c r="C444" s="1"/>
      <c r="D444" s="398" t="s">
        <v>474</v>
      </c>
      <c r="E444" s="390"/>
      <c r="F444" s="390"/>
      <c r="G444" s="2"/>
      <c r="H444" s="2"/>
      <c r="I444" s="2"/>
      <c r="J444" s="2"/>
      <c r="K444" s="2"/>
      <c r="L444" s="2"/>
      <c r="M444" s="2"/>
      <c r="N444" s="2"/>
      <c r="O444" s="2"/>
      <c r="P444" s="2"/>
      <c r="Q444" s="2"/>
      <c r="R444" s="2"/>
      <c r="S444" s="2"/>
      <c r="T444" s="2"/>
      <c r="U444" s="2"/>
      <c r="V444" s="2"/>
      <c r="W444" s="2"/>
      <c r="X444" s="2"/>
      <c r="Y444" s="2"/>
      <c r="Z444" s="2"/>
    </row>
    <row r="445" spans="1:26" ht="12.75" customHeight="1">
      <c r="A445" s="16"/>
      <c r="B445" s="16"/>
      <c r="C445" s="1"/>
      <c r="D445" s="397" t="s">
        <v>475</v>
      </c>
      <c r="E445" s="390"/>
      <c r="F445" s="390"/>
      <c r="G445" s="2"/>
      <c r="H445" s="2"/>
      <c r="I445" s="2"/>
      <c r="J445" s="2"/>
      <c r="K445" s="2"/>
      <c r="L445" s="2"/>
      <c r="M445" s="2"/>
      <c r="N445" s="2"/>
      <c r="O445" s="2"/>
      <c r="P445" s="2"/>
      <c r="Q445" s="2"/>
      <c r="R445" s="2"/>
      <c r="S445" s="2"/>
      <c r="T445" s="2"/>
      <c r="U445" s="2"/>
      <c r="V445" s="2"/>
      <c r="W445" s="2"/>
      <c r="X445" s="2"/>
      <c r="Y445" s="2"/>
      <c r="Z445" s="2"/>
    </row>
    <row r="446" spans="1:26" ht="12.75" customHeight="1">
      <c r="A446" s="16"/>
      <c r="B446" s="16"/>
      <c r="C446" s="1"/>
      <c r="D446" s="15"/>
      <c r="E446" s="2"/>
      <c r="F446" s="2"/>
      <c r="G446" s="2"/>
      <c r="H446" s="2"/>
      <c r="I446" s="2"/>
      <c r="J446" s="2"/>
      <c r="K446" s="2"/>
      <c r="L446" s="2"/>
      <c r="M446" s="2"/>
      <c r="N446" s="2"/>
      <c r="O446" s="2"/>
      <c r="P446" s="2"/>
      <c r="Q446" s="2"/>
      <c r="R446" s="2"/>
      <c r="S446" s="2"/>
      <c r="T446" s="2"/>
      <c r="U446" s="2"/>
      <c r="V446" s="2"/>
      <c r="W446" s="2"/>
      <c r="X446" s="2"/>
      <c r="Y446" s="2"/>
      <c r="Z446" s="2"/>
    </row>
    <row r="447" spans="1:26" ht="12.75" customHeight="1">
      <c r="A447" s="16"/>
      <c r="B447" s="19" t="s">
        <v>8</v>
      </c>
      <c r="C447" s="1"/>
      <c r="D447" s="389" t="s">
        <v>478</v>
      </c>
      <c r="E447" s="390"/>
      <c r="F447" s="390"/>
      <c r="G447" s="2"/>
      <c r="H447" s="2"/>
      <c r="I447" s="2"/>
      <c r="J447" s="2"/>
      <c r="K447" s="2"/>
      <c r="L447" s="2"/>
      <c r="M447" s="2"/>
      <c r="N447" s="2"/>
      <c r="O447" s="2"/>
      <c r="P447" s="2"/>
      <c r="Q447" s="2"/>
      <c r="R447" s="2"/>
      <c r="S447" s="2"/>
      <c r="T447" s="2"/>
      <c r="U447" s="2"/>
      <c r="V447" s="2"/>
      <c r="W447" s="2"/>
      <c r="X447" s="2"/>
      <c r="Y447" s="2"/>
      <c r="Z447" s="2"/>
    </row>
    <row r="448" spans="1:26" ht="12.75" customHeight="1">
      <c r="A448" s="16"/>
      <c r="B448" s="16"/>
      <c r="C448" s="1"/>
      <c r="D448" s="390"/>
      <c r="E448" s="390"/>
      <c r="F448" s="390"/>
      <c r="G448" s="2"/>
      <c r="H448" s="2"/>
      <c r="I448" s="2"/>
      <c r="J448" s="2"/>
      <c r="K448" s="2"/>
      <c r="L448" s="2"/>
      <c r="M448" s="2"/>
      <c r="N448" s="2"/>
      <c r="O448" s="2"/>
      <c r="P448" s="2"/>
      <c r="Q448" s="2"/>
      <c r="R448" s="2"/>
      <c r="S448" s="2"/>
      <c r="T448" s="2"/>
      <c r="U448" s="2"/>
      <c r="V448" s="2"/>
      <c r="W448" s="2"/>
      <c r="X448" s="2"/>
      <c r="Y448" s="2"/>
      <c r="Z448" s="2"/>
    </row>
    <row r="449" spans="1:26" ht="12.75" customHeight="1">
      <c r="A449" s="16"/>
      <c r="B449" s="16"/>
      <c r="C449" s="1"/>
      <c r="D449" s="15"/>
      <c r="E449" s="2"/>
      <c r="F449" s="2"/>
      <c r="G449" s="2"/>
      <c r="H449" s="2"/>
      <c r="I449" s="2"/>
      <c r="J449" s="2"/>
      <c r="K449" s="2"/>
      <c r="L449" s="2"/>
      <c r="M449" s="2"/>
      <c r="N449" s="2"/>
      <c r="O449" s="2"/>
      <c r="P449" s="2"/>
      <c r="Q449" s="2"/>
      <c r="R449" s="2"/>
      <c r="S449" s="2"/>
      <c r="T449" s="2"/>
      <c r="U449" s="2"/>
      <c r="V449" s="2"/>
      <c r="W449" s="2"/>
      <c r="X449" s="2"/>
      <c r="Y449" s="2"/>
      <c r="Z449" s="2"/>
    </row>
    <row r="450" spans="1:26" ht="12.75" customHeight="1">
      <c r="A450" s="1"/>
      <c r="B450" s="19" t="s">
        <v>8</v>
      </c>
      <c r="C450" s="1"/>
      <c r="D450" s="403" t="s">
        <v>837</v>
      </c>
      <c r="E450" s="390"/>
      <c r="F450" s="390"/>
      <c r="G450" s="2"/>
      <c r="H450" s="2"/>
      <c r="I450" s="2"/>
      <c r="J450" s="2"/>
      <c r="K450" s="2"/>
      <c r="L450" s="2"/>
      <c r="M450" s="2"/>
      <c r="N450" s="2"/>
      <c r="O450" s="2"/>
      <c r="P450" s="2"/>
      <c r="Q450" s="2"/>
      <c r="R450" s="2"/>
      <c r="S450" s="2"/>
      <c r="T450" s="2"/>
      <c r="U450" s="2"/>
      <c r="V450" s="2"/>
      <c r="W450" s="2"/>
      <c r="X450" s="2"/>
      <c r="Y450" s="2"/>
      <c r="Z450" s="2"/>
    </row>
    <row r="451" spans="1:26" ht="12.75" customHeight="1">
      <c r="A451" s="16"/>
      <c r="B451" s="1"/>
      <c r="C451" s="1"/>
      <c r="D451" s="390"/>
      <c r="E451" s="390"/>
      <c r="F451" s="390"/>
      <c r="G451" s="2"/>
      <c r="H451" s="2"/>
      <c r="I451" s="2"/>
      <c r="J451" s="2"/>
      <c r="K451" s="2"/>
      <c r="L451" s="2"/>
      <c r="M451" s="2"/>
      <c r="N451" s="2"/>
      <c r="O451" s="2"/>
      <c r="P451" s="2"/>
      <c r="Q451" s="2"/>
      <c r="R451" s="2"/>
      <c r="S451" s="2"/>
      <c r="T451" s="2"/>
      <c r="U451" s="2"/>
      <c r="V451" s="2"/>
      <c r="W451" s="2"/>
      <c r="X451" s="2"/>
      <c r="Y451" s="2"/>
      <c r="Z451" s="2"/>
    </row>
    <row r="452" spans="1:26" ht="12.75" customHeight="1">
      <c r="A452" s="16"/>
      <c r="B452" s="16"/>
      <c r="C452" s="1"/>
      <c r="D452" s="390"/>
      <c r="E452" s="390"/>
      <c r="F452" s="390"/>
      <c r="G452" s="2"/>
      <c r="H452" s="2"/>
      <c r="I452" s="2"/>
      <c r="J452" s="2"/>
      <c r="K452" s="2"/>
      <c r="L452" s="2"/>
      <c r="M452" s="2"/>
      <c r="N452" s="2"/>
      <c r="O452" s="2"/>
      <c r="P452" s="2"/>
      <c r="Q452" s="2"/>
      <c r="R452" s="2"/>
      <c r="S452" s="2"/>
      <c r="T452" s="2"/>
      <c r="U452" s="2"/>
      <c r="V452" s="2"/>
      <c r="W452" s="2"/>
      <c r="X452" s="2"/>
      <c r="Y452" s="2"/>
      <c r="Z452" s="2"/>
    </row>
    <row r="453" spans="1:26" ht="12.75" customHeight="1">
      <c r="A453" s="16"/>
      <c r="B453" s="16"/>
      <c r="C453" s="1"/>
      <c r="D453" s="390"/>
      <c r="E453" s="390"/>
      <c r="F453" s="390"/>
      <c r="G453" s="2"/>
      <c r="H453" s="2"/>
      <c r="I453" s="2"/>
      <c r="J453" s="2"/>
      <c r="K453" s="2"/>
      <c r="L453" s="2"/>
      <c r="M453" s="2"/>
      <c r="N453" s="2"/>
      <c r="O453" s="2"/>
      <c r="P453" s="2"/>
      <c r="Q453" s="2"/>
      <c r="R453" s="2"/>
      <c r="S453" s="2"/>
      <c r="T453" s="2"/>
      <c r="U453" s="2"/>
      <c r="V453" s="2"/>
      <c r="W453" s="2"/>
      <c r="X453" s="2"/>
      <c r="Y453" s="2"/>
      <c r="Z453" s="2"/>
    </row>
    <row r="454" spans="1:26" ht="12.75" customHeight="1">
      <c r="A454" s="16"/>
      <c r="B454" s="1"/>
      <c r="C454" s="1"/>
      <c r="D454" s="72"/>
      <c r="E454" s="72"/>
      <c r="F454" s="72"/>
      <c r="G454" s="2"/>
      <c r="H454" s="2"/>
      <c r="I454" s="2"/>
      <c r="J454" s="2"/>
      <c r="K454" s="2"/>
      <c r="L454" s="2"/>
      <c r="M454" s="2"/>
      <c r="N454" s="2"/>
      <c r="O454" s="2"/>
      <c r="P454" s="2"/>
      <c r="Q454" s="2"/>
      <c r="R454" s="2"/>
      <c r="S454" s="2"/>
      <c r="T454" s="2"/>
      <c r="U454" s="2"/>
      <c r="V454" s="2"/>
      <c r="W454" s="2"/>
      <c r="X454" s="2"/>
      <c r="Y454" s="2"/>
      <c r="Z454" s="2"/>
    </row>
    <row r="455" spans="1:26" ht="12.75" customHeight="1">
      <c r="A455" s="16"/>
      <c r="B455" s="19" t="s">
        <v>8</v>
      </c>
      <c r="C455" s="1"/>
      <c r="D455" s="397" t="s">
        <v>485</v>
      </c>
      <c r="E455" s="390"/>
      <c r="F455" s="390"/>
      <c r="G455" s="2"/>
      <c r="H455" s="2"/>
      <c r="I455" s="2"/>
      <c r="J455" s="2"/>
      <c r="K455" s="2"/>
      <c r="L455" s="2"/>
      <c r="M455" s="2"/>
      <c r="N455" s="2"/>
      <c r="O455" s="2"/>
      <c r="P455" s="2"/>
      <c r="Q455" s="2"/>
      <c r="R455" s="2"/>
      <c r="S455" s="2"/>
      <c r="T455" s="2"/>
      <c r="U455" s="2"/>
      <c r="V455" s="2"/>
      <c r="W455" s="2"/>
      <c r="X455" s="2"/>
      <c r="Y455" s="2"/>
      <c r="Z455" s="2"/>
    </row>
    <row r="456" spans="1:26" ht="12.75" customHeight="1">
      <c r="A456" s="16"/>
      <c r="B456" s="16"/>
      <c r="C456" s="1"/>
      <c r="D456" s="15"/>
      <c r="E456" s="2"/>
      <c r="F456" s="2"/>
      <c r="G456" s="2"/>
      <c r="H456" s="2"/>
      <c r="I456" s="2"/>
      <c r="J456" s="2"/>
      <c r="K456" s="2"/>
      <c r="L456" s="2"/>
      <c r="M456" s="2"/>
      <c r="N456" s="2"/>
      <c r="O456" s="2"/>
      <c r="P456" s="2"/>
      <c r="Q456" s="2"/>
      <c r="R456" s="2"/>
      <c r="S456" s="2"/>
      <c r="T456" s="2"/>
      <c r="U456" s="2"/>
      <c r="V456" s="2"/>
      <c r="W456" s="2"/>
      <c r="X456" s="2"/>
      <c r="Y456" s="2"/>
      <c r="Z456" s="2"/>
    </row>
    <row r="457" spans="1:26" ht="12.75" customHeight="1">
      <c r="A457" s="16"/>
      <c r="B457" s="19" t="s">
        <v>8</v>
      </c>
      <c r="C457" s="1"/>
      <c r="D457" s="389" t="s">
        <v>488</v>
      </c>
      <c r="E457" s="390"/>
      <c r="F457" s="390"/>
      <c r="G457" s="2"/>
      <c r="H457" s="2"/>
      <c r="I457" s="2"/>
      <c r="J457" s="2"/>
      <c r="K457" s="2"/>
      <c r="L457" s="2"/>
      <c r="M457" s="2"/>
      <c r="N457" s="2"/>
      <c r="O457" s="2"/>
      <c r="P457" s="2"/>
      <c r="Q457" s="2"/>
      <c r="R457" s="2"/>
      <c r="S457" s="2"/>
      <c r="T457" s="2"/>
      <c r="U457" s="2"/>
      <c r="V457" s="2"/>
      <c r="W457" s="2"/>
      <c r="X457" s="2"/>
      <c r="Y457" s="2"/>
      <c r="Z457" s="2"/>
    </row>
    <row r="458" spans="1:26" ht="12.75" customHeight="1">
      <c r="A458" s="16"/>
      <c r="B458" s="1"/>
      <c r="C458" s="1"/>
      <c r="D458" s="390"/>
      <c r="E458" s="390"/>
      <c r="F458" s="390"/>
      <c r="G458" s="2"/>
      <c r="H458" s="2"/>
      <c r="I458" s="2"/>
      <c r="J458" s="2"/>
      <c r="K458" s="2"/>
      <c r="L458" s="2"/>
      <c r="M458" s="2"/>
      <c r="N458" s="2"/>
      <c r="O458" s="2"/>
      <c r="P458" s="2"/>
      <c r="Q458" s="2"/>
      <c r="R458" s="2"/>
      <c r="S458" s="2"/>
      <c r="T458" s="2"/>
      <c r="U458" s="2"/>
      <c r="V458" s="2"/>
      <c r="W458" s="2"/>
      <c r="X458" s="2"/>
      <c r="Y458" s="2"/>
      <c r="Z458" s="2"/>
    </row>
    <row r="459" spans="1:26" ht="12.75" customHeight="1">
      <c r="A459" s="10"/>
      <c r="B459" s="10"/>
      <c r="C459" s="1"/>
      <c r="D459" s="15"/>
      <c r="E459" s="2"/>
      <c r="F459" s="2"/>
      <c r="G459" s="2"/>
      <c r="H459" s="2"/>
      <c r="I459" s="2"/>
      <c r="J459" s="2"/>
      <c r="K459" s="2"/>
      <c r="L459" s="2"/>
      <c r="M459" s="2"/>
      <c r="N459" s="2"/>
      <c r="O459" s="2"/>
      <c r="P459" s="2"/>
      <c r="Q459" s="2"/>
      <c r="R459" s="2"/>
      <c r="S459" s="2"/>
      <c r="T459" s="2"/>
      <c r="U459" s="2"/>
      <c r="V459" s="2"/>
      <c r="W459" s="2"/>
      <c r="X459" s="2"/>
      <c r="Y459" s="2"/>
      <c r="Z459" s="2"/>
    </row>
    <row r="460" spans="1:26" ht="12.75" customHeight="1">
      <c r="A460" s="10"/>
      <c r="B460" s="19" t="s">
        <v>8</v>
      </c>
      <c r="C460" s="1"/>
      <c r="D460" s="397" t="s">
        <v>491</v>
      </c>
      <c r="E460" s="390"/>
      <c r="F460" s="390"/>
      <c r="G460" s="2"/>
      <c r="H460" s="2"/>
      <c r="I460" s="2"/>
      <c r="J460" s="2"/>
      <c r="K460" s="2"/>
      <c r="L460" s="2"/>
      <c r="M460" s="2"/>
      <c r="N460" s="2"/>
      <c r="O460" s="2"/>
      <c r="P460" s="2"/>
      <c r="Q460" s="2"/>
      <c r="R460" s="2"/>
      <c r="S460" s="2"/>
      <c r="T460" s="2"/>
      <c r="U460" s="2"/>
      <c r="V460" s="2"/>
      <c r="W460" s="2"/>
      <c r="X460" s="2"/>
      <c r="Y460" s="2"/>
      <c r="Z460" s="2"/>
    </row>
    <row r="461" spans="1:26" ht="12.75" customHeight="1">
      <c r="A461" s="16"/>
      <c r="B461" s="16"/>
      <c r="C461" s="1"/>
      <c r="D461" s="15"/>
      <c r="E461" s="2"/>
      <c r="F461" s="2"/>
      <c r="G461" s="2"/>
      <c r="H461" s="2"/>
      <c r="I461" s="2"/>
      <c r="J461" s="2"/>
      <c r="K461" s="2"/>
      <c r="L461" s="2"/>
      <c r="M461" s="2"/>
      <c r="N461" s="2"/>
      <c r="O461" s="2"/>
      <c r="P461" s="2"/>
      <c r="Q461" s="2"/>
      <c r="R461" s="2"/>
      <c r="S461" s="2"/>
      <c r="T461" s="2"/>
      <c r="U461" s="2"/>
      <c r="V461" s="2"/>
      <c r="W461" s="2"/>
      <c r="X461" s="2"/>
      <c r="Y461" s="2"/>
      <c r="Z461" s="2"/>
    </row>
    <row r="462" spans="1:26" ht="12.75" customHeight="1">
      <c r="A462" s="400" t="s">
        <v>494</v>
      </c>
      <c r="B462" s="401"/>
      <c r="C462" s="401"/>
      <c r="D462" s="401"/>
      <c r="E462" s="401"/>
      <c r="F462" s="401"/>
      <c r="G462" s="401"/>
      <c r="H462" s="2"/>
      <c r="I462" s="2"/>
      <c r="J462" s="2"/>
      <c r="K462" s="2"/>
      <c r="L462" s="2"/>
      <c r="M462" s="2"/>
      <c r="N462" s="2"/>
      <c r="O462" s="2"/>
      <c r="P462" s="2"/>
      <c r="Q462" s="2"/>
      <c r="R462" s="2"/>
      <c r="S462" s="2"/>
      <c r="T462" s="2"/>
      <c r="U462" s="2"/>
      <c r="V462" s="2"/>
      <c r="W462" s="2"/>
      <c r="X462" s="2"/>
      <c r="Y462" s="2"/>
      <c r="Z462" s="2"/>
    </row>
    <row r="463" spans="1:26" ht="12" customHeight="1">
      <c r="A463" s="16"/>
      <c r="B463" s="16"/>
      <c r="C463" s="1"/>
      <c r="D463" s="15"/>
      <c r="E463" s="2"/>
      <c r="F463" s="2"/>
      <c r="G463" s="2"/>
      <c r="H463" s="2"/>
      <c r="I463" s="2"/>
      <c r="J463" s="2"/>
      <c r="K463" s="2"/>
      <c r="L463" s="2"/>
      <c r="M463" s="2"/>
      <c r="N463" s="2"/>
      <c r="O463" s="2"/>
      <c r="P463" s="2"/>
      <c r="Q463" s="2"/>
      <c r="R463" s="2"/>
      <c r="S463" s="2"/>
      <c r="T463" s="2"/>
      <c r="U463" s="2"/>
      <c r="V463" s="2"/>
      <c r="W463" s="2"/>
      <c r="X463" s="2"/>
      <c r="Y463" s="2"/>
      <c r="Z463" s="2"/>
    </row>
    <row r="464" spans="1:26" ht="12.75" customHeight="1">
      <c r="A464" s="1"/>
      <c r="B464" s="1"/>
      <c r="C464" s="3"/>
      <c r="D464" s="398" t="s">
        <v>496</v>
      </c>
      <c r="E464" s="390"/>
      <c r="F464" s="390"/>
      <c r="G464" s="2"/>
      <c r="H464" s="2"/>
      <c r="I464" s="2"/>
      <c r="J464" s="2"/>
      <c r="K464" s="2"/>
      <c r="L464" s="2"/>
      <c r="M464" s="2"/>
      <c r="N464" s="2"/>
      <c r="O464" s="2"/>
      <c r="P464" s="2"/>
      <c r="Q464" s="2"/>
      <c r="R464" s="2"/>
      <c r="S464" s="2"/>
      <c r="T464" s="2"/>
      <c r="U464" s="2"/>
      <c r="V464" s="2"/>
      <c r="W464" s="2"/>
      <c r="X464" s="2"/>
      <c r="Y464" s="2"/>
      <c r="Z464" s="2"/>
    </row>
    <row r="465" spans="1:26" ht="12.75" customHeight="1">
      <c r="A465" s="1"/>
      <c r="B465" s="1"/>
      <c r="C465" s="3"/>
      <c r="D465" s="56" t="s">
        <v>862</v>
      </c>
      <c r="E465" s="56"/>
      <c r="F465" s="56"/>
      <c r="G465" s="2"/>
      <c r="H465" s="2"/>
      <c r="I465" s="2"/>
      <c r="J465" s="2"/>
      <c r="K465" s="2"/>
      <c r="L465" s="2"/>
      <c r="M465" s="2"/>
      <c r="N465" s="2"/>
      <c r="O465" s="2"/>
      <c r="P465" s="2"/>
      <c r="Q465" s="2"/>
      <c r="R465" s="2"/>
      <c r="S465" s="2"/>
      <c r="T465" s="2"/>
      <c r="U465" s="2"/>
      <c r="V465" s="2"/>
      <c r="W465" s="2"/>
      <c r="X465" s="2"/>
      <c r="Y465" s="2"/>
      <c r="Z465" s="2"/>
    </row>
    <row r="466" spans="1:26" ht="12.75" customHeight="1">
      <c r="A466" s="1"/>
      <c r="B466" s="1"/>
      <c r="C466" s="3"/>
      <c r="D466" s="56" t="s">
        <v>863</v>
      </c>
      <c r="E466" s="56"/>
      <c r="F466" s="56"/>
      <c r="G466" s="2"/>
      <c r="H466" s="2"/>
      <c r="I466" s="2"/>
      <c r="J466" s="2"/>
      <c r="K466" s="2"/>
      <c r="L466" s="2"/>
      <c r="M466" s="2"/>
      <c r="N466" s="2"/>
      <c r="O466" s="2"/>
      <c r="P466" s="2"/>
      <c r="Q466" s="2"/>
      <c r="R466" s="2"/>
      <c r="S466" s="2"/>
      <c r="T466" s="2"/>
      <c r="U466" s="2"/>
      <c r="V466" s="2"/>
      <c r="W466" s="2"/>
      <c r="X466" s="2"/>
      <c r="Y466" s="2"/>
      <c r="Z466" s="2"/>
    </row>
    <row r="467" spans="1:26" ht="12.75" customHeight="1">
      <c r="A467" s="1"/>
      <c r="B467" s="1"/>
      <c r="C467" s="3"/>
      <c r="D467" s="13"/>
      <c r="E467" s="13"/>
      <c r="F467" s="13"/>
      <c r="G467" s="2"/>
      <c r="H467" s="2"/>
      <c r="I467" s="2"/>
      <c r="J467" s="2"/>
      <c r="K467" s="2"/>
      <c r="L467" s="2"/>
      <c r="M467" s="2"/>
      <c r="N467" s="2"/>
      <c r="O467" s="2"/>
      <c r="P467" s="2"/>
      <c r="Q467" s="2"/>
      <c r="R467" s="2"/>
      <c r="S467" s="2"/>
      <c r="T467" s="2"/>
      <c r="U467" s="2"/>
      <c r="V467" s="2"/>
      <c r="W467" s="2"/>
      <c r="X467" s="2"/>
      <c r="Y467" s="2"/>
      <c r="Z467" s="2"/>
    </row>
    <row r="468" spans="1:26" ht="13.5" customHeight="1">
      <c r="A468" s="14"/>
      <c r="B468" s="19" t="s">
        <v>8</v>
      </c>
      <c r="C468" s="14"/>
      <c r="D468" s="389" t="s">
        <v>866</v>
      </c>
      <c r="E468" s="390"/>
      <c r="F468" s="390"/>
      <c r="G468" s="2"/>
      <c r="H468" s="2"/>
      <c r="I468" s="2"/>
      <c r="J468" s="2"/>
      <c r="K468" s="2"/>
      <c r="L468" s="2"/>
      <c r="M468" s="2"/>
      <c r="N468" s="2"/>
      <c r="O468" s="2"/>
      <c r="P468" s="2"/>
      <c r="Q468" s="2"/>
      <c r="R468" s="2"/>
      <c r="S468" s="2"/>
      <c r="T468" s="2"/>
      <c r="U468" s="2"/>
      <c r="V468" s="2"/>
      <c r="W468" s="2"/>
      <c r="X468" s="2"/>
      <c r="Y468" s="2"/>
      <c r="Z468" s="2"/>
    </row>
    <row r="469" spans="1:26" ht="12.75" customHeight="1">
      <c r="A469" s="14"/>
      <c r="B469" s="14"/>
      <c r="C469" s="14"/>
      <c r="D469" s="390"/>
      <c r="E469" s="390"/>
      <c r="F469" s="390"/>
      <c r="G469" s="2"/>
      <c r="H469" s="2"/>
      <c r="I469" s="2"/>
      <c r="J469" s="2"/>
      <c r="K469" s="2"/>
      <c r="L469" s="2"/>
      <c r="M469" s="2"/>
      <c r="N469" s="2"/>
      <c r="O469" s="2"/>
      <c r="P469" s="2"/>
      <c r="Q469" s="2"/>
      <c r="R469" s="2"/>
      <c r="S469" s="2"/>
      <c r="T469" s="2"/>
      <c r="U469" s="2"/>
      <c r="V469" s="2"/>
      <c r="W469" s="2"/>
      <c r="X469" s="2"/>
      <c r="Y469" s="2"/>
      <c r="Z469" s="2"/>
    </row>
    <row r="470" spans="1:26" ht="12.75" customHeight="1">
      <c r="A470" s="14"/>
      <c r="B470" s="14"/>
      <c r="C470" s="14"/>
      <c r="D470" s="40"/>
      <c r="E470" s="2"/>
      <c r="F470" s="15"/>
      <c r="G470" s="2"/>
      <c r="H470" s="2"/>
      <c r="I470" s="2"/>
      <c r="J470" s="2"/>
      <c r="K470" s="2"/>
      <c r="L470" s="2"/>
      <c r="M470" s="2"/>
      <c r="N470" s="2"/>
      <c r="O470" s="2"/>
      <c r="P470" s="2"/>
      <c r="Q470" s="2"/>
      <c r="R470" s="2"/>
      <c r="S470" s="2"/>
      <c r="T470" s="2"/>
      <c r="U470" s="2"/>
      <c r="V470" s="2"/>
      <c r="W470" s="2"/>
      <c r="X470" s="2"/>
      <c r="Y470" s="2"/>
      <c r="Z470" s="2"/>
    </row>
    <row r="471" spans="1:26" ht="14.25" customHeight="1">
      <c r="A471" s="16"/>
      <c r="B471" s="19" t="s">
        <v>8</v>
      </c>
      <c r="C471" s="14"/>
      <c r="D471" s="389" t="s">
        <v>868</v>
      </c>
      <c r="E471" s="390"/>
      <c r="F471" s="390"/>
      <c r="G471" s="2"/>
      <c r="H471" s="2"/>
      <c r="I471" s="2"/>
      <c r="J471" s="2"/>
      <c r="K471" s="2"/>
      <c r="L471" s="2"/>
      <c r="M471" s="2"/>
      <c r="N471" s="2"/>
      <c r="O471" s="2"/>
      <c r="P471" s="2"/>
      <c r="Q471" s="2"/>
      <c r="R471" s="2"/>
      <c r="S471" s="2"/>
      <c r="T471" s="2"/>
      <c r="U471" s="2"/>
      <c r="V471" s="2"/>
      <c r="W471" s="2"/>
      <c r="X471" s="2"/>
      <c r="Y471" s="2"/>
      <c r="Z471" s="2"/>
    </row>
    <row r="472" spans="1:26" ht="12.75" customHeight="1">
      <c r="A472" s="14"/>
      <c r="B472" s="14"/>
      <c r="C472" s="14"/>
      <c r="D472" s="390"/>
      <c r="E472" s="390"/>
      <c r="F472" s="390"/>
      <c r="G472" s="2"/>
      <c r="H472" s="2"/>
      <c r="I472" s="2"/>
      <c r="J472" s="2"/>
      <c r="K472" s="2"/>
      <c r="L472" s="2"/>
      <c r="M472" s="2"/>
      <c r="N472" s="2"/>
      <c r="O472" s="2"/>
      <c r="P472" s="2"/>
      <c r="Q472" s="2"/>
      <c r="R472" s="2"/>
      <c r="S472" s="2"/>
      <c r="T472" s="2"/>
      <c r="U472" s="2"/>
      <c r="V472" s="2"/>
      <c r="W472" s="2"/>
      <c r="X472" s="2"/>
      <c r="Y472" s="2"/>
      <c r="Z472" s="2"/>
    </row>
    <row r="473" spans="1:26" ht="12.75" customHeight="1">
      <c r="A473" s="14"/>
      <c r="B473" s="14"/>
      <c r="C473" s="14"/>
      <c r="D473" s="390"/>
      <c r="E473" s="390"/>
      <c r="F473" s="390"/>
      <c r="G473" s="2"/>
      <c r="H473" s="2"/>
      <c r="I473" s="2"/>
      <c r="J473" s="2"/>
      <c r="K473" s="2"/>
      <c r="L473" s="2"/>
      <c r="M473" s="2"/>
      <c r="N473" s="2"/>
      <c r="O473" s="2"/>
      <c r="P473" s="2"/>
      <c r="Q473" s="2"/>
      <c r="R473" s="2"/>
      <c r="S473" s="2"/>
      <c r="T473" s="2"/>
      <c r="U473" s="2"/>
      <c r="V473" s="2"/>
      <c r="W473" s="2"/>
      <c r="X473" s="2"/>
      <c r="Y473" s="2"/>
      <c r="Z473" s="2"/>
    </row>
    <row r="474" spans="1:26" ht="12.75" customHeight="1">
      <c r="A474" s="14"/>
      <c r="B474" s="14"/>
      <c r="C474" s="14"/>
      <c r="D474" s="390"/>
      <c r="E474" s="390"/>
      <c r="F474" s="390"/>
      <c r="G474" s="2"/>
      <c r="H474" s="2"/>
      <c r="I474" s="2"/>
      <c r="J474" s="2"/>
      <c r="K474" s="2"/>
      <c r="L474" s="2"/>
      <c r="M474" s="2"/>
      <c r="N474" s="2"/>
      <c r="O474" s="2"/>
      <c r="P474" s="2"/>
      <c r="Q474" s="2"/>
      <c r="R474" s="2"/>
      <c r="S474" s="2"/>
      <c r="T474" s="2"/>
      <c r="U474" s="2"/>
      <c r="V474" s="2"/>
      <c r="W474" s="2"/>
      <c r="X474" s="2"/>
      <c r="Y474" s="2"/>
      <c r="Z474" s="2"/>
    </row>
    <row r="475" spans="1:26" ht="12.75" customHeight="1">
      <c r="A475" s="14"/>
      <c r="B475" s="14"/>
      <c r="C475" s="14"/>
      <c r="D475" s="390"/>
      <c r="E475" s="390"/>
      <c r="F475" s="390"/>
      <c r="G475" s="2"/>
      <c r="H475" s="2"/>
      <c r="I475" s="2"/>
      <c r="J475" s="2"/>
      <c r="K475" s="2"/>
      <c r="L475" s="2"/>
      <c r="M475" s="2"/>
      <c r="N475" s="2"/>
      <c r="O475" s="2"/>
      <c r="P475" s="2"/>
      <c r="Q475" s="2"/>
      <c r="R475" s="2"/>
      <c r="S475" s="2"/>
      <c r="T475" s="2"/>
      <c r="U475" s="2"/>
      <c r="V475" s="2"/>
      <c r="W475" s="2"/>
      <c r="X475" s="2"/>
      <c r="Y475" s="2"/>
      <c r="Z475" s="2"/>
    </row>
    <row r="476" spans="1:26" ht="12.75" customHeight="1">
      <c r="A476" s="14"/>
      <c r="B476" s="14"/>
      <c r="C476" s="14"/>
      <c r="D476" s="15"/>
      <c r="E476" s="2"/>
      <c r="F476" s="15"/>
      <c r="G476" s="2"/>
      <c r="H476" s="2"/>
      <c r="I476" s="2"/>
      <c r="J476" s="2"/>
      <c r="K476" s="2"/>
      <c r="L476" s="2"/>
      <c r="M476" s="2"/>
      <c r="N476" s="2"/>
      <c r="O476" s="2"/>
      <c r="P476" s="2"/>
      <c r="Q476" s="2"/>
      <c r="R476" s="2"/>
      <c r="S476" s="2"/>
      <c r="T476" s="2"/>
      <c r="U476" s="2"/>
      <c r="V476" s="2"/>
      <c r="W476" s="2"/>
      <c r="X476" s="2"/>
      <c r="Y476" s="2"/>
      <c r="Z476" s="2"/>
    </row>
    <row r="477" spans="1:26" ht="14.25" customHeight="1">
      <c r="A477" s="16"/>
      <c r="B477" s="19" t="s">
        <v>8</v>
      </c>
      <c r="C477" s="14"/>
      <c r="D477" s="389" t="s">
        <v>872</v>
      </c>
      <c r="E477" s="390"/>
      <c r="F477" s="390"/>
      <c r="G477" s="2"/>
      <c r="H477" s="2"/>
      <c r="I477" s="2"/>
      <c r="J477" s="2"/>
      <c r="K477" s="2"/>
      <c r="L477" s="2"/>
      <c r="M477" s="2"/>
      <c r="N477" s="2"/>
      <c r="O477" s="2"/>
      <c r="P477" s="2"/>
      <c r="Q477" s="2"/>
      <c r="R477" s="2"/>
      <c r="S477" s="2"/>
      <c r="T477" s="2"/>
      <c r="U477" s="2"/>
      <c r="V477" s="2"/>
      <c r="W477" s="2"/>
      <c r="X477" s="2"/>
      <c r="Y477" s="2"/>
      <c r="Z477" s="2"/>
    </row>
    <row r="478" spans="1:26" ht="12.75" customHeight="1">
      <c r="A478" s="14"/>
      <c r="B478" s="14"/>
      <c r="C478" s="14"/>
      <c r="D478" s="390"/>
      <c r="E478" s="390"/>
      <c r="F478" s="390"/>
      <c r="G478" s="2"/>
      <c r="H478" s="2"/>
      <c r="I478" s="2"/>
      <c r="J478" s="2"/>
      <c r="K478" s="2"/>
      <c r="L478" s="2"/>
      <c r="M478" s="2"/>
      <c r="N478" s="2"/>
      <c r="O478" s="2"/>
      <c r="P478" s="2"/>
      <c r="Q478" s="2"/>
      <c r="R478" s="2"/>
      <c r="S478" s="2"/>
      <c r="T478" s="2"/>
      <c r="U478" s="2"/>
      <c r="V478" s="2"/>
      <c r="W478" s="2"/>
      <c r="X478" s="2"/>
      <c r="Y478" s="2"/>
      <c r="Z478" s="2"/>
    </row>
    <row r="479" spans="1:26" ht="12.75" customHeight="1">
      <c r="A479" s="14"/>
      <c r="B479" s="14"/>
      <c r="C479" s="14"/>
      <c r="D479" s="390"/>
      <c r="E479" s="390"/>
      <c r="F479" s="390"/>
      <c r="G479" s="2"/>
      <c r="H479" s="2"/>
      <c r="I479" s="2"/>
      <c r="J479" s="2"/>
      <c r="K479" s="2"/>
      <c r="L479" s="2"/>
      <c r="M479" s="2"/>
      <c r="N479" s="2"/>
      <c r="O479" s="2"/>
      <c r="P479" s="2"/>
      <c r="Q479" s="2"/>
      <c r="R479" s="2"/>
      <c r="S479" s="2"/>
      <c r="T479" s="2"/>
      <c r="U479" s="2"/>
      <c r="V479" s="2"/>
      <c r="W479" s="2"/>
      <c r="X479" s="2"/>
      <c r="Y479" s="2"/>
      <c r="Z479" s="2"/>
    </row>
    <row r="480" spans="1:26" ht="12.75" customHeight="1">
      <c r="A480" s="14"/>
      <c r="B480" s="14"/>
      <c r="C480" s="14"/>
      <c r="D480" s="390"/>
      <c r="E480" s="390"/>
      <c r="F480" s="390"/>
      <c r="G480" s="2"/>
      <c r="H480" s="2"/>
      <c r="I480" s="2"/>
      <c r="J480" s="2"/>
      <c r="K480" s="2"/>
      <c r="L480" s="2"/>
      <c r="M480" s="2"/>
      <c r="N480" s="2"/>
      <c r="O480" s="2"/>
      <c r="P480" s="2"/>
      <c r="Q480" s="2"/>
      <c r="R480" s="2"/>
      <c r="S480" s="2"/>
      <c r="T480" s="2"/>
      <c r="U480" s="2"/>
      <c r="V480" s="2"/>
      <c r="W480" s="2"/>
      <c r="X480" s="2"/>
      <c r="Y480" s="2"/>
      <c r="Z480" s="2"/>
    </row>
    <row r="481" spans="1:26" ht="9.75" customHeight="1">
      <c r="A481" s="14"/>
      <c r="B481" s="14"/>
      <c r="C481" s="14"/>
      <c r="D481" s="15"/>
      <c r="E481" s="2"/>
      <c r="F481" s="15"/>
      <c r="G481" s="2"/>
      <c r="H481" s="2"/>
      <c r="I481" s="2"/>
      <c r="J481" s="2"/>
      <c r="K481" s="2"/>
      <c r="L481" s="2"/>
      <c r="M481" s="2"/>
      <c r="N481" s="2"/>
      <c r="O481" s="2"/>
      <c r="P481" s="2"/>
      <c r="Q481" s="2"/>
      <c r="R481" s="2"/>
      <c r="S481" s="2"/>
      <c r="T481" s="2"/>
      <c r="U481" s="2"/>
      <c r="V481" s="2"/>
      <c r="W481" s="2"/>
      <c r="X481" s="2"/>
      <c r="Y481" s="2"/>
      <c r="Z481" s="2"/>
    </row>
    <row r="482" spans="1:26" ht="14.25" customHeight="1">
      <c r="A482" s="16"/>
      <c r="B482" s="19" t="s">
        <v>8</v>
      </c>
      <c r="C482" s="14"/>
      <c r="D482" s="389" t="s">
        <v>874</v>
      </c>
      <c r="E482" s="390"/>
      <c r="F482" s="390"/>
      <c r="G482" s="2"/>
      <c r="H482" s="2"/>
      <c r="I482" s="2"/>
      <c r="J482" s="2"/>
      <c r="K482" s="2"/>
      <c r="L482" s="2"/>
      <c r="M482" s="2"/>
      <c r="N482" s="2"/>
      <c r="O482" s="2"/>
      <c r="P482" s="2"/>
      <c r="Q482" s="2"/>
      <c r="R482" s="2"/>
      <c r="S482" s="2"/>
      <c r="T482" s="2"/>
      <c r="U482" s="2"/>
      <c r="V482" s="2"/>
      <c r="W482" s="2"/>
      <c r="X482" s="2"/>
      <c r="Y482" s="2"/>
      <c r="Z482" s="2"/>
    </row>
    <row r="483" spans="1:26" ht="12.75" customHeight="1">
      <c r="A483" s="14"/>
      <c r="B483" s="14"/>
      <c r="C483" s="14"/>
      <c r="D483" s="390"/>
      <c r="E483" s="390"/>
      <c r="F483" s="390"/>
      <c r="G483" s="2"/>
      <c r="H483" s="2"/>
      <c r="I483" s="2"/>
      <c r="J483" s="2"/>
      <c r="K483" s="2"/>
      <c r="L483" s="2"/>
      <c r="M483" s="2"/>
      <c r="N483" s="2"/>
      <c r="O483" s="2"/>
      <c r="P483" s="2"/>
      <c r="Q483" s="2"/>
      <c r="R483" s="2"/>
      <c r="S483" s="2"/>
      <c r="T483" s="2"/>
      <c r="U483" s="2"/>
      <c r="V483" s="2"/>
      <c r="W483" s="2"/>
      <c r="X483" s="2"/>
      <c r="Y483" s="2"/>
      <c r="Z483" s="2"/>
    </row>
    <row r="484" spans="1:26" ht="12.75" customHeight="1">
      <c r="A484" s="14"/>
      <c r="B484" s="14"/>
      <c r="C484" s="14"/>
      <c r="D484" s="390"/>
      <c r="E484" s="390"/>
      <c r="F484" s="390"/>
      <c r="G484" s="2"/>
      <c r="H484" s="2"/>
      <c r="I484" s="2"/>
      <c r="J484" s="2"/>
      <c r="K484" s="2"/>
      <c r="L484" s="2"/>
      <c r="M484" s="2"/>
      <c r="N484" s="2"/>
      <c r="O484" s="2"/>
      <c r="P484" s="2"/>
      <c r="Q484" s="2"/>
      <c r="R484" s="2"/>
      <c r="S484" s="2"/>
      <c r="T484" s="2"/>
      <c r="U484" s="2"/>
      <c r="V484" s="2"/>
      <c r="W484" s="2"/>
      <c r="X484" s="2"/>
      <c r="Y484" s="2"/>
      <c r="Z484" s="2"/>
    </row>
    <row r="485" spans="1:26" ht="12.75" customHeight="1">
      <c r="A485" s="14"/>
      <c r="B485" s="14"/>
      <c r="C485" s="14"/>
      <c r="D485" s="11"/>
      <c r="E485" s="11"/>
      <c r="F485" s="11"/>
      <c r="G485" s="2"/>
      <c r="H485" s="2"/>
      <c r="I485" s="2"/>
      <c r="J485" s="2"/>
      <c r="K485" s="2"/>
      <c r="L485" s="2"/>
      <c r="M485" s="2"/>
      <c r="N485" s="2"/>
      <c r="O485" s="2"/>
      <c r="P485" s="2"/>
      <c r="Q485" s="2"/>
      <c r="R485" s="2"/>
      <c r="S485" s="2"/>
      <c r="T485" s="2"/>
      <c r="U485" s="2"/>
      <c r="V485" s="2"/>
      <c r="W485" s="2"/>
      <c r="X485" s="2"/>
      <c r="Y485" s="2"/>
      <c r="Z485" s="2"/>
    </row>
    <row r="486" spans="1:26" ht="14.25" customHeight="1">
      <c r="A486" s="16"/>
      <c r="B486" s="19" t="s">
        <v>8</v>
      </c>
      <c r="C486" s="14"/>
      <c r="D486" s="389" t="s">
        <v>512</v>
      </c>
      <c r="E486" s="390"/>
      <c r="F486" s="390"/>
      <c r="G486" s="2"/>
      <c r="H486" s="2"/>
      <c r="I486" s="2"/>
      <c r="J486" s="2"/>
      <c r="K486" s="2"/>
      <c r="L486" s="2"/>
      <c r="M486" s="2"/>
      <c r="N486" s="2"/>
      <c r="O486" s="2"/>
      <c r="P486" s="2"/>
      <c r="Q486" s="2"/>
      <c r="R486" s="2"/>
      <c r="S486" s="2"/>
      <c r="T486" s="2"/>
      <c r="U486" s="2"/>
      <c r="V486" s="2"/>
      <c r="W486" s="2"/>
      <c r="X486" s="2"/>
      <c r="Y486" s="2"/>
      <c r="Z486" s="2"/>
    </row>
    <row r="487" spans="1:26" ht="12.75" customHeight="1">
      <c r="A487" s="14"/>
      <c r="B487" s="14"/>
      <c r="C487" s="14"/>
      <c r="D487" s="390"/>
      <c r="E487" s="390"/>
      <c r="F487" s="390"/>
      <c r="G487" s="2"/>
      <c r="H487" s="2"/>
      <c r="I487" s="2"/>
      <c r="J487" s="2"/>
      <c r="K487" s="2"/>
      <c r="L487" s="2"/>
      <c r="M487" s="2"/>
      <c r="N487" s="2"/>
      <c r="O487" s="2"/>
      <c r="P487" s="2"/>
      <c r="Q487" s="2"/>
      <c r="R487" s="2"/>
      <c r="S487" s="2"/>
      <c r="T487" s="2"/>
      <c r="U487" s="2"/>
      <c r="V487" s="2"/>
      <c r="W487" s="2"/>
      <c r="X487" s="2"/>
      <c r="Y487" s="2"/>
      <c r="Z487" s="2"/>
    </row>
    <row r="488" spans="1:26" ht="12.75" customHeight="1">
      <c r="A488" s="14"/>
      <c r="B488" s="14"/>
      <c r="C488" s="14"/>
      <c r="D488" s="390"/>
      <c r="E488" s="390"/>
      <c r="F488" s="390"/>
      <c r="G488" s="2"/>
      <c r="H488" s="2"/>
      <c r="I488" s="2"/>
      <c r="J488" s="2"/>
      <c r="K488" s="2"/>
      <c r="L488" s="2"/>
      <c r="M488" s="2"/>
      <c r="N488" s="2"/>
      <c r="O488" s="2"/>
      <c r="P488" s="2"/>
      <c r="Q488" s="2"/>
      <c r="R488" s="2"/>
      <c r="S488" s="2"/>
      <c r="T488" s="2"/>
      <c r="U488" s="2"/>
      <c r="V488" s="2"/>
      <c r="W488" s="2"/>
      <c r="X488" s="2"/>
      <c r="Y488" s="2"/>
      <c r="Z488" s="2"/>
    </row>
    <row r="489" spans="1:26" ht="12.75" customHeight="1">
      <c r="A489" s="14"/>
      <c r="B489" s="14"/>
      <c r="C489" s="14"/>
      <c r="D489" s="390"/>
      <c r="E489" s="390"/>
      <c r="F489" s="390"/>
      <c r="G489" s="2"/>
      <c r="H489" s="2"/>
      <c r="I489" s="2"/>
      <c r="J489" s="2"/>
      <c r="K489" s="2"/>
      <c r="L489" s="2"/>
      <c r="M489" s="2"/>
      <c r="N489" s="2"/>
      <c r="O489" s="2"/>
      <c r="P489" s="2"/>
      <c r="Q489" s="2"/>
      <c r="R489" s="2"/>
      <c r="S489" s="2"/>
      <c r="T489" s="2"/>
      <c r="U489" s="2"/>
      <c r="V489" s="2"/>
      <c r="W489" s="2"/>
      <c r="X489" s="2"/>
      <c r="Y489" s="2"/>
      <c r="Z489" s="2"/>
    </row>
    <row r="490" spans="1:26" ht="12.75" customHeight="1">
      <c r="A490" s="14"/>
      <c r="B490" s="14"/>
      <c r="C490" s="14"/>
      <c r="D490" s="390"/>
      <c r="E490" s="390"/>
      <c r="F490" s="390"/>
      <c r="G490" s="2"/>
      <c r="H490" s="2"/>
      <c r="I490" s="2"/>
      <c r="J490" s="2"/>
      <c r="K490" s="2"/>
      <c r="L490" s="2"/>
      <c r="M490" s="2"/>
      <c r="N490" s="2"/>
      <c r="O490" s="2"/>
      <c r="P490" s="2"/>
      <c r="Q490" s="2"/>
      <c r="R490" s="2"/>
      <c r="S490" s="2"/>
      <c r="T490" s="2"/>
      <c r="U490" s="2"/>
      <c r="V490" s="2"/>
      <c r="W490" s="2"/>
      <c r="X490" s="2"/>
      <c r="Y490" s="2"/>
      <c r="Z490" s="2"/>
    </row>
    <row r="491" spans="1:26" ht="12.75" customHeight="1">
      <c r="A491" s="14"/>
      <c r="B491" s="14"/>
      <c r="C491" s="14"/>
      <c r="D491" s="390"/>
      <c r="E491" s="390"/>
      <c r="F491" s="390"/>
      <c r="G491" s="2"/>
      <c r="H491" s="2"/>
      <c r="I491" s="2"/>
      <c r="J491" s="2"/>
      <c r="K491" s="2"/>
      <c r="L491" s="2"/>
      <c r="M491" s="2"/>
      <c r="N491" s="2"/>
      <c r="O491" s="2"/>
      <c r="P491" s="2"/>
      <c r="Q491" s="2"/>
      <c r="R491" s="2"/>
      <c r="S491" s="2"/>
      <c r="T491" s="2"/>
      <c r="U491" s="2"/>
      <c r="V491" s="2"/>
      <c r="W491" s="2"/>
      <c r="X491" s="2"/>
      <c r="Y491" s="2"/>
      <c r="Z491" s="2"/>
    </row>
    <row r="492" spans="1:26" ht="12.75" customHeight="1">
      <c r="A492" s="14"/>
      <c r="B492" s="14"/>
      <c r="C492" s="14"/>
      <c r="D492" s="390"/>
      <c r="E492" s="390"/>
      <c r="F492" s="390"/>
      <c r="G492" s="2"/>
      <c r="H492" s="2"/>
      <c r="I492" s="2"/>
      <c r="J492" s="2"/>
      <c r="K492" s="2"/>
      <c r="L492" s="2"/>
      <c r="M492" s="2"/>
      <c r="N492" s="2"/>
      <c r="O492" s="2"/>
      <c r="P492" s="2"/>
      <c r="Q492" s="2"/>
      <c r="R492" s="2"/>
      <c r="S492" s="2"/>
      <c r="T492" s="2"/>
      <c r="U492" s="2"/>
      <c r="V492" s="2"/>
      <c r="W492" s="2"/>
      <c r="X492" s="2"/>
      <c r="Y492" s="2"/>
      <c r="Z492" s="2"/>
    </row>
    <row r="493" spans="1:26" ht="12.75" customHeight="1">
      <c r="A493" s="14"/>
      <c r="B493" s="14"/>
      <c r="C493" s="14"/>
      <c r="D493" s="390"/>
      <c r="E493" s="390"/>
      <c r="F493" s="390"/>
      <c r="G493" s="2"/>
      <c r="H493" s="2"/>
      <c r="I493" s="2"/>
      <c r="J493" s="2"/>
      <c r="K493" s="2"/>
      <c r="L493" s="2"/>
      <c r="M493" s="2"/>
      <c r="N493" s="2"/>
      <c r="O493" s="2"/>
      <c r="P493" s="2"/>
      <c r="Q493" s="2"/>
      <c r="R493" s="2"/>
      <c r="S493" s="2"/>
      <c r="T493" s="2"/>
      <c r="U493" s="2"/>
      <c r="V493" s="2"/>
      <c r="W493" s="2"/>
      <c r="X493" s="2"/>
      <c r="Y493" s="2"/>
      <c r="Z493" s="2"/>
    </row>
    <row r="494" spans="1:26" ht="12.75" customHeight="1">
      <c r="A494" s="14"/>
      <c r="B494" s="14"/>
      <c r="C494" s="14"/>
      <c r="D494" s="390"/>
      <c r="E494" s="390"/>
      <c r="F494" s="390"/>
      <c r="G494" s="2"/>
      <c r="H494" s="2"/>
      <c r="I494" s="2"/>
      <c r="J494" s="2"/>
      <c r="K494" s="2"/>
      <c r="L494" s="2"/>
      <c r="M494" s="2"/>
      <c r="N494" s="2"/>
      <c r="O494" s="2"/>
      <c r="P494" s="2"/>
      <c r="Q494" s="2"/>
      <c r="R494" s="2"/>
      <c r="S494" s="2"/>
      <c r="T494" s="2"/>
      <c r="U494" s="2"/>
      <c r="V494" s="2"/>
      <c r="W494" s="2"/>
      <c r="X494" s="2"/>
      <c r="Y494" s="2"/>
      <c r="Z494" s="2"/>
    </row>
    <row r="495" spans="1:26" ht="12.75" customHeight="1">
      <c r="A495" s="14"/>
      <c r="B495" s="14"/>
      <c r="C495" s="14"/>
      <c r="D495" s="15"/>
      <c r="E495" s="2"/>
      <c r="F495" s="15"/>
      <c r="G495" s="2"/>
      <c r="H495" s="2"/>
      <c r="I495" s="2"/>
      <c r="J495" s="2"/>
      <c r="K495" s="2"/>
      <c r="L495" s="2"/>
      <c r="M495" s="2"/>
      <c r="N495" s="2"/>
      <c r="O495" s="2"/>
      <c r="P495" s="2"/>
      <c r="Q495" s="2"/>
      <c r="R495" s="2"/>
      <c r="S495" s="2"/>
      <c r="T495" s="2"/>
      <c r="U495" s="2"/>
      <c r="V495" s="2"/>
      <c r="W495" s="2"/>
      <c r="X495" s="2"/>
      <c r="Y495" s="2"/>
      <c r="Z495" s="2"/>
    </row>
    <row r="496" spans="1:26" ht="13.5" customHeight="1">
      <c r="A496" s="14"/>
      <c r="B496" s="19" t="s">
        <v>8</v>
      </c>
      <c r="C496" s="14"/>
      <c r="D496" s="389" t="s">
        <v>517</v>
      </c>
      <c r="E496" s="390"/>
      <c r="F496" s="390"/>
      <c r="G496" s="2"/>
      <c r="H496" s="2"/>
      <c r="I496" s="2"/>
      <c r="J496" s="2"/>
      <c r="K496" s="2"/>
      <c r="L496" s="2"/>
      <c r="M496" s="2"/>
      <c r="N496" s="2"/>
      <c r="O496" s="2"/>
      <c r="P496" s="2"/>
      <c r="Q496" s="2"/>
      <c r="R496" s="2"/>
      <c r="S496" s="2"/>
      <c r="T496" s="2"/>
      <c r="U496" s="2"/>
      <c r="V496" s="2"/>
      <c r="W496" s="2"/>
      <c r="X496" s="2"/>
      <c r="Y496" s="2"/>
      <c r="Z496" s="2"/>
    </row>
    <row r="497" spans="1:26" ht="12.75" customHeight="1">
      <c r="A497" s="14"/>
      <c r="B497" s="14"/>
      <c r="C497" s="14"/>
      <c r="D497" s="390"/>
      <c r="E497" s="390"/>
      <c r="F497" s="390"/>
      <c r="G497" s="2"/>
      <c r="H497" s="2"/>
      <c r="I497" s="2"/>
      <c r="J497" s="2"/>
      <c r="K497" s="2"/>
      <c r="L497" s="2"/>
      <c r="M497" s="2"/>
      <c r="N497" s="2"/>
      <c r="O497" s="2"/>
      <c r="P497" s="2"/>
      <c r="Q497" s="2"/>
      <c r="R497" s="2"/>
      <c r="S497" s="2"/>
      <c r="T497" s="2"/>
      <c r="U497" s="2"/>
      <c r="V497" s="2"/>
      <c r="W497" s="2"/>
      <c r="X497" s="2"/>
      <c r="Y497" s="2"/>
      <c r="Z497" s="2"/>
    </row>
    <row r="498" spans="1:26" ht="12.75" customHeight="1">
      <c r="A498" s="14"/>
      <c r="B498" s="14"/>
      <c r="C498" s="14"/>
      <c r="D498" s="390"/>
      <c r="E498" s="390"/>
      <c r="F498" s="390"/>
      <c r="G498" s="2"/>
      <c r="H498" s="2"/>
      <c r="I498" s="2"/>
      <c r="J498" s="2"/>
      <c r="K498" s="2"/>
      <c r="L498" s="2"/>
      <c r="M498" s="2"/>
      <c r="N498" s="2"/>
      <c r="O498" s="2"/>
      <c r="P498" s="2"/>
      <c r="Q498" s="2"/>
      <c r="R498" s="2"/>
      <c r="S498" s="2"/>
      <c r="T498" s="2"/>
      <c r="U498" s="2"/>
      <c r="V498" s="2"/>
      <c r="W498" s="2"/>
      <c r="X498" s="2"/>
      <c r="Y498" s="2"/>
      <c r="Z498" s="2"/>
    </row>
    <row r="499" spans="1:26" ht="12.75" customHeight="1">
      <c r="A499" s="14"/>
      <c r="B499" s="14"/>
      <c r="C499" s="14"/>
      <c r="D499" s="390"/>
      <c r="E499" s="390"/>
      <c r="F499" s="390"/>
      <c r="G499" s="2"/>
      <c r="H499" s="2"/>
      <c r="I499" s="2"/>
      <c r="J499" s="2"/>
      <c r="K499" s="2"/>
      <c r="L499" s="2"/>
      <c r="M499" s="2"/>
      <c r="N499" s="2"/>
      <c r="O499" s="2"/>
      <c r="P499" s="2"/>
      <c r="Q499" s="2"/>
      <c r="R499" s="2"/>
      <c r="S499" s="2"/>
      <c r="T499" s="2"/>
      <c r="U499" s="2"/>
      <c r="V499" s="2"/>
      <c r="W499" s="2"/>
      <c r="X499" s="2"/>
      <c r="Y499" s="2"/>
      <c r="Z499" s="2"/>
    </row>
    <row r="500" spans="1:26" ht="12.75" customHeight="1">
      <c r="A500" s="14"/>
      <c r="B500" s="14"/>
      <c r="C500" s="14"/>
      <c r="D500" s="390"/>
      <c r="E500" s="390"/>
      <c r="F500" s="390"/>
      <c r="G500" s="2"/>
      <c r="H500" s="2"/>
      <c r="I500" s="2"/>
      <c r="J500" s="2"/>
      <c r="K500" s="2"/>
      <c r="L500" s="2"/>
      <c r="M500" s="2"/>
      <c r="N500" s="2"/>
      <c r="O500" s="2"/>
      <c r="P500" s="2"/>
      <c r="Q500" s="2"/>
      <c r="R500" s="2"/>
      <c r="S500" s="2"/>
      <c r="T500" s="2"/>
      <c r="U500" s="2"/>
      <c r="V500" s="2"/>
      <c r="W500" s="2"/>
      <c r="X500" s="2"/>
      <c r="Y500" s="2"/>
      <c r="Z500" s="2"/>
    </row>
    <row r="501" spans="1:26" ht="12.75" customHeight="1">
      <c r="A501" s="14"/>
      <c r="B501" s="14"/>
      <c r="C501" s="14"/>
      <c r="D501" s="11"/>
      <c r="E501" s="11"/>
      <c r="F501" s="11"/>
      <c r="G501" s="2"/>
      <c r="H501" s="2"/>
      <c r="I501" s="2"/>
      <c r="J501" s="2"/>
      <c r="K501" s="2"/>
      <c r="L501" s="2"/>
      <c r="M501" s="2"/>
      <c r="N501" s="2"/>
      <c r="O501" s="2"/>
      <c r="P501" s="2"/>
      <c r="Q501" s="2"/>
      <c r="R501" s="2"/>
      <c r="S501" s="2"/>
      <c r="T501" s="2"/>
      <c r="U501" s="2"/>
      <c r="V501" s="2"/>
      <c r="W501" s="2"/>
      <c r="X501" s="2"/>
      <c r="Y501" s="2"/>
      <c r="Z501" s="2"/>
    </row>
    <row r="502" spans="1:26" ht="12.75" customHeight="1">
      <c r="A502" s="14"/>
      <c r="B502" s="19" t="s">
        <v>8</v>
      </c>
      <c r="C502" s="14"/>
      <c r="D502" s="389" t="s">
        <v>546</v>
      </c>
      <c r="E502" s="390"/>
      <c r="F502" s="390"/>
      <c r="G502" s="2"/>
      <c r="H502" s="2"/>
      <c r="I502" s="2"/>
      <c r="J502" s="2"/>
      <c r="K502" s="2"/>
      <c r="L502" s="2"/>
      <c r="M502" s="2"/>
      <c r="N502" s="2"/>
      <c r="O502" s="2"/>
      <c r="P502" s="2"/>
      <c r="Q502" s="2"/>
      <c r="R502" s="2"/>
      <c r="S502" s="2"/>
      <c r="T502" s="2"/>
      <c r="U502" s="2"/>
      <c r="V502" s="2"/>
      <c r="W502" s="2"/>
      <c r="X502" s="2"/>
      <c r="Y502" s="2"/>
      <c r="Z502" s="2"/>
    </row>
    <row r="503" spans="1:26" ht="12.75" customHeight="1">
      <c r="A503" s="14"/>
      <c r="B503" s="14"/>
      <c r="C503" s="14"/>
      <c r="D503" s="390"/>
      <c r="E503" s="390"/>
      <c r="F503" s="390"/>
      <c r="G503" s="2"/>
      <c r="H503" s="2"/>
      <c r="I503" s="2"/>
      <c r="J503" s="2"/>
      <c r="K503" s="2"/>
      <c r="L503" s="2"/>
      <c r="M503" s="2"/>
      <c r="N503" s="2"/>
      <c r="O503" s="2"/>
      <c r="P503" s="2"/>
      <c r="Q503" s="2"/>
      <c r="R503" s="2"/>
      <c r="S503" s="2"/>
      <c r="T503" s="2"/>
      <c r="U503" s="2"/>
      <c r="V503" s="2"/>
      <c r="W503" s="2"/>
      <c r="X503" s="2"/>
      <c r="Y503" s="2"/>
      <c r="Z503" s="2"/>
    </row>
    <row r="504" spans="1:26" ht="12.75" customHeight="1">
      <c r="A504" s="14"/>
      <c r="B504" s="14"/>
      <c r="C504" s="14"/>
      <c r="D504" s="390"/>
      <c r="E504" s="390"/>
      <c r="F504" s="390"/>
      <c r="G504" s="2"/>
      <c r="H504" s="2"/>
      <c r="I504" s="2"/>
      <c r="J504" s="2"/>
      <c r="K504" s="2"/>
      <c r="L504" s="2"/>
      <c r="M504" s="2"/>
      <c r="N504" s="2"/>
      <c r="O504" s="2"/>
      <c r="P504" s="2"/>
      <c r="Q504" s="2"/>
      <c r="R504" s="2"/>
      <c r="S504" s="2"/>
      <c r="T504" s="2"/>
      <c r="U504" s="2"/>
      <c r="V504" s="2"/>
      <c r="W504" s="2"/>
      <c r="X504" s="2"/>
      <c r="Y504" s="2"/>
      <c r="Z504" s="2"/>
    </row>
    <row r="505" spans="1:26" ht="14.25" customHeight="1">
      <c r="A505" s="16"/>
      <c r="B505" s="19" t="s">
        <v>8</v>
      </c>
      <c r="C505" s="1"/>
      <c r="D505" s="389" t="s">
        <v>520</v>
      </c>
      <c r="E505" s="390"/>
      <c r="F505" s="390"/>
      <c r="G505" s="2"/>
      <c r="H505" s="2"/>
      <c r="I505" s="2"/>
      <c r="J505" s="2"/>
      <c r="K505" s="2"/>
      <c r="L505" s="2"/>
      <c r="M505" s="2"/>
      <c r="N505" s="2"/>
      <c r="O505" s="2"/>
      <c r="P505" s="2"/>
      <c r="Q505" s="2"/>
      <c r="R505" s="2"/>
      <c r="S505" s="2"/>
      <c r="T505" s="2"/>
      <c r="U505" s="2"/>
      <c r="V505" s="2"/>
      <c r="W505" s="2"/>
      <c r="X505" s="2"/>
      <c r="Y505" s="2"/>
      <c r="Z505" s="2"/>
    </row>
    <row r="506" spans="1:26" ht="12.75" customHeight="1">
      <c r="A506" s="1"/>
      <c r="B506" s="1"/>
      <c r="C506" s="1"/>
      <c r="D506" s="390"/>
      <c r="E506" s="390"/>
      <c r="F506" s="390"/>
      <c r="G506" s="2"/>
      <c r="H506" s="2"/>
      <c r="I506" s="2"/>
      <c r="J506" s="2"/>
      <c r="K506" s="2"/>
      <c r="L506" s="2"/>
      <c r="M506" s="2"/>
      <c r="N506" s="2"/>
      <c r="O506" s="2"/>
      <c r="P506" s="2"/>
      <c r="Q506" s="2"/>
      <c r="R506" s="2"/>
      <c r="S506" s="2"/>
      <c r="T506" s="2"/>
      <c r="U506" s="2"/>
      <c r="V506" s="2"/>
      <c r="W506" s="2"/>
      <c r="X506" s="2"/>
      <c r="Y506" s="2"/>
      <c r="Z506" s="2"/>
    </row>
    <row r="507" spans="1:26" ht="12.75" customHeight="1">
      <c r="A507" s="1"/>
      <c r="B507" s="1"/>
      <c r="C507" s="1"/>
      <c r="D507" s="390"/>
      <c r="E507" s="390"/>
      <c r="F507" s="390"/>
      <c r="G507" s="2"/>
      <c r="H507" s="2"/>
      <c r="I507" s="2"/>
      <c r="J507" s="2"/>
      <c r="K507" s="2"/>
      <c r="L507" s="2"/>
      <c r="M507" s="2"/>
      <c r="N507" s="2"/>
      <c r="O507" s="2"/>
      <c r="P507" s="2"/>
      <c r="Q507" s="2"/>
      <c r="R507" s="2"/>
      <c r="S507" s="2"/>
      <c r="T507" s="2"/>
      <c r="U507" s="2"/>
      <c r="V507" s="2"/>
      <c r="W507" s="2"/>
      <c r="X507" s="2"/>
      <c r="Y507" s="2"/>
      <c r="Z507" s="2"/>
    </row>
    <row r="508" spans="1:26" ht="12" customHeight="1">
      <c r="A508" s="15"/>
      <c r="B508" s="15"/>
      <c r="C508" s="34"/>
      <c r="D508" s="15"/>
      <c r="E508" s="2"/>
      <c r="F508" s="40"/>
      <c r="G508" s="2"/>
      <c r="H508" s="2"/>
      <c r="I508" s="2"/>
      <c r="J508" s="2"/>
      <c r="K508" s="2"/>
      <c r="L508" s="2"/>
      <c r="M508" s="2"/>
      <c r="N508" s="2"/>
      <c r="O508" s="2"/>
      <c r="P508" s="2"/>
      <c r="Q508" s="2"/>
      <c r="R508" s="2"/>
      <c r="S508" s="2"/>
      <c r="T508" s="2"/>
      <c r="U508" s="2"/>
      <c r="V508" s="2"/>
      <c r="W508" s="2"/>
      <c r="X508" s="2"/>
      <c r="Y508" s="2"/>
      <c r="Z508" s="2"/>
    </row>
    <row r="509" spans="1:26" ht="12.75" customHeight="1">
      <c r="A509" s="400" t="s">
        <v>524</v>
      </c>
      <c r="B509" s="401"/>
      <c r="C509" s="401"/>
      <c r="D509" s="401"/>
      <c r="E509" s="401"/>
      <c r="F509" s="401"/>
      <c r="G509" s="401"/>
      <c r="H509" s="2"/>
      <c r="I509" s="2"/>
      <c r="J509" s="2"/>
      <c r="K509" s="2"/>
      <c r="L509" s="2"/>
      <c r="M509" s="2"/>
      <c r="N509" s="2"/>
      <c r="O509" s="2"/>
      <c r="P509" s="2"/>
      <c r="Q509" s="2"/>
      <c r="R509" s="2"/>
      <c r="S509" s="2"/>
      <c r="T509" s="2"/>
      <c r="U509" s="2"/>
      <c r="V509" s="2"/>
      <c r="W509" s="2"/>
      <c r="X509" s="2"/>
      <c r="Y509" s="2"/>
      <c r="Z509" s="2"/>
    </row>
    <row r="510" spans="1:26" ht="12.75" customHeight="1">
      <c r="A510" s="15"/>
      <c r="B510" s="15"/>
      <c r="C510" s="34"/>
      <c r="D510" s="2"/>
      <c r="E510" s="2"/>
      <c r="F510" s="40"/>
      <c r="G510" s="2"/>
      <c r="H510" s="2"/>
      <c r="I510" s="2"/>
      <c r="J510" s="2"/>
      <c r="K510" s="2"/>
      <c r="L510" s="2"/>
      <c r="M510" s="2"/>
      <c r="N510" s="2"/>
      <c r="O510" s="2"/>
      <c r="P510" s="2"/>
      <c r="Q510" s="2"/>
      <c r="R510" s="2"/>
      <c r="S510" s="2"/>
      <c r="T510" s="2"/>
      <c r="U510" s="2"/>
      <c r="V510" s="2"/>
      <c r="W510" s="2"/>
      <c r="X510" s="2"/>
      <c r="Y510" s="2"/>
      <c r="Z510" s="2"/>
    </row>
    <row r="511" spans="1:26" ht="12.75" customHeight="1">
      <c r="A511" s="1"/>
      <c r="B511" s="405" t="s">
        <v>305</v>
      </c>
      <c r="C511" s="390"/>
      <c r="D511" s="390"/>
      <c r="E511" s="390"/>
      <c r="F511" s="390"/>
      <c r="G511" s="2"/>
      <c r="H511" s="2"/>
      <c r="I511" s="2"/>
      <c r="J511" s="2"/>
      <c r="K511" s="2"/>
      <c r="L511" s="2"/>
      <c r="M511" s="2"/>
      <c r="N511" s="2"/>
      <c r="O511" s="2"/>
      <c r="P511" s="2"/>
      <c r="Q511" s="2"/>
      <c r="R511" s="2"/>
      <c r="S511" s="2"/>
      <c r="T511" s="2"/>
      <c r="U511" s="2"/>
      <c r="V511" s="2"/>
      <c r="W511" s="2"/>
      <c r="X511" s="2"/>
      <c r="Y511" s="2"/>
      <c r="Z511" s="2"/>
    </row>
    <row r="512" spans="1:26" ht="12.75" customHeight="1">
      <c r="A512" s="15"/>
      <c r="B512" s="15"/>
      <c r="C512" s="34"/>
      <c r="D512" s="15"/>
      <c r="E512" s="2"/>
      <c r="F512" s="15"/>
      <c r="G512" s="2"/>
      <c r="H512" s="2"/>
      <c r="I512" s="2"/>
      <c r="J512" s="2"/>
      <c r="K512" s="2"/>
      <c r="L512" s="2"/>
      <c r="M512" s="2"/>
      <c r="N512" s="2"/>
      <c r="O512" s="2"/>
      <c r="P512" s="2"/>
      <c r="Q512" s="2"/>
      <c r="R512" s="2"/>
      <c r="S512" s="2"/>
      <c r="T512" s="2"/>
      <c r="U512" s="2"/>
      <c r="V512" s="2"/>
      <c r="W512" s="2"/>
      <c r="X512" s="2"/>
      <c r="Y512" s="2"/>
      <c r="Z512" s="2"/>
    </row>
    <row r="513" spans="1:26" ht="12.75" customHeight="1">
      <c r="A513" s="410" t="s">
        <v>525</v>
      </c>
      <c r="B513" s="401"/>
      <c r="C513" s="401"/>
      <c r="D513" s="401"/>
      <c r="E513" s="401"/>
      <c r="F513" s="401"/>
      <c r="G513" s="401"/>
      <c r="H513" s="2"/>
      <c r="I513" s="2"/>
      <c r="J513" s="2"/>
      <c r="K513" s="2"/>
      <c r="L513" s="2"/>
      <c r="M513" s="2"/>
      <c r="N513" s="2"/>
      <c r="O513" s="2"/>
      <c r="P513" s="2"/>
      <c r="Q513" s="2"/>
      <c r="R513" s="2"/>
      <c r="S513" s="2"/>
      <c r="T513" s="2"/>
      <c r="U513" s="2"/>
      <c r="V513" s="2"/>
      <c r="W513" s="2"/>
      <c r="X513" s="2"/>
      <c r="Y513" s="2"/>
      <c r="Z513" s="2"/>
    </row>
    <row r="514" spans="1:26" ht="12.75" customHeight="1">
      <c r="A514" s="15"/>
      <c r="B514" s="15"/>
      <c r="C514" s="34"/>
      <c r="D514" s="15"/>
      <c r="E514" s="2"/>
      <c r="F514" s="15"/>
      <c r="G514" s="2"/>
      <c r="H514" s="2"/>
      <c r="I514" s="2"/>
      <c r="J514" s="2"/>
      <c r="K514" s="2"/>
      <c r="L514" s="2"/>
      <c r="M514" s="2"/>
      <c r="N514" s="2"/>
      <c r="O514" s="2"/>
      <c r="P514" s="2"/>
      <c r="Q514" s="2"/>
      <c r="R514" s="2"/>
      <c r="S514" s="2"/>
      <c r="T514" s="2"/>
      <c r="U514" s="2"/>
      <c r="V514" s="2"/>
      <c r="W514" s="2"/>
      <c r="X514" s="2"/>
      <c r="Y514" s="2"/>
      <c r="Z514" s="2"/>
    </row>
    <row r="515" spans="1:26" ht="12.75" customHeight="1">
      <c r="A515" s="1"/>
      <c r="B515" s="1"/>
      <c r="C515" s="34"/>
      <c r="D515" s="398" t="s">
        <v>528</v>
      </c>
      <c r="E515" s="390"/>
      <c r="F515" s="390"/>
      <c r="G515" s="2"/>
      <c r="H515" s="2"/>
      <c r="I515" s="2"/>
      <c r="J515" s="2"/>
      <c r="K515" s="2"/>
      <c r="L515" s="2"/>
      <c r="M515" s="2"/>
      <c r="N515" s="2"/>
      <c r="O515" s="2"/>
      <c r="P515" s="2"/>
      <c r="Q515" s="2"/>
      <c r="R515" s="2"/>
      <c r="S515" s="2"/>
      <c r="T515" s="2"/>
      <c r="U515" s="2"/>
      <c r="V515" s="2"/>
      <c r="W515" s="2"/>
      <c r="X515" s="2"/>
      <c r="Y515" s="2"/>
      <c r="Z515" s="2"/>
    </row>
    <row r="516" spans="1:26" ht="12.75" customHeight="1">
      <c r="A516" s="1"/>
      <c r="B516" s="1"/>
      <c r="C516" s="34"/>
      <c r="D516" s="397" t="s">
        <v>529</v>
      </c>
      <c r="E516" s="390"/>
      <c r="F516" s="390"/>
      <c r="G516" s="2"/>
      <c r="H516" s="2"/>
      <c r="I516" s="2"/>
      <c r="J516" s="2"/>
      <c r="K516" s="2"/>
      <c r="L516" s="2"/>
      <c r="M516" s="2"/>
      <c r="N516" s="2"/>
      <c r="O516" s="2"/>
      <c r="P516" s="2"/>
      <c r="Q516" s="2"/>
      <c r="R516" s="2"/>
      <c r="S516" s="2"/>
      <c r="T516" s="2"/>
      <c r="U516" s="2"/>
      <c r="V516" s="2"/>
      <c r="W516" s="2"/>
      <c r="X516" s="2"/>
      <c r="Y516" s="2"/>
      <c r="Z516" s="2"/>
    </row>
    <row r="517" spans="1:26" ht="12.75" customHeight="1">
      <c r="A517" s="1"/>
      <c r="B517" s="1"/>
      <c r="C517" s="34"/>
      <c r="D517" s="15"/>
      <c r="E517" s="15"/>
      <c r="F517" s="15"/>
      <c r="G517" s="2"/>
      <c r="H517" s="2"/>
      <c r="I517" s="2"/>
      <c r="J517" s="2"/>
      <c r="K517" s="2"/>
      <c r="L517" s="2"/>
      <c r="M517" s="2"/>
      <c r="N517" s="2"/>
      <c r="O517" s="2"/>
      <c r="P517" s="2"/>
      <c r="Q517" s="2"/>
      <c r="R517" s="2"/>
      <c r="S517" s="2"/>
      <c r="T517" s="2"/>
      <c r="U517" s="2"/>
      <c r="V517" s="2"/>
      <c r="W517" s="2"/>
      <c r="X517" s="2"/>
      <c r="Y517" s="2"/>
      <c r="Z517" s="2"/>
    </row>
    <row r="518" spans="1:26" ht="13.5" customHeight="1">
      <c r="A518" s="16"/>
      <c r="B518" s="19" t="s">
        <v>8</v>
      </c>
      <c r="C518" s="34"/>
      <c r="D518" s="397" t="s">
        <v>531</v>
      </c>
      <c r="E518" s="390"/>
      <c r="F518" s="390"/>
      <c r="G518" s="2"/>
      <c r="H518" s="2"/>
      <c r="I518" s="2"/>
      <c r="J518" s="2"/>
      <c r="K518" s="2"/>
      <c r="L518" s="2"/>
      <c r="M518" s="2"/>
      <c r="N518" s="2"/>
      <c r="O518" s="2"/>
      <c r="P518" s="2"/>
      <c r="Q518" s="2"/>
      <c r="R518" s="2"/>
      <c r="S518" s="2"/>
      <c r="T518" s="2"/>
      <c r="U518" s="2"/>
      <c r="V518" s="2"/>
      <c r="W518" s="2"/>
      <c r="X518" s="2"/>
      <c r="Y518" s="2"/>
      <c r="Z518" s="2"/>
    </row>
    <row r="519" spans="1:26" ht="13.5" customHeight="1">
      <c r="A519" s="34"/>
      <c r="B519" s="34"/>
      <c r="C519" s="34"/>
      <c r="D519" s="15"/>
      <c r="E519" s="2"/>
      <c r="F519" s="2"/>
      <c r="G519" s="2"/>
      <c r="H519" s="2"/>
      <c r="I519" s="2"/>
      <c r="J519" s="2"/>
      <c r="K519" s="2"/>
      <c r="L519" s="2"/>
      <c r="M519" s="2"/>
      <c r="N519" s="2"/>
      <c r="O519" s="2"/>
      <c r="P519" s="2"/>
      <c r="Q519" s="2"/>
      <c r="R519" s="2"/>
      <c r="S519" s="2"/>
      <c r="T519" s="2"/>
      <c r="U519" s="2"/>
      <c r="V519" s="2"/>
      <c r="W519" s="2"/>
      <c r="X519" s="2"/>
      <c r="Y519" s="2"/>
      <c r="Z519" s="2"/>
    </row>
    <row r="520" spans="1:26" ht="12.75" customHeight="1">
      <c r="A520" s="16"/>
      <c r="B520" s="19" t="s">
        <v>8</v>
      </c>
      <c r="C520" s="34"/>
      <c r="D520" s="389" t="s">
        <v>534</v>
      </c>
      <c r="E520" s="390"/>
      <c r="F520" s="390"/>
      <c r="G520" s="2"/>
      <c r="H520" s="2"/>
      <c r="I520" s="2"/>
      <c r="J520" s="2"/>
      <c r="K520" s="2"/>
      <c r="L520" s="2"/>
      <c r="M520" s="2"/>
      <c r="N520" s="2"/>
      <c r="O520" s="2"/>
      <c r="P520" s="2"/>
      <c r="Q520" s="2"/>
      <c r="R520" s="2"/>
      <c r="S520" s="2"/>
      <c r="T520" s="2"/>
      <c r="U520" s="2"/>
      <c r="V520" s="2"/>
      <c r="W520" s="2"/>
      <c r="X520" s="2"/>
      <c r="Y520" s="2"/>
      <c r="Z520" s="2"/>
    </row>
    <row r="521" spans="1:26" ht="12.75" customHeight="1">
      <c r="A521" s="34"/>
      <c r="B521" s="34"/>
      <c r="C521" s="34"/>
      <c r="D521" s="390"/>
      <c r="E521" s="390"/>
      <c r="F521" s="390"/>
      <c r="G521" s="2"/>
      <c r="H521" s="2"/>
      <c r="I521" s="2"/>
      <c r="J521" s="2"/>
      <c r="K521" s="2"/>
      <c r="L521" s="2"/>
      <c r="M521" s="2"/>
      <c r="N521" s="2"/>
      <c r="O521" s="2"/>
      <c r="P521" s="2"/>
      <c r="Q521" s="2"/>
      <c r="R521" s="2"/>
      <c r="S521" s="2"/>
      <c r="T521" s="2"/>
      <c r="U521" s="2"/>
      <c r="V521" s="2"/>
      <c r="W521" s="2"/>
      <c r="X521" s="2"/>
      <c r="Y521" s="2"/>
      <c r="Z521" s="2"/>
    </row>
    <row r="522" spans="1:26" ht="12.75" customHeight="1">
      <c r="A522" s="34"/>
      <c r="B522" s="34"/>
      <c r="C522" s="34"/>
      <c r="D522" s="15"/>
      <c r="E522" s="15"/>
      <c r="F522" s="15"/>
      <c r="G522" s="2"/>
      <c r="H522" s="2"/>
      <c r="I522" s="2"/>
      <c r="J522" s="2"/>
      <c r="K522" s="2"/>
      <c r="L522" s="2"/>
      <c r="M522" s="2"/>
      <c r="N522" s="2"/>
      <c r="O522" s="2"/>
      <c r="P522" s="2"/>
      <c r="Q522" s="2"/>
      <c r="R522" s="2"/>
      <c r="S522" s="2"/>
      <c r="T522" s="2"/>
      <c r="U522" s="2"/>
      <c r="V522" s="2"/>
      <c r="W522" s="2"/>
      <c r="X522" s="2"/>
      <c r="Y522" s="2"/>
      <c r="Z522" s="2"/>
    </row>
    <row r="523" spans="1:26" ht="12.75" customHeight="1">
      <c r="A523" s="16"/>
      <c r="B523" s="19" t="s">
        <v>8</v>
      </c>
      <c r="C523" s="34"/>
      <c r="D523" s="389" t="s">
        <v>535</v>
      </c>
      <c r="E523" s="390"/>
      <c r="F523" s="390"/>
      <c r="G523" s="2"/>
      <c r="H523" s="2"/>
      <c r="I523" s="2"/>
      <c r="J523" s="2"/>
      <c r="K523" s="2"/>
      <c r="L523" s="2"/>
      <c r="M523" s="2"/>
      <c r="N523" s="2"/>
      <c r="O523" s="2"/>
      <c r="P523" s="2"/>
      <c r="Q523" s="2"/>
      <c r="R523" s="2"/>
      <c r="S523" s="2"/>
      <c r="T523" s="2"/>
      <c r="U523" s="2"/>
      <c r="V523" s="2"/>
      <c r="W523" s="2"/>
      <c r="X523" s="2"/>
      <c r="Y523" s="2"/>
      <c r="Z523" s="2"/>
    </row>
    <row r="524" spans="1:26" ht="12.75" customHeight="1">
      <c r="A524" s="34"/>
      <c r="B524" s="34"/>
      <c r="C524" s="34"/>
      <c r="D524" s="390"/>
      <c r="E524" s="390"/>
      <c r="F524" s="390"/>
      <c r="G524" s="2"/>
      <c r="H524" s="2"/>
      <c r="I524" s="2"/>
      <c r="J524" s="2"/>
      <c r="K524" s="2"/>
      <c r="L524" s="2"/>
      <c r="M524" s="2"/>
      <c r="N524" s="2"/>
      <c r="O524" s="2"/>
      <c r="P524" s="2"/>
      <c r="Q524" s="2"/>
      <c r="R524" s="2"/>
      <c r="S524" s="2"/>
      <c r="T524" s="2"/>
      <c r="U524" s="2"/>
      <c r="V524" s="2"/>
      <c r="W524" s="2"/>
      <c r="X524" s="2"/>
      <c r="Y524" s="2"/>
      <c r="Z524" s="2"/>
    </row>
    <row r="525" spans="1:26" ht="12.75" customHeight="1">
      <c r="A525" s="34"/>
      <c r="B525" s="34"/>
      <c r="C525" s="34"/>
      <c r="D525" s="15"/>
      <c r="E525" s="15"/>
      <c r="F525" s="15"/>
      <c r="G525" s="2"/>
      <c r="H525" s="2"/>
      <c r="I525" s="2"/>
      <c r="J525" s="2"/>
      <c r="K525" s="2"/>
      <c r="L525" s="2"/>
      <c r="M525" s="2"/>
      <c r="N525" s="2"/>
      <c r="O525" s="2"/>
      <c r="P525" s="2"/>
      <c r="Q525" s="2"/>
      <c r="R525" s="2"/>
      <c r="S525" s="2"/>
      <c r="T525" s="2"/>
      <c r="U525" s="2"/>
      <c r="V525" s="2"/>
      <c r="W525" s="2"/>
      <c r="X525" s="2"/>
      <c r="Y525" s="2"/>
      <c r="Z525" s="2"/>
    </row>
    <row r="526" spans="1:26" ht="12.75" customHeight="1">
      <c r="A526" s="16"/>
      <c r="B526" s="19" t="s">
        <v>8</v>
      </c>
      <c r="C526" s="34"/>
      <c r="D526" s="389" t="s">
        <v>537</v>
      </c>
      <c r="E526" s="390"/>
      <c r="F526" s="390"/>
      <c r="G526" s="2"/>
      <c r="H526" s="2"/>
      <c r="I526" s="2"/>
      <c r="J526" s="2"/>
      <c r="K526" s="2"/>
      <c r="L526" s="2"/>
      <c r="M526" s="2"/>
      <c r="N526" s="2"/>
      <c r="O526" s="2"/>
      <c r="P526" s="2"/>
      <c r="Q526" s="2"/>
      <c r="R526" s="2"/>
      <c r="S526" s="2"/>
      <c r="T526" s="2"/>
      <c r="U526" s="2"/>
      <c r="V526" s="2"/>
      <c r="W526" s="2"/>
      <c r="X526" s="2"/>
      <c r="Y526" s="2"/>
      <c r="Z526" s="2"/>
    </row>
    <row r="527" spans="1:26" ht="12.75" customHeight="1">
      <c r="A527" s="34"/>
      <c r="B527" s="34"/>
      <c r="C527" s="34"/>
      <c r="D527" s="390"/>
      <c r="E527" s="390"/>
      <c r="F527" s="390"/>
      <c r="G527" s="2"/>
      <c r="H527" s="2"/>
      <c r="I527" s="2"/>
      <c r="J527" s="2"/>
      <c r="K527" s="2"/>
      <c r="L527" s="2"/>
      <c r="M527" s="2"/>
      <c r="N527" s="2"/>
      <c r="O527" s="2"/>
      <c r="P527" s="2"/>
      <c r="Q527" s="2"/>
      <c r="R527" s="2"/>
      <c r="S527" s="2"/>
      <c r="T527" s="2"/>
      <c r="U527" s="2"/>
      <c r="V527" s="2"/>
      <c r="W527" s="2"/>
      <c r="X527" s="2"/>
      <c r="Y527" s="2"/>
      <c r="Z527" s="2"/>
    </row>
    <row r="528" spans="1:26" ht="12.75" customHeight="1">
      <c r="A528" s="34"/>
      <c r="B528" s="34"/>
      <c r="C528" s="34"/>
      <c r="D528" s="15"/>
      <c r="E528" s="15"/>
      <c r="F528" s="15"/>
      <c r="G528" s="2"/>
      <c r="H528" s="2"/>
      <c r="I528" s="2"/>
      <c r="J528" s="2"/>
      <c r="K528" s="2"/>
      <c r="L528" s="2"/>
      <c r="M528" s="2"/>
      <c r="N528" s="2"/>
      <c r="O528" s="2"/>
      <c r="P528" s="2"/>
      <c r="Q528" s="2"/>
      <c r="R528" s="2"/>
      <c r="S528" s="2"/>
      <c r="T528" s="2"/>
      <c r="U528" s="2"/>
      <c r="V528" s="2"/>
      <c r="W528" s="2"/>
      <c r="X528" s="2"/>
      <c r="Y528" s="2"/>
      <c r="Z528" s="2"/>
    </row>
    <row r="529" spans="1:26" ht="12.75" customHeight="1">
      <c r="A529" s="16"/>
      <c r="B529" s="19" t="s">
        <v>8</v>
      </c>
      <c r="C529" s="34"/>
      <c r="D529" s="389" t="s">
        <v>540</v>
      </c>
      <c r="E529" s="390"/>
      <c r="F529" s="390"/>
      <c r="G529" s="2"/>
      <c r="H529" s="2"/>
      <c r="I529" s="2"/>
      <c r="J529" s="2"/>
      <c r="K529" s="2"/>
      <c r="L529" s="2"/>
      <c r="M529" s="2"/>
      <c r="N529" s="2"/>
      <c r="O529" s="2"/>
      <c r="P529" s="2"/>
      <c r="Q529" s="2"/>
      <c r="R529" s="2"/>
      <c r="S529" s="2"/>
      <c r="T529" s="2"/>
      <c r="U529" s="2"/>
      <c r="V529" s="2"/>
      <c r="W529" s="2"/>
      <c r="X529" s="2"/>
      <c r="Y529" s="2"/>
      <c r="Z529" s="2"/>
    </row>
    <row r="530" spans="1:26" ht="12.75" customHeight="1">
      <c r="A530" s="34"/>
      <c r="B530" s="34"/>
      <c r="C530" s="34"/>
      <c r="D530" s="390"/>
      <c r="E530" s="390"/>
      <c r="F530" s="390"/>
      <c r="G530" s="2"/>
      <c r="H530" s="2"/>
      <c r="I530" s="2"/>
      <c r="J530" s="2"/>
      <c r="K530" s="2"/>
      <c r="L530" s="2"/>
      <c r="M530" s="2"/>
      <c r="N530" s="2"/>
      <c r="O530" s="2"/>
      <c r="P530" s="2"/>
      <c r="Q530" s="2"/>
      <c r="R530" s="2"/>
      <c r="S530" s="2"/>
      <c r="T530" s="2"/>
      <c r="U530" s="2"/>
      <c r="V530" s="2"/>
      <c r="W530" s="2"/>
      <c r="X530" s="2"/>
      <c r="Y530" s="2"/>
      <c r="Z530" s="2"/>
    </row>
    <row r="531" spans="1:26" ht="12.75" customHeight="1">
      <c r="A531" s="34"/>
      <c r="B531" s="34"/>
      <c r="C531" s="34"/>
      <c r="D531" s="390"/>
      <c r="E531" s="390"/>
      <c r="F531" s="390"/>
      <c r="G531" s="2"/>
      <c r="H531" s="2"/>
      <c r="I531" s="2"/>
      <c r="J531" s="2"/>
      <c r="K531" s="2"/>
      <c r="L531" s="2"/>
      <c r="M531" s="2"/>
      <c r="N531" s="2"/>
      <c r="O531" s="2"/>
      <c r="P531" s="2"/>
      <c r="Q531" s="2"/>
      <c r="R531" s="2"/>
      <c r="S531" s="2"/>
      <c r="T531" s="2"/>
      <c r="U531" s="2"/>
      <c r="V531" s="2"/>
      <c r="W531" s="2"/>
      <c r="X531" s="2"/>
      <c r="Y531" s="2"/>
      <c r="Z531" s="2"/>
    </row>
    <row r="532" spans="1:26" ht="12.75" customHeight="1">
      <c r="A532" s="34"/>
      <c r="B532" s="34"/>
      <c r="C532" s="34"/>
      <c r="D532" s="15"/>
      <c r="E532" s="15"/>
      <c r="F532" s="15"/>
      <c r="G532" s="2"/>
      <c r="H532" s="2"/>
      <c r="I532" s="2"/>
      <c r="J532" s="2"/>
      <c r="K532" s="2"/>
      <c r="L532" s="2"/>
      <c r="M532" s="2"/>
      <c r="N532" s="2"/>
      <c r="O532" s="2"/>
      <c r="P532" s="2"/>
      <c r="Q532" s="2"/>
      <c r="R532" s="2"/>
      <c r="S532" s="2"/>
      <c r="T532" s="2"/>
      <c r="U532" s="2"/>
      <c r="V532" s="2"/>
      <c r="W532" s="2"/>
      <c r="X532" s="2"/>
      <c r="Y532" s="2"/>
      <c r="Z532" s="2"/>
    </row>
    <row r="533" spans="1:26" ht="12.75" customHeight="1">
      <c r="A533" s="16"/>
      <c r="B533" s="19" t="s">
        <v>8</v>
      </c>
      <c r="C533" s="34"/>
      <c r="D533" s="389" t="s">
        <v>544</v>
      </c>
      <c r="E533" s="390"/>
      <c r="F533" s="390"/>
      <c r="G533" s="2"/>
      <c r="H533" s="2"/>
      <c r="I533" s="2"/>
      <c r="J533" s="2"/>
      <c r="K533" s="2"/>
      <c r="L533" s="2"/>
      <c r="M533" s="2"/>
      <c r="N533" s="2"/>
      <c r="O533" s="2"/>
      <c r="P533" s="2"/>
      <c r="Q533" s="2"/>
      <c r="R533" s="2"/>
      <c r="S533" s="2"/>
      <c r="T533" s="2"/>
      <c r="U533" s="2"/>
      <c r="V533" s="2"/>
      <c r="W533" s="2"/>
      <c r="X533" s="2"/>
      <c r="Y533" s="2"/>
      <c r="Z533" s="2"/>
    </row>
    <row r="534" spans="1:26" ht="12.75" customHeight="1">
      <c r="A534" s="34"/>
      <c r="B534" s="34"/>
      <c r="C534" s="34"/>
      <c r="D534" s="390"/>
      <c r="E534" s="390"/>
      <c r="F534" s="390"/>
      <c r="G534" s="2"/>
      <c r="H534" s="2"/>
      <c r="I534" s="2"/>
      <c r="J534" s="2"/>
      <c r="K534" s="2"/>
      <c r="L534" s="2"/>
      <c r="M534" s="2"/>
      <c r="N534" s="2"/>
      <c r="O534" s="2"/>
      <c r="P534" s="2"/>
      <c r="Q534" s="2"/>
      <c r="R534" s="2"/>
      <c r="S534" s="2"/>
      <c r="T534" s="2"/>
      <c r="U534" s="2"/>
      <c r="V534" s="2"/>
      <c r="W534" s="2"/>
      <c r="X534" s="2"/>
      <c r="Y534" s="2"/>
      <c r="Z534" s="2"/>
    </row>
    <row r="535" spans="1:26" ht="12.75" customHeight="1">
      <c r="A535" s="34"/>
      <c r="B535" s="34"/>
      <c r="C535" s="34"/>
      <c r="D535" s="15"/>
      <c r="E535" s="15"/>
      <c r="F535" s="15"/>
      <c r="G535" s="2"/>
      <c r="H535" s="2"/>
      <c r="I535" s="2"/>
      <c r="J535" s="2"/>
      <c r="K535" s="2"/>
      <c r="L535" s="2"/>
      <c r="M535" s="2"/>
      <c r="N535" s="2"/>
      <c r="O535" s="2"/>
      <c r="P535" s="2"/>
      <c r="Q535" s="2"/>
      <c r="R535" s="2"/>
      <c r="S535" s="2"/>
      <c r="T535" s="2"/>
      <c r="U535" s="2"/>
      <c r="V535" s="2"/>
      <c r="W535" s="2"/>
      <c r="X535" s="2"/>
      <c r="Y535" s="2"/>
      <c r="Z535" s="2"/>
    </row>
    <row r="536" spans="1:26" ht="12.75" customHeight="1">
      <c r="A536" s="16"/>
      <c r="B536" s="19" t="s">
        <v>8</v>
      </c>
      <c r="C536" s="34"/>
      <c r="D536" s="389" t="s">
        <v>547</v>
      </c>
      <c r="E536" s="390"/>
      <c r="F536" s="390"/>
      <c r="G536" s="2"/>
      <c r="H536" s="2"/>
      <c r="I536" s="2"/>
      <c r="J536" s="2"/>
      <c r="K536" s="2"/>
      <c r="L536" s="2"/>
      <c r="M536" s="2"/>
      <c r="N536" s="2"/>
      <c r="O536" s="2"/>
      <c r="P536" s="2"/>
      <c r="Q536" s="2"/>
      <c r="R536" s="2"/>
      <c r="S536" s="2"/>
      <c r="T536" s="2"/>
      <c r="U536" s="2"/>
      <c r="V536" s="2"/>
      <c r="W536" s="2"/>
      <c r="X536" s="2"/>
      <c r="Y536" s="2"/>
      <c r="Z536" s="2"/>
    </row>
    <row r="537" spans="1:26" ht="12.75" customHeight="1">
      <c r="A537" s="34"/>
      <c r="B537" s="34"/>
      <c r="C537" s="34"/>
      <c r="D537" s="390"/>
      <c r="E537" s="390"/>
      <c r="F537" s="390"/>
      <c r="G537" s="2"/>
      <c r="H537" s="2"/>
      <c r="I537" s="2"/>
      <c r="J537" s="2"/>
      <c r="K537" s="2"/>
      <c r="L537" s="2"/>
      <c r="M537" s="2"/>
      <c r="N537" s="2"/>
      <c r="O537" s="2"/>
      <c r="P537" s="2"/>
      <c r="Q537" s="2"/>
      <c r="R537" s="2"/>
      <c r="S537" s="2"/>
      <c r="T537" s="2"/>
      <c r="U537" s="2"/>
      <c r="V537" s="2"/>
      <c r="W537" s="2"/>
      <c r="X537" s="2"/>
      <c r="Y537" s="2"/>
      <c r="Z537" s="2"/>
    </row>
    <row r="538" spans="1:26" ht="12.75" customHeight="1">
      <c r="A538" s="34"/>
      <c r="B538" s="34"/>
      <c r="C538" s="34"/>
      <c r="D538" s="15"/>
      <c r="E538" s="15"/>
      <c r="F538" s="15"/>
      <c r="G538" s="2"/>
      <c r="H538" s="2"/>
      <c r="I538" s="2"/>
      <c r="J538" s="2"/>
      <c r="K538" s="2"/>
      <c r="L538" s="2"/>
      <c r="M538" s="2"/>
      <c r="N538" s="2"/>
      <c r="O538" s="2"/>
      <c r="P538" s="2"/>
      <c r="Q538" s="2"/>
      <c r="R538" s="2"/>
      <c r="S538" s="2"/>
      <c r="T538" s="2"/>
      <c r="U538" s="2"/>
      <c r="V538" s="2"/>
      <c r="W538" s="2"/>
      <c r="X538" s="2"/>
      <c r="Y538" s="2"/>
      <c r="Z538" s="2"/>
    </row>
    <row r="539" spans="1:26" ht="12.75" customHeight="1">
      <c r="A539" s="16"/>
      <c r="B539" s="19" t="s">
        <v>8</v>
      </c>
      <c r="C539" s="34"/>
      <c r="D539" s="397" t="s">
        <v>548</v>
      </c>
      <c r="E539" s="390"/>
      <c r="F539" s="390"/>
      <c r="G539" s="2"/>
      <c r="H539" s="2"/>
      <c r="I539" s="2"/>
      <c r="J539" s="2"/>
      <c r="K539" s="2"/>
      <c r="L539" s="2"/>
      <c r="M539" s="2"/>
      <c r="N539" s="2"/>
      <c r="O539" s="2"/>
      <c r="P539" s="2"/>
      <c r="Q539" s="2"/>
      <c r="R539" s="2"/>
      <c r="S539" s="2"/>
      <c r="T539" s="2"/>
      <c r="U539" s="2"/>
      <c r="V539" s="2"/>
      <c r="W539" s="2"/>
      <c r="X539" s="2"/>
      <c r="Y539" s="2"/>
      <c r="Z539" s="2"/>
    </row>
    <row r="540" spans="1:26" ht="12.75" customHeight="1">
      <c r="A540" s="10"/>
      <c r="B540" s="10"/>
      <c r="C540" s="34"/>
      <c r="D540" s="397" t="s">
        <v>550</v>
      </c>
      <c r="E540" s="390"/>
      <c r="F540" s="390"/>
      <c r="G540" s="2"/>
      <c r="H540" s="2"/>
      <c r="I540" s="2"/>
      <c r="J540" s="2"/>
      <c r="K540" s="2"/>
      <c r="L540" s="2"/>
      <c r="M540" s="2"/>
      <c r="N540" s="2"/>
      <c r="O540" s="2"/>
      <c r="P540" s="2"/>
      <c r="Q540" s="2"/>
      <c r="R540" s="2"/>
      <c r="S540" s="2"/>
      <c r="T540" s="2"/>
      <c r="U540" s="2"/>
      <c r="V540" s="2"/>
      <c r="W540" s="2"/>
      <c r="X540" s="2"/>
      <c r="Y540" s="2"/>
      <c r="Z540" s="2"/>
    </row>
    <row r="541" spans="1:26" ht="12.75" customHeight="1">
      <c r="A541" s="10"/>
      <c r="B541" s="10"/>
      <c r="C541" s="34"/>
      <c r="D541" s="2"/>
      <c r="E541" s="407" t="s">
        <v>551</v>
      </c>
      <c r="F541" s="390"/>
      <c r="G541" s="2"/>
      <c r="H541" s="2"/>
      <c r="I541" s="2"/>
      <c r="J541" s="2"/>
      <c r="K541" s="2"/>
      <c r="L541" s="2"/>
      <c r="M541" s="2"/>
      <c r="N541" s="2"/>
      <c r="O541" s="2"/>
      <c r="P541" s="2"/>
      <c r="Q541" s="2"/>
      <c r="R541" s="2"/>
      <c r="S541" s="2"/>
      <c r="T541" s="2"/>
      <c r="U541" s="2"/>
      <c r="V541" s="2"/>
      <c r="W541" s="2"/>
      <c r="X541" s="2"/>
      <c r="Y541" s="2"/>
      <c r="Z541" s="2"/>
    </row>
    <row r="542" spans="1:26" ht="12.75" customHeight="1">
      <c r="A542" s="16"/>
      <c r="B542" s="16"/>
      <c r="C542" s="34"/>
      <c r="D542" s="2"/>
      <c r="E542" s="15"/>
      <c r="F542" s="15"/>
      <c r="G542" s="2"/>
      <c r="H542" s="2"/>
      <c r="I542" s="2"/>
      <c r="J542" s="2"/>
      <c r="K542" s="2"/>
      <c r="L542" s="2"/>
      <c r="M542" s="2"/>
      <c r="N542" s="2"/>
      <c r="O542" s="2"/>
      <c r="P542" s="2"/>
      <c r="Q542" s="2"/>
      <c r="R542" s="2"/>
      <c r="S542" s="2"/>
      <c r="T542" s="2"/>
      <c r="U542" s="2"/>
      <c r="V542" s="2"/>
      <c r="W542" s="2"/>
      <c r="X542" s="2"/>
      <c r="Y542" s="2"/>
      <c r="Z542" s="2"/>
    </row>
    <row r="543" spans="1:26" ht="12.75" customHeight="1">
      <c r="A543" s="16"/>
      <c r="B543" s="19" t="s">
        <v>8</v>
      </c>
      <c r="C543" s="34"/>
      <c r="D543" s="397" t="s">
        <v>552</v>
      </c>
      <c r="E543" s="390"/>
      <c r="F543" s="390"/>
      <c r="G543" s="2"/>
      <c r="H543" s="2"/>
      <c r="I543" s="2"/>
      <c r="J543" s="2"/>
      <c r="K543" s="2"/>
      <c r="L543" s="2"/>
      <c r="M543" s="2"/>
      <c r="N543" s="2"/>
      <c r="O543" s="2"/>
      <c r="P543" s="2"/>
      <c r="Q543" s="2"/>
      <c r="R543" s="2"/>
      <c r="S543" s="2"/>
      <c r="T543" s="2"/>
      <c r="U543" s="2"/>
      <c r="V543" s="2"/>
      <c r="W543" s="2"/>
      <c r="X543" s="2"/>
      <c r="Y543" s="2"/>
      <c r="Z543" s="2"/>
    </row>
    <row r="544" spans="1:26" ht="12.75" customHeight="1">
      <c r="A544" s="1"/>
      <c r="B544" s="1"/>
      <c r="C544" s="34"/>
      <c r="D544" s="389" t="s">
        <v>553</v>
      </c>
      <c r="E544" s="390"/>
      <c r="F544" s="390"/>
      <c r="G544" s="2"/>
      <c r="H544" s="2"/>
      <c r="I544" s="2"/>
      <c r="J544" s="2"/>
      <c r="K544" s="2"/>
      <c r="L544" s="2"/>
      <c r="M544" s="2"/>
      <c r="N544" s="2"/>
      <c r="O544" s="2"/>
      <c r="P544" s="2"/>
      <c r="Q544" s="2"/>
      <c r="R544" s="2"/>
      <c r="S544" s="2"/>
      <c r="T544" s="2"/>
      <c r="U544" s="2"/>
      <c r="V544" s="2"/>
      <c r="W544" s="2"/>
      <c r="X544" s="2"/>
      <c r="Y544" s="2"/>
      <c r="Z544" s="2"/>
    </row>
    <row r="545" spans="1:26" ht="12.75" customHeight="1">
      <c r="A545" s="34"/>
      <c r="B545" s="34"/>
      <c r="C545" s="34"/>
      <c r="D545" s="390"/>
      <c r="E545" s="390"/>
      <c r="F545" s="390"/>
      <c r="G545" s="2"/>
      <c r="H545" s="2"/>
      <c r="I545" s="2"/>
      <c r="J545" s="2"/>
      <c r="K545" s="2"/>
      <c r="L545" s="2"/>
      <c r="M545" s="2"/>
      <c r="N545" s="2"/>
      <c r="O545" s="2"/>
      <c r="P545" s="2"/>
      <c r="Q545" s="2"/>
      <c r="R545" s="2"/>
      <c r="S545" s="2"/>
      <c r="T545" s="2"/>
      <c r="U545" s="2"/>
      <c r="V545" s="2"/>
      <c r="W545" s="2"/>
      <c r="X545" s="2"/>
      <c r="Y545" s="2"/>
      <c r="Z545" s="2"/>
    </row>
    <row r="546" spans="1:26" ht="12.75" customHeight="1">
      <c r="A546" s="34"/>
      <c r="B546" s="34"/>
      <c r="C546" s="34"/>
      <c r="D546" s="390"/>
      <c r="E546" s="390"/>
      <c r="F546" s="390"/>
      <c r="G546" s="2"/>
      <c r="H546" s="2"/>
      <c r="I546" s="2"/>
      <c r="J546" s="2"/>
      <c r="K546" s="2"/>
      <c r="L546" s="2"/>
      <c r="M546" s="2"/>
      <c r="N546" s="2"/>
      <c r="O546" s="2"/>
      <c r="P546" s="2"/>
      <c r="Q546" s="2"/>
      <c r="R546" s="2"/>
      <c r="S546" s="2"/>
      <c r="T546" s="2"/>
      <c r="U546" s="2"/>
      <c r="V546" s="2"/>
      <c r="W546" s="2"/>
      <c r="X546" s="2"/>
      <c r="Y546" s="2"/>
      <c r="Z546" s="2"/>
    </row>
    <row r="547" spans="1:26" ht="12.75" customHeight="1">
      <c r="A547" s="34"/>
      <c r="B547" s="34"/>
      <c r="C547" s="34"/>
      <c r="D547" s="15"/>
      <c r="E547" s="15"/>
      <c r="F547" s="15"/>
      <c r="G547" s="2"/>
      <c r="H547" s="2"/>
      <c r="I547" s="2"/>
      <c r="J547" s="2"/>
      <c r="K547" s="2"/>
      <c r="L547" s="2"/>
      <c r="M547" s="2"/>
      <c r="N547" s="2"/>
      <c r="O547" s="2"/>
      <c r="P547" s="2"/>
      <c r="Q547" s="2"/>
      <c r="R547" s="2"/>
      <c r="S547" s="2"/>
      <c r="T547" s="2"/>
      <c r="U547" s="2"/>
      <c r="V547" s="2"/>
      <c r="W547" s="2"/>
      <c r="X547" s="2"/>
      <c r="Y547" s="2"/>
      <c r="Z547" s="2"/>
    </row>
    <row r="548" spans="1:26" ht="12.75" customHeight="1">
      <c r="A548" s="16"/>
      <c r="B548" s="19" t="s">
        <v>8</v>
      </c>
      <c r="C548" s="34"/>
      <c r="D548" s="389" t="s">
        <v>554</v>
      </c>
      <c r="E548" s="390"/>
      <c r="F548" s="390"/>
      <c r="G548" s="2"/>
      <c r="H548" s="2"/>
      <c r="I548" s="2"/>
      <c r="J548" s="2"/>
      <c r="K548" s="2"/>
      <c r="L548" s="2"/>
      <c r="M548" s="2"/>
      <c r="N548" s="2"/>
      <c r="O548" s="2"/>
      <c r="P548" s="2"/>
      <c r="Q548" s="2"/>
      <c r="R548" s="2"/>
      <c r="S548" s="2"/>
      <c r="T548" s="2"/>
      <c r="U548" s="2"/>
      <c r="V548" s="2"/>
      <c r="W548" s="2"/>
      <c r="X548" s="2"/>
      <c r="Y548" s="2"/>
      <c r="Z548" s="2"/>
    </row>
    <row r="549" spans="1:26" ht="12.75" customHeight="1">
      <c r="A549" s="16"/>
      <c r="B549" s="16"/>
      <c r="C549" s="34"/>
      <c r="D549" s="390"/>
      <c r="E549" s="390"/>
      <c r="F549" s="390"/>
      <c r="G549" s="2"/>
      <c r="H549" s="2"/>
      <c r="I549" s="2"/>
      <c r="J549" s="2"/>
      <c r="K549" s="2"/>
      <c r="L549" s="2"/>
      <c r="M549" s="2"/>
      <c r="N549" s="2"/>
      <c r="O549" s="2"/>
      <c r="P549" s="2"/>
      <c r="Q549" s="2"/>
      <c r="R549" s="2"/>
      <c r="S549" s="2"/>
      <c r="T549" s="2"/>
      <c r="U549" s="2"/>
      <c r="V549" s="2"/>
      <c r="W549" s="2"/>
      <c r="X549" s="2"/>
      <c r="Y549" s="2"/>
      <c r="Z549" s="2"/>
    </row>
    <row r="550" spans="1:26" ht="12.75" customHeight="1">
      <c r="A550" s="16"/>
      <c r="B550" s="16"/>
      <c r="C550" s="34"/>
      <c r="D550" s="390"/>
      <c r="E550" s="390"/>
      <c r="F550" s="390"/>
      <c r="G550" s="2"/>
      <c r="H550" s="2"/>
      <c r="I550" s="2"/>
      <c r="J550" s="2"/>
      <c r="K550" s="2"/>
      <c r="L550" s="2"/>
      <c r="M550" s="2"/>
      <c r="N550" s="2"/>
      <c r="O550" s="2"/>
      <c r="P550" s="2"/>
      <c r="Q550" s="2"/>
      <c r="R550" s="2"/>
      <c r="S550" s="2"/>
      <c r="T550" s="2"/>
      <c r="U550" s="2"/>
      <c r="V550" s="2"/>
      <c r="W550" s="2"/>
      <c r="X550" s="2"/>
      <c r="Y550" s="2"/>
      <c r="Z550" s="2"/>
    </row>
    <row r="551" spans="1:26" ht="12.75" customHeight="1">
      <c r="A551" s="16"/>
      <c r="B551" s="16"/>
      <c r="C551" s="34"/>
      <c r="D551" s="390"/>
      <c r="E551" s="390"/>
      <c r="F551" s="390"/>
      <c r="G551" s="2"/>
      <c r="H551" s="2"/>
      <c r="I551" s="2"/>
      <c r="J551" s="2"/>
      <c r="K551" s="2"/>
      <c r="L551" s="2"/>
      <c r="M551" s="2"/>
      <c r="N551" s="2"/>
      <c r="O551" s="2"/>
      <c r="P551" s="2"/>
      <c r="Q551" s="2"/>
      <c r="R551" s="2"/>
      <c r="S551" s="2"/>
      <c r="T551" s="2"/>
      <c r="U551" s="2"/>
      <c r="V551" s="2"/>
      <c r="W551" s="2"/>
      <c r="X551" s="2"/>
      <c r="Y551" s="2"/>
      <c r="Z551" s="2"/>
    </row>
    <row r="552" spans="1:26" ht="12.75" customHeight="1">
      <c r="A552" s="16"/>
      <c r="B552" s="16"/>
      <c r="C552" s="34"/>
      <c r="D552" s="15"/>
      <c r="E552" s="15"/>
      <c r="F552" s="15"/>
      <c r="G552" s="2"/>
      <c r="H552" s="2"/>
      <c r="I552" s="2"/>
      <c r="J552" s="2"/>
      <c r="K552" s="2"/>
      <c r="L552" s="2"/>
      <c r="M552" s="2"/>
      <c r="N552" s="2"/>
      <c r="O552" s="2"/>
      <c r="P552" s="2"/>
      <c r="Q552" s="2"/>
      <c r="R552" s="2"/>
      <c r="S552" s="2"/>
      <c r="T552" s="2"/>
      <c r="U552" s="2"/>
      <c r="V552" s="2"/>
      <c r="W552" s="2"/>
      <c r="X552" s="2"/>
      <c r="Y552" s="2"/>
      <c r="Z552" s="2"/>
    </row>
    <row r="553" spans="1:26" ht="12.75" customHeight="1">
      <c r="A553" s="400" t="s">
        <v>555</v>
      </c>
      <c r="B553" s="401"/>
      <c r="C553" s="401"/>
      <c r="D553" s="401"/>
      <c r="E553" s="401"/>
      <c r="F553" s="401"/>
      <c r="G553" s="401"/>
      <c r="H553" s="2"/>
      <c r="I553" s="2"/>
      <c r="J553" s="2"/>
      <c r="K553" s="2"/>
      <c r="L553" s="2"/>
      <c r="M553" s="2"/>
      <c r="N553" s="2"/>
      <c r="O553" s="2"/>
      <c r="P553" s="2"/>
      <c r="Q553" s="2"/>
      <c r="R553" s="2"/>
      <c r="S553" s="2"/>
      <c r="T553" s="2"/>
      <c r="U553" s="2"/>
      <c r="V553" s="2"/>
      <c r="W553" s="2"/>
      <c r="X553" s="2"/>
      <c r="Y553" s="2"/>
      <c r="Z553" s="2"/>
    </row>
    <row r="554" spans="1:26" ht="12.75" customHeight="1">
      <c r="A554" s="34"/>
      <c r="B554" s="34"/>
      <c r="C554" s="34"/>
      <c r="D554" s="2"/>
      <c r="E554" s="15"/>
      <c r="F554" s="15"/>
      <c r="G554" s="2"/>
      <c r="H554" s="2"/>
      <c r="I554" s="2"/>
      <c r="J554" s="2"/>
      <c r="K554" s="2"/>
      <c r="L554" s="2"/>
      <c r="M554" s="2"/>
      <c r="N554" s="2"/>
      <c r="O554" s="2"/>
      <c r="P554" s="2"/>
      <c r="Q554" s="2"/>
      <c r="R554" s="2"/>
      <c r="S554" s="2"/>
      <c r="T554" s="2"/>
      <c r="U554" s="2"/>
      <c r="V554" s="2"/>
      <c r="W554" s="2"/>
      <c r="X554" s="2"/>
      <c r="Y554" s="2"/>
      <c r="Z554" s="2"/>
    </row>
    <row r="555" spans="1:26" ht="12.75" customHeight="1">
      <c r="A555" s="1"/>
      <c r="B555" s="1"/>
      <c r="C555" s="3"/>
      <c r="D555" s="414" t="s">
        <v>556</v>
      </c>
      <c r="E555" s="390"/>
      <c r="F555" s="390"/>
      <c r="G555" s="2"/>
      <c r="H555" s="2"/>
      <c r="I555" s="2"/>
      <c r="J555" s="2"/>
      <c r="K555" s="2"/>
      <c r="L555" s="2"/>
      <c r="M555" s="2"/>
      <c r="N555" s="2"/>
      <c r="O555" s="2"/>
      <c r="P555" s="2"/>
      <c r="Q555" s="2"/>
      <c r="R555" s="2"/>
      <c r="S555" s="2"/>
      <c r="T555" s="2"/>
      <c r="U555" s="2"/>
      <c r="V555" s="2"/>
      <c r="W555" s="2"/>
      <c r="X555" s="2"/>
      <c r="Y555" s="2"/>
      <c r="Z555" s="2"/>
    </row>
    <row r="556" spans="1:26" ht="12.75" customHeight="1">
      <c r="A556" s="14"/>
      <c r="B556" s="14"/>
      <c r="C556" s="14"/>
      <c r="D556" s="403" t="s">
        <v>557</v>
      </c>
      <c r="E556" s="390"/>
      <c r="F556" s="390"/>
      <c r="G556" s="2"/>
      <c r="H556" s="2"/>
      <c r="I556" s="2"/>
      <c r="J556" s="2"/>
      <c r="K556" s="2"/>
      <c r="L556" s="2"/>
      <c r="M556" s="2"/>
      <c r="N556" s="2"/>
      <c r="O556" s="2"/>
      <c r="P556" s="2"/>
      <c r="Q556" s="2"/>
      <c r="R556" s="2"/>
      <c r="S556" s="2"/>
      <c r="T556" s="2"/>
      <c r="U556" s="2"/>
      <c r="V556" s="2"/>
      <c r="W556" s="2"/>
      <c r="X556" s="2"/>
      <c r="Y556" s="2"/>
      <c r="Z556" s="2"/>
    </row>
    <row r="557" spans="1:26" ht="12.75" customHeight="1">
      <c r="A557" s="2"/>
      <c r="B557" s="2"/>
      <c r="C557" s="14"/>
      <c r="D557" s="51"/>
      <c r="E557" s="2"/>
      <c r="F557" s="2"/>
      <c r="G557" s="2"/>
      <c r="H557" s="2"/>
      <c r="I557" s="2"/>
      <c r="J557" s="2"/>
      <c r="K557" s="2"/>
      <c r="L557" s="2"/>
      <c r="M557" s="2"/>
      <c r="N557" s="2"/>
      <c r="O557" s="2"/>
      <c r="P557" s="2"/>
      <c r="Q557" s="2"/>
      <c r="R557" s="2"/>
      <c r="S557" s="2"/>
      <c r="T557" s="2"/>
      <c r="U557" s="2"/>
      <c r="V557" s="2"/>
      <c r="W557" s="2"/>
      <c r="X557" s="2"/>
      <c r="Y557" s="2"/>
      <c r="Z557" s="2"/>
    </row>
    <row r="558" spans="1:26" ht="12.75" customHeight="1">
      <c r="A558" s="14"/>
      <c r="B558" s="19" t="s">
        <v>8</v>
      </c>
      <c r="C558" s="1"/>
      <c r="D558" s="403" t="s">
        <v>558</v>
      </c>
      <c r="E558" s="390"/>
      <c r="F558" s="390"/>
      <c r="G558" s="2"/>
      <c r="H558" s="2"/>
      <c r="I558" s="2"/>
      <c r="J558" s="2"/>
      <c r="K558" s="2"/>
      <c r="L558" s="2"/>
      <c r="M558" s="2"/>
      <c r="N558" s="2"/>
      <c r="O558" s="2"/>
      <c r="P558" s="2"/>
      <c r="Q558" s="2"/>
      <c r="R558" s="2"/>
      <c r="S558" s="2"/>
      <c r="T558" s="2"/>
      <c r="U558" s="2"/>
      <c r="V558" s="2"/>
      <c r="W558" s="2"/>
      <c r="X558" s="2"/>
      <c r="Y558" s="2"/>
      <c r="Z558" s="2"/>
    </row>
    <row r="559" spans="1:26" ht="12.75" customHeight="1">
      <c r="A559" s="10"/>
      <c r="B559" s="10"/>
      <c r="C559" s="1"/>
      <c r="D559" s="2"/>
      <c r="E559" s="2"/>
      <c r="F559" s="2"/>
      <c r="G559" s="2"/>
      <c r="H559" s="2"/>
      <c r="I559" s="2"/>
      <c r="J559" s="2"/>
      <c r="K559" s="2"/>
      <c r="L559" s="2"/>
      <c r="M559" s="2"/>
      <c r="N559" s="2"/>
      <c r="O559" s="2"/>
      <c r="P559" s="2"/>
      <c r="Q559" s="2"/>
      <c r="R559" s="2"/>
      <c r="S559" s="2"/>
      <c r="T559" s="2"/>
      <c r="U559" s="2"/>
      <c r="V559" s="2"/>
      <c r="W559" s="2"/>
      <c r="X559" s="2"/>
      <c r="Y559" s="2"/>
      <c r="Z559" s="2"/>
    </row>
    <row r="560" spans="1:26" ht="12.75" customHeight="1">
      <c r="A560" s="10"/>
      <c r="B560" s="19" t="s">
        <v>8</v>
      </c>
      <c r="C560" s="1"/>
      <c r="D560" s="403" t="s">
        <v>559</v>
      </c>
      <c r="E560" s="390"/>
      <c r="F560" s="390"/>
      <c r="G560" s="2"/>
      <c r="H560" s="2"/>
      <c r="I560" s="2"/>
      <c r="J560" s="2"/>
      <c r="K560" s="2"/>
      <c r="L560" s="2"/>
      <c r="M560" s="2"/>
      <c r="N560" s="2"/>
      <c r="O560" s="2"/>
      <c r="P560" s="2"/>
      <c r="Q560" s="2"/>
      <c r="R560" s="2"/>
      <c r="S560" s="2"/>
      <c r="T560" s="2"/>
      <c r="U560" s="2"/>
      <c r="V560" s="2"/>
      <c r="W560" s="2"/>
      <c r="X560" s="2"/>
      <c r="Y560" s="2"/>
      <c r="Z560" s="2"/>
    </row>
    <row r="561" spans="1:26" ht="12.75" customHeight="1">
      <c r="A561" s="10"/>
      <c r="B561" s="10"/>
      <c r="C561" s="1"/>
      <c r="D561" s="390"/>
      <c r="E561" s="390"/>
      <c r="F561" s="390"/>
      <c r="G561" s="2"/>
      <c r="H561" s="2"/>
      <c r="I561" s="2"/>
      <c r="J561" s="2"/>
      <c r="K561" s="2"/>
      <c r="L561" s="2"/>
      <c r="M561" s="2"/>
      <c r="N561" s="2"/>
      <c r="O561" s="2"/>
      <c r="P561" s="2"/>
      <c r="Q561" s="2"/>
      <c r="R561" s="2"/>
      <c r="S561" s="2"/>
      <c r="T561" s="2"/>
      <c r="U561" s="2"/>
      <c r="V561" s="2"/>
      <c r="W561" s="2"/>
      <c r="X561" s="2"/>
      <c r="Y561" s="2"/>
      <c r="Z561" s="2"/>
    </row>
    <row r="562" spans="1:26" ht="12.75" customHeight="1">
      <c r="A562" s="10"/>
      <c r="B562" s="10"/>
      <c r="C562" s="1"/>
      <c r="D562" s="390"/>
      <c r="E562" s="390"/>
      <c r="F562" s="390"/>
      <c r="G562" s="2"/>
      <c r="H562" s="2"/>
      <c r="I562" s="2"/>
      <c r="J562" s="2"/>
      <c r="K562" s="2"/>
      <c r="L562" s="2"/>
      <c r="M562" s="2"/>
      <c r="N562" s="2"/>
      <c r="O562" s="2"/>
      <c r="P562" s="2"/>
      <c r="Q562" s="2"/>
      <c r="R562" s="2"/>
      <c r="S562" s="2"/>
      <c r="T562" s="2"/>
      <c r="U562" s="2"/>
      <c r="V562" s="2"/>
      <c r="W562" s="2"/>
      <c r="X562" s="2"/>
      <c r="Y562" s="2"/>
      <c r="Z562" s="2"/>
    </row>
    <row r="563" spans="1:26" ht="12.75" customHeight="1">
      <c r="A563" s="10"/>
      <c r="B563" s="10"/>
      <c r="C563" s="1"/>
      <c r="D563" s="390"/>
      <c r="E563" s="390"/>
      <c r="F563" s="390"/>
      <c r="G563" s="2"/>
      <c r="H563" s="2"/>
      <c r="I563" s="2"/>
      <c r="J563" s="2"/>
      <c r="K563" s="2"/>
      <c r="L563" s="2"/>
      <c r="M563" s="2"/>
      <c r="N563" s="2"/>
      <c r="O563" s="2"/>
      <c r="P563" s="2"/>
      <c r="Q563" s="2"/>
      <c r="R563" s="2"/>
      <c r="S563" s="2"/>
      <c r="T563" s="2"/>
      <c r="U563" s="2"/>
      <c r="V563" s="2"/>
      <c r="W563" s="2"/>
      <c r="X563" s="2"/>
      <c r="Y563" s="2"/>
      <c r="Z563" s="2"/>
    </row>
    <row r="564" spans="1:26" ht="12.75" customHeight="1">
      <c r="A564" s="10"/>
      <c r="B564" s="19" t="s">
        <v>8</v>
      </c>
      <c r="C564" s="1"/>
      <c r="D564" s="403" t="s">
        <v>560</v>
      </c>
      <c r="E564" s="390"/>
      <c r="F564" s="390"/>
      <c r="G564" s="2"/>
      <c r="H564" s="2"/>
      <c r="I564" s="2"/>
      <c r="J564" s="2"/>
      <c r="K564" s="2"/>
      <c r="L564" s="2"/>
      <c r="M564" s="2"/>
      <c r="N564" s="2"/>
      <c r="O564" s="2"/>
      <c r="P564" s="2"/>
      <c r="Q564" s="2"/>
      <c r="R564" s="2"/>
      <c r="S564" s="2"/>
      <c r="T564" s="2"/>
      <c r="U564" s="2"/>
      <c r="V564" s="2"/>
      <c r="W564" s="2"/>
      <c r="X564" s="2"/>
      <c r="Y564" s="2"/>
      <c r="Z564" s="2"/>
    </row>
    <row r="565" spans="1:26" ht="12.75" customHeight="1">
      <c r="A565" s="10"/>
      <c r="B565" s="10"/>
      <c r="C565" s="1"/>
      <c r="D565" s="390"/>
      <c r="E565" s="390"/>
      <c r="F565" s="390"/>
      <c r="G565" s="2"/>
      <c r="H565" s="2"/>
      <c r="I565" s="2"/>
      <c r="J565" s="2"/>
      <c r="K565" s="2"/>
      <c r="L565" s="2"/>
      <c r="M565" s="2"/>
      <c r="N565" s="2"/>
      <c r="O565" s="2"/>
      <c r="P565" s="2"/>
      <c r="Q565" s="2"/>
      <c r="R565" s="2"/>
      <c r="S565" s="2"/>
      <c r="T565" s="2"/>
      <c r="U565" s="2"/>
      <c r="V565" s="2"/>
      <c r="W565" s="2"/>
      <c r="X565" s="2"/>
      <c r="Y565" s="2"/>
      <c r="Z565" s="2"/>
    </row>
    <row r="566" spans="1:26" ht="12.75" customHeight="1">
      <c r="A566" s="10"/>
      <c r="B566" s="10"/>
      <c r="C566" s="1"/>
      <c r="D566" s="390"/>
      <c r="E566" s="390"/>
      <c r="F566" s="390"/>
      <c r="G566" s="2"/>
      <c r="H566" s="2"/>
      <c r="I566" s="2"/>
      <c r="J566" s="2"/>
      <c r="K566" s="2"/>
      <c r="L566" s="2"/>
      <c r="M566" s="2"/>
      <c r="N566" s="2"/>
      <c r="O566" s="2"/>
      <c r="P566" s="2"/>
      <c r="Q566" s="2"/>
      <c r="R566" s="2"/>
      <c r="S566" s="2"/>
      <c r="T566" s="2"/>
      <c r="U566" s="2"/>
      <c r="V566" s="2"/>
      <c r="W566" s="2"/>
      <c r="X566" s="2"/>
      <c r="Y566" s="2"/>
      <c r="Z566" s="2"/>
    </row>
    <row r="567" spans="1:26" ht="12.75" customHeight="1">
      <c r="A567" s="10"/>
      <c r="B567" s="10"/>
      <c r="C567" s="1"/>
      <c r="D567" s="390"/>
      <c r="E567" s="390"/>
      <c r="F567" s="390"/>
      <c r="G567" s="2"/>
      <c r="H567" s="2"/>
      <c r="I567" s="2"/>
      <c r="J567" s="2"/>
      <c r="K567" s="2"/>
      <c r="L567" s="2"/>
      <c r="M567" s="2"/>
      <c r="N567" s="2"/>
      <c r="O567" s="2"/>
      <c r="P567" s="2"/>
      <c r="Q567" s="2"/>
      <c r="R567" s="2"/>
      <c r="S567" s="2"/>
      <c r="T567" s="2"/>
      <c r="U567" s="2"/>
      <c r="V567" s="2"/>
      <c r="W567" s="2"/>
      <c r="X567" s="2"/>
      <c r="Y567" s="2"/>
      <c r="Z567" s="2"/>
    </row>
    <row r="568" spans="1:26" ht="12.75" customHeight="1">
      <c r="A568" s="10"/>
      <c r="B568" s="10"/>
      <c r="C568" s="1"/>
      <c r="D568" s="39"/>
      <c r="E568" s="39"/>
      <c r="F568" s="39"/>
      <c r="G568" s="2"/>
      <c r="H568" s="2"/>
      <c r="I568" s="2"/>
      <c r="J568" s="2"/>
      <c r="K568" s="2"/>
      <c r="L568" s="2"/>
      <c r="M568" s="2"/>
      <c r="N568" s="2"/>
      <c r="O568" s="2"/>
      <c r="P568" s="2"/>
      <c r="Q568" s="2"/>
      <c r="R568" s="2"/>
      <c r="S568" s="2"/>
      <c r="T568" s="2"/>
      <c r="U568" s="2"/>
      <c r="V568" s="2"/>
      <c r="W568" s="2"/>
      <c r="X568" s="2"/>
      <c r="Y568" s="2"/>
      <c r="Z568" s="2"/>
    </row>
    <row r="569" spans="1:26" ht="12.75" customHeight="1">
      <c r="A569" s="10"/>
      <c r="B569" s="19" t="s">
        <v>8</v>
      </c>
      <c r="C569" s="1"/>
      <c r="D569" s="403" t="s">
        <v>561</v>
      </c>
      <c r="E569" s="390"/>
      <c r="F569" s="390"/>
      <c r="G569" s="2"/>
      <c r="H569" s="2"/>
      <c r="I569" s="2"/>
      <c r="J569" s="2"/>
      <c r="K569" s="2"/>
      <c r="L569" s="2"/>
      <c r="M569" s="2"/>
      <c r="N569" s="2"/>
      <c r="O569" s="2"/>
      <c r="P569" s="2"/>
      <c r="Q569" s="2"/>
      <c r="R569" s="2"/>
      <c r="S569" s="2"/>
      <c r="T569" s="2"/>
      <c r="U569" s="2"/>
      <c r="V569" s="2"/>
      <c r="W569" s="2"/>
      <c r="X569" s="2"/>
      <c r="Y569" s="2"/>
      <c r="Z569" s="2"/>
    </row>
    <row r="570" spans="1:26" ht="12.75" customHeight="1">
      <c r="A570" s="10"/>
      <c r="B570" s="10"/>
      <c r="C570" s="1"/>
      <c r="D570" s="390"/>
      <c r="E570" s="390"/>
      <c r="F570" s="390"/>
      <c r="G570" s="2"/>
      <c r="H570" s="2"/>
      <c r="I570" s="2"/>
      <c r="J570" s="2"/>
      <c r="K570" s="2"/>
      <c r="L570" s="2"/>
      <c r="M570" s="2"/>
      <c r="N570" s="2"/>
      <c r="O570" s="2"/>
      <c r="P570" s="2"/>
      <c r="Q570" s="2"/>
      <c r="R570" s="2"/>
      <c r="S570" s="2"/>
      <c r="T570" s="2"/>
      <c r="U570" s="2"/>
      <c r="V570" s="2"/>
      <c r="W570" s="2"/>
      <c r="X570" s="2"/>
      <c r="Y570" s="2"/>
      <c r="Z570" s="2"/>
    </row>
    <row r="571" spans="1:26" ht="12.75" customHeight="1">
      <c r="A571" s="10"/>
      <c r="B571" s="10"/>
      <c r="C571" s="1"/>
      <c r="D571" s="51"/>
      <c r="E571" s="2"/>
      <c r="F571" s="2"/>
      <c r="G571" s="2"/>
      <c r="H571" s="2"/>
      <c r="I571" s="2"/>
      <c r="J571" s="2"/>
      <c r="K571" s="2"/>
      <c r="L571" s="2"/>
      <c r="M571" s="2"/>
      <c r="N571" s="2"/>
      <c r="O571" s="2"/>
      <c r="P571" s="2"/>
      <c r="Q571" s="2"/>
      <c r="R571" s="2"/>
      <c r="S571" s="2"/>
      <c r="T571" s="2"/>
      <c r="U571" s="2"/>
      <c r="V571" s="2"/>
      <c r="W571" s="2"/>
      <c r="X571" s="2"/>
      <c r="Y571" s="2"/>
      <c r="Z571" s="2"/>
    </row>
    <row r="572" spans="1:26" ht="12.75" customHeight="1">
      <c r="A572" s="10"/>
      <c r="B572" s="19" t="s">
        <v>8</v>
      </c>
      <c r="C572" s="1"/>
      <c r="D572" s="403" t="s">
        <v>562</v>
      </c>
      <c r="E572" s="390"/>
      <c r="F572" s="390"/>
      <c r="G572" s="2"/>
      <c r="H572" s="2"/>
      <c r="I572" s="2"/>
      <c r="J572" s="2"/>
      <c r="K572" s="2"/>
      <c r="L572" s="2"/>
      <c r="M572" s="2"/>
      <c r="N572" s="2"/>
      <c r="O572" s="2"/>
      <c r="P572" s="2"/>
      <c r="Q572" s="2"/>
      <c r="R572" s="2"/>
      <c r="S572" s="2"/>
      <c r="T572" s="2"/>
      <c r="U572" s="2"/>
      <c r="V572" s="2"/>
      <c r="W572" s="2"/>
      <c r="X572" s="2"/>
      <c r="Y572" s="2"/>
      <c r="Z572" s="2"/>
    </row>
    <row r="573" spans="1:26" ht="12.75" customHeight="1">
      <c r="A573" s="10"/>
      <c r="B573" s="10"/>
      <c r="C573" s="1"/>
      <c r="D573" s="390"/>
      <c r="E573" s="390"/>
      <c r="F573" s="390"/>
      <c r="G573" s="2"/>
      <c r="H573" s="2"/>
      <c r="I573" s="2"/>
      <c r="J573" s="2"/>
      <c r="K573" s="2"/>
      <c r="L573" s="2"/>
      <c r="M573" s="2"/>
      <c r="N573" s="2"/>
      <c r="O573" s="2"/>
      <c r="P573" s="2"/>
      <c r="Q573" s="2"/>
      <c r="R573" s="2"/>
      <c r="S573" s="2"/>
      <c r="T573" s="2"/>
      <c r="U573" s="2"/>
      <c r="V573" s="2"/>
      <c r="W573" s="2"/>
      <c r="X573" s="2"/>
      <c r="Y573" s="2"/>
      <c r="Z573" s="2"/>
    </row>
    <row r="574" spans="1:26" ht="12.75" customHeight="1">
      <c r="A574" s="10"/>
      <c r="B574" s="10"/>
      <c r="C574" s="1"/>
      <c r="D574" s="51"/>
      <c r="E574" s="2"/>
      <c r="F574" s="2"/>
      <c r="G574" s="2"/>
      <c r="H574" s="2"/>
      <c r="I574" s="2"/>
      <c r="J574" s="2"/>
      <c r="K574" s="2"/>
      <c r="L574" s="2"/>
      <c r="M574" s="2"/>
      <c r="N574" s="2"/>
      <c r="O574" s="2"/>
      <c r="P574" s="2"/>
      <c r="Q574" s="2"/>
      <c r="R574" s="2"/>
      <c r="S574" s="2"/>
      <c r="T574" s="2"/>
      <c r="U574" s="2"/>
      <c r="V574" s="2"/>
      <c r="W574" s="2"/>
      <c r="X574" s="2"/>
      <c r="Y574" s="2"/>
      <c r="Z574" s="2"/>
    </row>
    <row r="575" spans="1:26" ht="12.75" customHeight="1">
      <c r="A575" s="16"/>
      <c r="B575" s="19" t="s">
        <v>8</v>
      </c>
      <c r="C575" s="1"/>
      <c r="D575" s="403" t="s">
        <v>563</v>
      </c>
      <c r="E575" s="390"/>
      <c r="F575" s="390"/>
      <c r="G575" s="2"/>
      <c r="H575" s="2"/>
      <c r="I575" s="2"/>
      <c r="J575" s="2"/>
      <c r="K575" s="2"/>
      <c r="L575" s="2"/>
      <c r="M575" s="2"/>
      <c r="N575" s="2"/>
      <c r="O575" s="2"/>
      <c r="P575" s="2"/>
      <c r="Q575" s="2"/>
      <c r="R575" s="2"/>
      <c r="S575" s="2"/>
      <c r="T575" s="2"/>
      <c r="U575" s="2"/>
      <c r="V575" s="2"/>
      <c r="W575" s="2"/>
      <c r="X575" s="2"/>
      <c r="Y575" s="2"/>
      <c r="Z575" s="2"/>
    </row>
    <row r="576" spans="1:26" ht="12.75" customHeight="1">
      <c r="A576" s="16"/>
      <c r="B576" s="16"/>
      <c r="C576" s="1"/>
      <c r="D576" s="51"/>
      <c r="E576" s="2"/>
      <c r="F576" s="2"/>
      <c r="G576" s="2"/>
      <c r="H576" s="2"/>
      <c r="I576" s="2"/>
      <c r="J576" s="2"/>
      <c r="K576" s="2"/>
      <c r="L576" s="2"/>
      <c r="M576" s="2"/>
      <c r="N576" s="2"/>
      <c r="O576" s="2"/>
      <c r="P576" s="2"/>
      <c r="Q576" s="2"/>
      <c r="R576" s="2"/>
      <c r="S576" s="2"/>
      <c r="T576" s="2"/>
      <c r="U576" s="2"/>
      <c r="V576" s="2"/>
      <c r="W576" s="2"/>
      <c r="X576" s="2"/>
      <c r="Y576" s="2"/>
      <c r="Z576" s="2"/>
    </row>
    <row r="577" spans="1:26" ht="12.75" customHeight="1">
      <c r="A577" s="400" t="s">
        <v>570</v>
      </c>
      <c r="B577" s="401"/>
      <c r="C577" s="401"/>
      <c r="D577" s="401"/>
      <c r="E577" s="401"/>
      <c r="F577" s="401"/>
      <c r="G577" s="401"/>
      <c r="H577" s="2"/>
      <c r="I577" s="2"/>
      <c r="J577" s="2"/>
      <c r="K577" s="2"/>
      <c r="L577" s="2"/>
      <c r="M577" s="2"/>
      <c r="N577" s="2"/>
      <c r="O577" s="2"/>
      <c r="P577" s="2"/>
      <c r="Q577" s="2"/>
      <c r="R577" s="2"/>
      <c r="S577" s="2"/>
      <c r="T577" s="2"/>
      <c r="U577" s="2"/>
      <c r="V577" s="2"/>
      <c r="W577" s="2"/>
      <c r="X577" s="2"/>
      <c r="Y577" s="2"/>
      <c r="Z577" s="2"/>
    </row>
    <row r="578" spans="1:26" ht="12.75" customHeight="1">
      <c r="A578" s="1"/>
      <c r="B578" s="1"/>
      <c r="C578" s="1"/>
      <c r="D578" s="2"/>
      <c r="E578" s="2"/>
      <c r="F578" s="2"/>
      <c r="G578" s="2"/>
      <c r="H578" s="2"/>
      <c r="I578" s="2"/>
      <c r="J578" s="2"/>
      <c r="K578" s="2"/>
      <c r="L578" s="2"/>
      <c r="M578" s="2"/>
      <c r="N578" s="2"/>
      <c r="O578" s="2"/>
      <c r="P578" s="2"/>
      <c r="Q578" s="2"/>
      <c r="R578" s="2"/>
      <c r="S578" s="2"/>
      <c r="T578" s="2"/>
      <c r="U578" s="2"/>
      <c r="V578" s="2"/>
      <c r="W578" s="2"/>
      <c r="X578" s="2"/>
      <c r="Y578" s="2"/>
      <c r="Z578" s="2"/>
    </row>
    <row r="579" spans="1:26" ht="12.75" customHeight="1">
      <c r="A579" s="1"/>
      <c r="B579" s="1"/>
      <c r="C579" s="1"/>
      <c r="D579" s="398" t="s">
        <v>573</v>
      </c>
      <c r="E579" s="390"/>
      <c r="F579" s="390"/>
      <c r="G579" s="2"/>
      <c r="H579" s="2"/>
      <c r="I579" s="2"/>
      <c r="J579" s="2"/>
      <c r="K579" s="2"/>
      <c r="L579" s="2"/>
      <c r="M579" s="2"/>
      <c r="N579" s="2"/>
      <c r="O579" s="2"/>
      <c r="P579" s="2"/>
      <c r="Q579" s="2"/>
      <c r="R579" s="2"/>
      <c r="S579" s="2"/>
      <c r="T579" s="2"/>
      <c r="U579" s="2"/>
      <c r="V579" s="2"/>
      <c r="W579" s="2"/>
      <c r="X579" s="2"/>
      <c r="Y579" s="2"/>
      <c r="Z579" s="2"/>
    </row>
    <row r="580" spans="1:26" ht="12.75" customHeight="1">
      <c r="A580" s="1"/>
      <c r="B580" s="1"/>
      <c r="C580" s="1"/>
      <c r="D580" s="408" t="s">
        <v>574</v>
      </c>
      <c r="E580" s="390"/>
      <c r="F580" s="390"/>
      <c r="G580" s="2"/>
      <c r="H580" s="2"/>
      <c r="I580" s="2"/>
      <c r="J580" s="2"/>
      <c r="K580" s="2"/>
      <c r="L580" s="2"/>
      <c r="M580" s="2"/>
      <c r="N580" s="2"/>
      <c r="O580" s="2"/>
      <c r="P580" s="2"/>
      <c r="Q580" s="2"/>
      <c r="R580" s="2"/>
      <c r="S580" s="2"/>
      <c r="T580" s="2"/>
      <c r="U580" s="2"/>
      <c r="V580" s="2"/>
      <c r="W580" s="2"/>
      <c r="X580" s="2"/>
      <c r="Y580" s="2"/>
      <c r="Z580" s="2"/>
    </row>
    <row r="581" spans="1:26" ht="12.75" customHeight="1">
      <c r="A581" s="1"/>
      <c r="B581" s="1"/>
      <c r="C581" s="1"/>
      <c r="D581" s="51"/>
      <c r="E581" s="2"/>
      <c r="F581" s="2"/>
      <c r="G581" s="2"/>
      <c r="H581" s="2"/>
      <c r="I581" s="2"/>
      <c r="J581" s="2"/>
      <c r="K581" s="2"/>
      <c r="L581" s="2"/>
      <c r="M581" s="2"/>
      <c r="N581" s="2"/>
      <c r="O581" s="2"/>
      <c r="P581" s="2"/>
      <c r="Q581" s="2"/>
      <c r="R581" s="2"/>
      <c r="S581" s="2"/>
      <c r="T581" s="2"/>
      <c r="U581" s="2"/>
      <c r="V581" s="2"/>
      <c r="W581" s="2"/>
      <c r="X581" s="2"/>
      <c r="Y581" s="2"/>
      <c r="Z581" s="2"/>
    </row>
    <row r="582" spans="1:26" ht="12.75" customHeight="1">
      <c r="A582" s="16"/>
      <c r="B582" s="19" t="s">
        <v>8</v>
      </c>
      <c r="C582" s="1"/>
      <c r="D582" s="389" t="s">
        <v>920</v>
      </c>
      <c r="E582" s="390"/>
      <c r="F582" s="390"/>
      <c r="G582" s="2"/>
      <c r="H582" s="2"/>
      <c r="I582" s="2"/>
      <c r="J582" s="2"/>
      <c r="K582" s="2"/>
      <c r="L582" s="2"/>
      <c r="M582" s="2"/>
      <c r="N582" s="2"/>
      <c r="O582" s="2"/>
      <c r="P582" s="2"/>
      <c r="Q582" s="2"/>
      <c r="R582" s="2"/>
      <c r="S582" s="2"/>
      <c r="T582" s="2"/>
      <c r="U582" s="2"/>
      <c r="V582" s="2"/>
      <c r="W582" s="2"/>
      <c r="X582" s="2"/>
      <c r="Y582" s="2"/>
      <c r="Z582" s="2"/>
    </row>
    <row r="583" spans="1:26" ht="12.75" customHeight="1">
      <c r="A583" s="1"/>
      <c r="B583" s="1"/>
      <c r="C583" s="1"/>
      <c r="D583" s="390"/>
      <c r="E583" s="390"/>
      <c r="F583" s="390"/>
      <c r="G583" s="2"/>
      <c r="H583" s="2"/>
      <c r="I583" s="2"/>
      <c r="J583" s="2"/>
      <c r="K583" s="2"/>
      <c r="L583" s="2"/>
      <c r="M583" s="2"/>
      <c r="N583" s="2"/>
      <c r="O583" s="2"/>
      <c r="P583" s="2"/>
      <c r="Q583" s="2"/>
      <c r="R583" s="2"/>
      <c r="S583" s="2"/>
      <c r="T583" s="2"/>
      <c r="U583" s="2"/>
      <c r="V583" s="2"/>
      <c r="W583" s="2"/>
      <c r="X583" s="2"/>
      <c r="Y583" s="2"/>
      <c r="Z583" s="2"/>
    </row>
    <row r="584" spans="1:26" ht="12.75" customHeight="1">
      <c r="A584" s="1"/>
      <c r="B584" s="1"/>
      <c r="C584" s="1"/>
      <c r="D584" s="390"/>
      <c r="E584" s="390"/>
      <c r="F584" s="390"/>
      <c r="G584" s="2"/>
      <c r="H584" s="2"/>
      <c r="I584" s="2"/>
      <c r="J584" s="2"/>
      <c r="K584" s="2"/>
      <c r="L584" s="2"/>
      <c r="M584" s="2"/>
      <c r="N584" s="2"/>
      <c r="O584" s="2"/>
      <c r="P584" s="2"/>
      <c r="Q584" s="2"/>
      <c r="R584" s="2"/>
      <c r="S584" s="2"/>
      <c r="T584" s="2"/>
      <c r="U584" s="2"/>
      <c r="V584" s="2"/>
      <c r="W584" s="2"/>
      <c r="X584" s="2"/>
      <c r="Y584" s="2"/>
      <c r="Z584" s="2"/>
    </row>
    <row r="585" spans="1:26" ht="12.75" customHeight="1">
      <c r="A585" s="1"/>
      <c r="B585" s="1"/>
      <c r="C585" s="1"/>
      <c r="D585" s="2"/>
      <c r="E585" s="2"/>
      <c r="F585" s="2"/>
      <c r="G585" s="2"/>
      <c r="H585" s="2"/>
      <c r="I585" s="2"/>
      <c r="J585" s="2"/>
      <c r="K585" s="2"/>
      <c r="L585" s="2"/>
      <c r="M585" s="2"/>
      <c r="N585" s="2"/>
      <c r="O585" s="2"/>
      <c r="P585" s="2"/>
      <c r="Q585" s="2"/>
      <c r="R585" s="2"/>
      <c r="S585" s="2"/>
      <c r="T585" s="2"/>
      <c r="U585" s="2"/>
      <c r="V585" s="2"/>
      <c r="W585" s="2"/>
      <c r="X585" s="2"/>
      <c r="Y585" s="2"/>
      <c r="Z585" s="2"/>
    </row>
    <row r="586" spans="1:26" ht="12.75" customHeight="1">
      <c r="A586" s="400" t="s">
        <v>581</v>
      </c>
      <c r="B586" s="401"/>
      <c r="C586" s="401"/>
      <c r="D586" s="401"/>
      <c r="E586" s="401"/>
      <c r="F586" s="401"/>
      <c r="G586" s="401"/>
      <c r="H586" s="2"/>
      <c r="I586" s="2"/>
      <c r="J586" s="2"/>
      <c r="K586" s="2"/>
      <c r="L586" s="2"/>
      <c r="M586" s="2"/>
      <c r="N586" s="2"/>
      <c r="O586" s="2"/>
      <c r="P586" s="2"/>
      <c r="Q586" s="2"/>
      <c r="R586" s="2"/>
      <c r="S586" s="2"/>
      <c r="T586" s="2"/>
      <c r="U586" s="2"/>
      <c r="V586" s="2"/>
      <c r="W586" s="2"/>
      <c r="X586" s="2"/>
      <c r="Y586" s="2"/>
      <c r="Z586" s="2"/>
    </row>
    <row r="587" spans="1:26" ht="12.75" customHeight="1">
      <c r="A587" s="15"/>
      <c r="B587" s="15"/>
      <c r="C587" s="1"/>
      <c r="D587" s="2"/>
      <c r="E587" s="2"/>
      <c r="F587" s="2"/>
      <c r="G587" s="2"/>
      <c r="H587" s="2"/>
      <c r="I587" s="2"/>
      <c r="J587" s="2"/>
      <c r="K587" s="2"/>
      <c r="L587" s="2"/>
      <c r="M587" s="2"/>
      <c r="N587" s="2"/>
      <c r="O587" s="2"/>
      <c r="P587" s="2"/>
      <c r="Q587" s="2"/>
      <c r="R587" s="2"/>
      <c r="S587" s="2"/>
      <c r="T587" s="2"/>
      <c r="U587" s="2"/>
      <c r="V587" s="2"/>
      <c r="W587" s="2"/>
      <c r="X587" s="2"/>
      <c r="Y587" s="2"/>
      <c r="Z587" s="2"/>
    </row>
    <row r="588" spans="1:26" ht="12.75" customHeight="1">
      <c r="A588" s="3"/>
      <c r="B588" s="3"/>
      <c r="C588" s="3"/>
      <c r="D588" s="409" t="s">
        <v>585</v>
      </c>
      <c r="E588" s="390"/>
      <c r="F588" s="390"/>
      <c r="G588" s="2"/>
      <c r="H588" s="2"/>
      <c r="I588" s="2"/>
      <c r="J588" s="2"/>
      <c r="K588" s="2"/>
      <c r="L588" s="2"/>
      <c r="M588" s="2"/>
      <c r="N588" s="2"/>
      <c r="O588" s="2"/>
      <c r="P588" s="2"/>
      <c r="Q588" s="2"/>
      <c r="R588" s="2"/>
      <c r="S588" s="2"/>
      <c r="T588" s="2"/>
      <c r="U588" s="2"/>
      <c r="V588" s="2"/>
      <c r="W588" s="2"/>
      <c r="X588" s="2"/>
      <c r="Y588" s="2"/>
      <c r="Z588" s="2"/>
    </row>
    <row r="589" spans="1:26" ht="12.75" customHeight="1">
      <c r="A589" s="3"/>
      <c r="B589" s="3"/>
      <c r="C589" s="3"/>
      <c r="D589" s="390"/>
      <c r="E589" s="390"/>
      <c r="F589" s="390"/>
      <c r="G589" s="2"/>
      <c r="H589" s="2"/>
      <c r="I589" s="2"/>
      <c r="J589" s="2"/>
      <c r="K589" s="2"/>
      <c r="L589" s="2"/>
      <c r="M589" s="2"/>
      <c r="N589" s="2"/>
      <c r="O589" s="2"/>
      <c r="P589" s="2"/>
      <c r="Q589" s="2"/>
      <c r="R589" s="2"/>
      <c r="S589" s="2"/>
      <c r="T589" s="2"/>
      <c r="U589" s="2"/>
      <c r="V589" s="2"/>
      <c r="W589" s="2"/>
      <c r="X589" s="2"/>
      <c r="Y589" s="2"/>
      <c r="Z589" s="2"/>
    </row>
    <row r="590" spans="1:26" ht="12.75" customHeight="1">
      <c r="A590" s="1"/>
      <c r="B590" s="1"/>
      <c r="C590" s="14"/>
      <c r="D590" s="408" t="s">
        <v>588</v>
      </c>
      <c r="E590" s="390"/>
      <c r="F590" s="390"/>
      <c r="G590" s="2"/>
      <c r="H590" s="2"/>
      <c r="I590" s="2"/>
      <c r="J590" s="2"/>
      <c r="K590" s="2"/>
      <c r="L590" s="2"/>
      <c r="M590" s="2"/>
      <c r="N590" s="2"/>
      <c r="O590" s="2"/>
      <c r="P590" s="2"/>
      <c r="Q590" s="2"/>
      <c r="R590" s="2"/>
      <c r="S590" s="2"/>
      <c r="T590" s="2"/>
      <c r="U590" s="2"/>
      <c r="V590" s="2"/>
      <c r="W590" s="2"/>
      <c r="X590" s="2"/>
      <c r="Y590" s="2"/>
      <c r="Z590" s="2"/>
    </row>
    <row r="591" spans="1:26" ht="12.75" customHeight="1">
      <c r="A591" s="1"/>
      <c r="B591" s="1"/>
      <c r="C591" s="14"/>
      <c r="D591" s="51"/>
      <c r="E591" s="51"/>
      <c r="F591" s="51"/>
      <c r="G591" s="2"/>
      <c r="H591" s="2"/>
      <c r="I591" s="2"/>
      <c r="J591" s="2"/>
      <c r="K591" s="2"/>
      <c r="L591" s="2"/>
      <c r="M591" s="2"/>
      <c r="N591" s="2"/>
      <c r="O591" s="2"/>
      <c r="P591" s="2"/>
      <c r="Q591" s="2"/>
      <c r="R591" s="2"/>
      <c r="S591" s="2"/>
      <c r="T591" s="2"/>
      <c r="U591" s="2"/>
      <c r="V591" s="2"/>
      <c r="W591" s="2"/>
      <c r="X591" s="2"/>
      <c r="Y591" s="2"/>
      <c r="Z591" s="2"/>
    </row>
    <row r="592" spans="1:26" ht="12.75" customHeight="1">
      <c r="A592" s="10"/>
      <c r="B592" s="19" t="s">
        <v>8</v>
      </c>
      <c r="C592" s="1"/>
      <c r="D592" s="408" t="s">
        <v>591</v>
      </c>
      <c r="E592" s="390"/>
      <c r="F592" s="390"/>
      <c r="G592" s="2"/>
      <c r="H592" s="2"/>
      <c r="I592" s="2"/>
      <c r="J592" s="2"/>
      <c r="K592" s="2"/>
      <c r="L592" s="2"/>
      <c r="M592" s="2"/>
      <c r="N592" s="2"/>
      <c r="O592" s="2"/>
      <c r="P592" s="2"/>
      <c r="Q592" s="2"/>
      <c r="R592" s="2"/>
      <c r="S592" s="2"/>
      <c r="T592" s="2"/>
      <c r="U592" s="2"/>
      <c r="V592" s="2"/>
      <c r="W592" s="2"/>
      <c r="X592" s="2"/>
      <c r="Y592" s="2"/>
      <c r="Z592" s="2"/>
    </row>
    <row r="593" spans="1:26" ht="12.75" customHeight="1">
      <c r="A593" s="1"/>
      <c r="B593" s="1"/>
      <c r="C593" s="10"/>
      <c r="D593" s="2"/>
      <c r="E593" s="2"/>
      <c r="F593" s="2"/>
      <c r="G593" s="2"/>
      <c r="H593" s="2"/>
      <c r="I593" s="2"/>
      <c r="J593" s="2"/>
      <c r="K593" s="2"/>
      <c r="L593" s="2"/>
      <c r="M593" s="2"/>
      <c r="N593" s="2"/>
      <c r="O593" s="2"/>
      <c r="P593" s="2"/>
      <c r="Q593" s="2"/>
      <c r="R593" s="2"/>
      <c r="S593" s="2"/>
      <c r="T593" s="2"/>
      <c r="U593" s="2"/>
      <c r="V593" s="2"/>
      <c r="W593" s="2"/>
      <c r="X593" s="2"/>
      <c r="Y593" s="2"/>
      <c r="Z593" s="2"/>
    </row>
    <row r="594" spans="1:26" ht="12.75" customHeight="1">
      <c r="A594" s="10"/>
      <c r="B594" s="19" t="s">
        <v>8</v>
      </c>
      <c r="C594" s="1"/>
      <c r="D594" s="403" t="s">
        <v>593</v>
      </c>
      <c r="E594" s="390"/>
      <c r="F594" s="390"/>
      <c r="G594" s="2"/>
      <c r="H594" s="2"/>
      <c r="I594" s="2"/>
      <c r="J594" s="2"/>
      <c r="K594" s="2"/>
      <c r="L594" s="2"/>
      <c r="M594" s="2"/>
      <c r="N594" s="2"/>
      <c r="O594" s="2"/>
      <c r="P594" s="2"/>
      <c r="Q594" s="2"/>
      <c r="R594" s="2"/>
      <c r="S594" s="2"/>
      <c r="T594" s="2"/>
      <c r="U594" s="2"/>
      <c r="V594" s="2"/>
      <c r="W594" s="2"/>
      <c r="X594" s="2"/>
      <c r="Y594" s="2"/>
      <c r="Z594" s="2"/>
    </row>
    <row r="595" spans="1:26" ht="12.75" customHeight="1">
      <c r="A595" s="1"/>
      <c r="B595" s="1"/>
      <c r="C595" s="1"/>
      <c r="D595" s="390"/>
      <c r="E595" s="390"/>
      <c r="F595" s="390"/>
      <c r="G595" s="2"/>
      <c r="H595" s="2"/>
      <c r="I595" s="2"/>
      <c r="J595" s="2"/>
      <c r="K595" s="2"/>
      <c r="L595" s="2"/>
      <c r="M595" s="2"/>
      <c r="N595" s="2"/>
      <c r="O595" s="2"/>
      <c r="P595" s="2"/>
      <c r="Q595" s="2"/>
      <c r="R595" s="2"/>
      <c r="S595" s="2"/>
      <c r="T595" s="2"/>
      <c r="U595" s="2"/>
      <c r="V595" s="2"/>
      <c r="W595" s="2"/>
      <c r="X595" s="2"/>
      <c r="Y595" s="2"/>
      <c r="Z595" s="2"/>
    </row>
    <row r="596" spans="1:26" ht="12.75" customHeight="1">
      <c r="A596" s="1"/>
      <c r="B596" s="1"/>
      <c r="C596" s="1"/>
      <c r="D596" s="2"/>
      <c r="E596" s="2"/>
      <c r="F596" s="2"/>
      <c r="G596" s="2"/>
      <c r="H596" s="2"/>
      <c r="I596" s="2"/>
      <c r="J596" s="2"/>
      <c r="K596" s="2"/>
      <c r="L596" s="2"/>
      <c r="M596" s="2"/>
      <c r="N596" s="2"/>
      <c r="O596" s="2"/>
      <c r="P596" s="2"/>
      <c r="Q596" s="2"/>
      <c r="R596" s="2"/>
      <c r="S596" s="2"/>
      <c r="T596" s="2"/>
      <c r="U596" s="2"/>
      <c r="V596" s="2"/>
      <c r="W596" s="2"/>
      <c r="X596" s="2"/>
      <c r="Y596" s="2"/>
      <c r="Z596" s="2"/>
    </row>
    <row r="597" spans="1:26" ht="12.75" customHeight="1">
      <c r="A597" s="1"/>
      <c r="B597" s="19" t="s">
        <v>8</v>
      </c>
      <c r="C597" s="1"/>
      <c r="D597" s="403" t="s">
        <v>598</v>
      </c>
      <c r="E597" s="390"/>
      <c r="F597" s="390"/>
      <c r="G597" s="2"/>
      <c r="H597" s="2"/>
      <c r="I597" s="2"/>
      <c r="J597" s="2"/>
      <c r="K597" s="2"/>
      <c r="L597" s="2"/>
      <c r="M597" s="2"/>
      <c r="N597" s="2"/>
      <c r="O597" s="2"/>
      <c r="P597" s="2"/>
      <c r="Q597" s="2"/>
      <c r="R597" s="2"/>
      <c r="S597" s="2"/>
      <c r="T597" s="2"/>
      <c r="U597" s="2"/>
      <c r="V597" s="2"/>
      <c r="W597" s="2"/>
      <c r="X597" s="2"/>
      <c r="Y597" s="2"/>
      <c r="Z597" s="2"/>
    </row>
    <row r="598" spans="1:26" ht="12.75" customHeight="1">
      <c r="A598" s="1"/>
      <c r="B598" s="1"/>
      <c r="C598" s="10"/>
      <c r="D598" s="390"/>
      <c r="E598" s="390"/>
      <c r="F598" s="390"/>
      <c r="G598" s="2"/>
      <c r="H598" s="2"/>
      <c r="I598" s="2"/>
      <c r="J598" s="2"/>
      <c r="K598" s="2"/>
      <c r="L598" s="2"/>
      <c r="M598" s="2"/>
      <c r="N598" s="2"/>
      <c r="O598" s="2"/>
      <c r="P598" s="2"/>
      <c r="Q598" s="2"/>
      <c r="R598" s="2"/>
      <c r="S598" s="2"/>
      <c r="T598" s="2"/>
      <c r="U598" s="2"/>
      <c r="V598" s="2"/>
      <c r="W598" s="2"/>
      <c r="X598" s="2"/>
      <c r="Y598" s="2"/>
      <c r="Z598" s="2"/>
    </row>
    <row r="599" spans="1:26" ht="12.75" customHeight="1">
      <c r="A599" s="1"/>
      <c r="B599" s="1"/>
      <c r="C599" s="10"/>
      <c r="D599" s="2"/>
      <c r="E599" s="2"/>
      <c r="F599" s="2"/>
      <c r="G599" s="2"/>
      <c r="H599" s="2"/>
      <c r="I599" s="2"/>
      <c r="J599" s="2"/>
      <c r="K599" s="2"/>
      <c r="L599" s="2"/>
      <c r="M599" s="2"/>
      <c r="N599" s="2"/>
      <c r="O599" s="2"/>
      <c r="P599" s="2"/>
      <c r="Q599" s="2"/>
      <c r="R599" s="2"/>
      <c r="S599" s="2"/>
      <c r="T599" s="2"/>
      <c r="U599" s="2"/>
      <c r="V599" s="2"/>
      <c r="W599" s="2"/>
      <c r="X599" s="2"/>
      <c r="Y599" s="2"/>
      <c r="Z599" s="2"/>
    </row>
    <row r="600" spans="1:26" ht="12.75" customHeight="1">
      <c r="A600" s="1"/>
      <c r="B600" s="19" t="s">
        <v>8</v>
      </c>
      <c r="C600" s="10"/>
      <c r="D600" s="403" t="s">
        <v>603</v>
      </c>
      <c r="E600" s="390"/>
      <c r="F600" s="390"/>
      <c r="G600" s="2"/>
      <c r="H600" s="2"/>
      <c r="I600" s="2"/>
      <c r="J600" s="2"/>
      <c r="K600" s="2"/>
      <c r="L600" s="2"/>
      <c r="M600" s="2"/>
      <c r="N600" s="2"/>
      <c r="O600" s="2"/>
      <c r="P600" s="2"/>
      <c r="Q600" s="2"/>
      <c r="R600" s="2"/>
      <c r="S600" s="2"/>
      <c r="T600" s="2"/>
      <c r="U600" s="2"/>
      <c r="V600" s="2"/>
      <c r="W600" s="2"/>
      <c r="X600" s="2"/>
      <c r="Y600" s="2"/>
      <c r="Z600" s="2"/>
    </row>
    <row r="601" spans="1:26" ht="12.75" customHeight="1">
      <c r="A601" s="1"/>
      <c r="B601" s="1"/>
      <c r="C601" s="10"/>
      <c r="D601" s="390"/>
      <c r="E601" s="390"/>
      <c r="F601" s="390"/>
      <c r="G601" s="2"/>
      <c r="H601" s="2"/>
      <c r="I601" s="2"/>
      <c r="J601" s="2"/>
      <c r="K601" s="2"/>
      <c r="L601" s="2"/>
      <c r="M601" s="2"/>
      <c r="N601" s="2"/>
      <c r="O601" s="2"/>
      <c r="P601" s="2"/>
      <c r="Q601" s="2"/>
      <c r="R601" s="2"/>
      <c r="S601" s="2"/>
      <c r="T601" s="2"/>
      <c r="U601" s="2"/>
      <c r="V601" s="2"/>
      <c r="W601" s="2"/>
      <c r="X601" s="2"/>
      <c r="Y601" s="2"/>
      <c r="Z601" s="2"/>
    </row>
    <row r="602" spans="1:26" ht="12.75" customHeight="1">
      <c r="A602" s="1"/>
      <c r="B602" s="1"/>
      <c r="C602" s="10"/>
      <c r="D602" s="2"/>
      <c r="E602" s="2"/>
      <c r="F602" s="2"/>
      <c r="G602" s="2"/>
      <c r="H602" s="2"/>
      <c r="I602" s="2"/>
      <c r="J602" s="2"/>
      <c r="K602" s="2"/>
      <c r="L602" s="2"/>
      <c r="M602" s="2"/>
      <c r="N602" s="2"/>
      <c r="O602" s="2"/>
      <c r="P602" s="2"/>
      <c r="Q602" s="2"/>
      <c r="R602" s="2"/>
      <c r="S602" s="2"/>
      <c r="T602" s="2"/>
      <c r="U602" s="2"/>
      <c r="V602" s="2"/>
      <c r="W602" s="2"/>
      <c r="X602" s="2"/>
      <c r="Y602" s="2"/>
      <c r="Z602" s="2"/>
    </row>
    <row r="603" spans="1:26" ht="12.75" customHeight="1">
      <c r="A603" s="400" t="s">
        <v>607</v>
      </c>
      <c r="B603" s="401"/>
      <c r="C603" s="401"/>
      <c r="D603" s="401"/>
      <c r="E603" s="401"/>
      <c r="F603" s="401"/>
      <c r="G603" s="401"/>
      <c r="H603" s="2"/>
      <c r="I603" s="2"/>
      <c r="J603" s="2"/>
      <c r="K603" s="2"/>
      <c r="L603" s="2"/>
      <c r="M603" s="2"/>
      <c r="N603" s="2"/>
      <c r="O603" s="2"/>
      <c r="P603" s="2"/>
      <c r="Q603" s="2"/>
      <c r="R603" s="2"/>
      <c r="S603" s="2"/>
      <c r="T603" s="2"/>
      <c r="U603" s="2"/>
      <c r="V603" s="2"/>
      <c r="W603" s="2"/>
      <c r="X603" s="2"/>
      <c r="Y603" s="2"/>
      <c r="Z603" s="2"/>
    </row>
    <row r="604" spans="1:26" ht="12.75" customHeight="1">
      <c r="A604" s="3"/>
      <c r="B604" s="3"/>
      <c r="C604" s="3"/>
      <c r="D604" s="2"/>
      <c r="E604" s="2"/>
      <c r="F604" s="2"/>
      <c r="G604" s="2"/>
      <c r="H604" s="2"/>
      <c r="I604" s="2"/>
      <c r="J604" s="2"/>
      <c r="K604" s="2"/>
      <c r="L604" s="2"/>
      <c r="M604" s="2"/>
      <c r="N604" s="2"/>
      <c r="O604" s="2"/>
      <c r="P604" s="2"/>
      <c r="Q604" s="2"/>
      <c r="R604" s="2"/>
      <c r="S604" s="2"/>
      <c r="T604" s="2"/>
      <c r="U604" s="2"/>
      <c r="V604" s="2"/>
      <c r="W604" s="2"/>
      <c r="X604" s="2"/>
      <c r="Y604" s="2"/>
      <c r="Z604" s="2"/>
    </row>
    <row r="605" spans="1:26" ht="12.75" customHeight="1">
      <c r="A605" s="1"/>
      <c r="B605" s="1"/>
      <c r="C605" s="10"/>
      <c r="D605" s="398" t="s">
        <v>612</v>
      </c>
      <c r="E605" s="390"/>
      <c r="F605" s="390"/>
      <c r="G605" s="2"/>
      <c r="H605" s="2"/>
      <c r="I605" s="2"/>
      <c r="J605" s="2"/>
      <c r="K605" s="2"/>
      <c r="L605" s="2"/>
      <c r="M605" s="2"/>
      <c r="N605" s="2"/>
      <c r="O605" s="2"/>
      <c r="P605" s="2"/>
      <c r="Q605" s="2"/>
      <c r="R605" s="2"/>
      <c r="S605" s="2"/>
      <c r="T605" s="2"/>
      <c r="U605" s="2"/>
      <c r="V605" s="2"/>
      <c r="W605" s="2"/>
      <c r="X605" s="2"/>
      <c r="Y605" s="2"/>
      <c r="Z605" s="2"/>
    </row>
    <row r="606" spans="1:26" ht="12.75" customHeight="1">
      <c r="A606" s="10"/>
      <c r="B606" s="10"/>
      <c r="C606" s="1"/>
      <c r="D606" s="8"/>
      <c r="E606" s="2"/>
      <c r="F606" s="2"/>
      <c r="G606" s="2"/>
      <c r="H606" s="2"/>
      <c r="I606" s="2"/>
      <c r="J606" s="2"/>
      <c r="K606" s="2"/>
      <c r="L606" s="2"/>
      <c r="M606" s="2"/>
      <c r="N606" s="2"/>
      <c r="O606" s="2"/>
      <c r="P606" s="2"/>
      <c r="Q606" s="2"/>
      <c r="R606" s="2"/>
      <c r="S606" s="2"/>
      <c r="T606" s="2"/>
      <c r="U606" s="2"/>
      <c r="V606" s="2"/>
      <c r="W606" s="2"/>
      <c r="X606" s="2"/>
      <c r="Y606" s="2"/>
      <c r="Z606" s="2"/>
    </row>
    <row r="607" spans="1:26" ht="12.75" customHeight="1">
      <c r="A607" s="16"/>
      <c r="B607" s="19" t="s">
        <v>8</v>
      </c>
      <c r="C607" s="1"/>
      <c r="D607" s="389" t="s">
        <v>922</v>
      </c>
      <c r="E607" s="390"/>
      <c r="F607" s="390"/>
      <c r="G607" s="2"/>
      <c r="H607" s="2"/>
      <c r="I607" s="2"/>
      <c r="J607" s="2"/>
      <c r="K607" s="2"/>
      <c r="L607" s="2"/>
      <c r="M607" s="2"/>
      <c r="N607" s="2"/>
      <c r="O607" s="2"/>
      <c r="P607" s="2"/>
      <c r="Q607" s="2"/>
      <c r="R607" s="2"/>
      <c r="S607" s="2"/>
      <c r="T607" s="2"/>
      <c r="U607" s="2"/>
      <c r="V607" s="2"/>
      <c r="W607" s="2"/>
      <c r="X607" s="2"/>
      <c r="Y607" s="2"/>
      <c r="Z607" s="2"/>
    </row>
    <row r="608" spans="1:26" ht="12.75" customHeight="1">
      <c r="A608" s="1"/>
      <c r="B608" s="1"/>
      <c r="C608" s="1"/>
      <c r="D608" s="390"/>
      <c r="E608" s="390"/>
      <c r="F608" s="390"/>
      <c r="G608" s="2"/>
      <c r="H608" s="2"/>
      <c r="I608" s="2"/>
      <c r="J608" s="2"/>
      <c r="K608" s="2"/>
      <c r="L608" s="2"/>
      <c r="M608" s="2"/>
      <c r="N608" s="2"/>
      <c r="O608" s="2"/>
      <c r="P608" s="2"/>
      <c r="Q608" s="2"/>
      <c r="R608" s="2"/>
      <c r="S608" s="2"/>
      <c r="T608" s="2"/>
      <c r="U608" s="2"/>
      <c r="V608" s="2"/>
      <c r="W608" s="2"/>
      <c r="X608" s="2"/>
      <c r="Y608" s="2"/>
      <c r="Z608" s="2"/>
    </row>
    <row r="609" spans="1:26" ht="12.75" customHeight="1">
      <c r="A609" s="1"/>
      <c r="B609" s="1"/>
      <c r="C609" s="1"/>
      <c r="D609" s="390"/>
      <c r="E609" s="390"/>
      <c r="F609" s="390"/>
      <c r="G609" s="2"/>
      <c r="H609" s="2"/>
      <c r="I609" s="2"/>
      <c r="J609" s="2"/>
      <c r="K609" s="2"/>
      <c r="L609" s="2"/>
      <c r="M609" s="2"/>
      <c r="N609" s="2"/>
      <c r="O609" s="2"/>
      <c r="P609" s="2"/>
      <c r="Q609" s="2"/>
      <c r="R609" s="2"/>
      <c r="S609" s="2"/>
      <c r="T609" s="2"/>
      <c r="U609" s="2"/>
      <c r="V609" s="2"/>
      <c r="W609" s="2"/>
      <c r="X609" s="2"/>
      <c r="Y609" s="2"/>
      <c r="Z609" s="2"/>
    </row>
    <row r="610" spans="1:26" ht="12.75" customHeight="1">
      <c r="A610" s="1"/>
      <c r="B610" s="1"/>
      <c r="C610" s="1"/>
      <c r="D610" s="390"/>
      <c r="E610" s="390"/>
      <c r="F610" s="390"/>
      <c r="G610" s="2"/>
      <c r="H610" s="2"/>
      <c r="I610" s="2"/>
      <c r="J610" s="2"/>
      <c r="K610" s="2"/>
      <c r="L610" s="2"/>
      <c r="M610" s="2"/>
      <c r="N610" s="2"/>
      <c r="O610" s="2"/>
      <c r="P610" s="2"/>
      <c r="Q610" s="2"/>
      <c r="R610" s="2"/>
      <c r="S610" s="2"/>
      <c r="T610" s="2"/>
      <c r="U610" s="2"/>
      <c r="V610" s="2"/>
      <c r="W610" s="2"/>
      <c r="X610" s="2"/>
      <c r="Y610" s="2"/>
      <c r="Z610" s="2"/>
    </row>
    <row r="611" spans="1:26" ht="12.75" customHeight="1">
      <c r="A611" s="1"/>
      <c r="B611" s="1"/>
      <c r="C611" s="1"/>
      <c r="D611" s="390"/>
      <c r="E611" s="390"/>
      <c r="F611" s="390"/>
      <c r="G611" s="2"/>
      <c r="H611" s="2"/>
      <c r="I611" s="2"/>
      <c r="J611" s="2"/>
      <c r="K611" s="2"/>
      <c r="L611" s="2"/>
      <c r="M611" s="2"/>
      <c r="N611" s="2"/>
      <c r="O611" s="2"/>
      <c r="P611" s="2"/>
      <c r="Q611" s="2"/>
      <c r="R611" s="2"/>
      <c r="S611" s="2"/>
      <c r="T611" s="2"/>
      <c r="U611" s="2"/>
      <c r="V611" s="2"/>
      <c r="W611" s="2"/>
      <c r="X611" s="2"/>
      <c r="Y611" s="2"/>
      <c r="Z611" s="2"/>
    </row>
    <row r="612" spans="1:26" ht="12.75" customHeight="1">
      <c r="A612" s="1"/>
      <c r="B612" s="1"/>
      <c r="C612" s="1"/>
      <c r="D612" s="390"/>
      <c r="E612" s="390"/>
      <c r="F612" s="390"/>
      <c r="G612" s="2"/>
      <c r="H612" s="2"/>
      <c r="I612" s="2"/>
      <c r="J612" s="2"/>
      <c r="K612" s="2"/>
      <c r="L612" s="2"/>
      <c r="M612" s="2"/>
      <c r="N612" s="2"/>
      <c r="O612" s="2"/>
      <c r="P612" s="2"/>
      <c r="Q612" s="2"/>
      <c r="R612" s="2"/>
      <c r="S612" s="2"/>
      <c r="T612" s="2"/>
      <c r="U612" s="2"/>
      <c r="V612" s="2"/>
      <c r="W612" s="2"/>
      <c r="X612" s="2"/>
      <c r="Y612" s="2"/>
      <c r="Z612" s="2"/>
    </row>
    <row r="613" spans="1:26" ht="12.75" customHeight="1">
      <c r="A613" s="1"/>
      <c r="B613" s="1"/>
      <c r="C613" s="1"/>
      <c r="D613" s="11"/>
      <c r="E613" s="11"/>
      <c r="F613" s="11"/>
      <c r="G613" s="2"/>
      <c r="H613" s="2"/>
      <c r="I613" s="2"/>
      <c r="J613" s="2"/>
      <c r="K613" s="2"/>
      <c r="L613" s="2"/>
      <c r="M613" s="2"/>
      <c r="N613" s="2"/>
      <c r="O613" s="2"/>
      <c r="P613" s="2"/>
      <c r="Q613" s="2"/>
      <c r="R613" s="2"/>
      <c r="S613" s="2"/>
      <c r="T613" s="2"/>
      <c r="U613" s="2"/>
      <c r="V613" s="2"/>
      <c r="W613" s="2"/>
      <c r="X613" s="2"/>
      <c r="Y613" s="2"/>
      <c r="Z613" s="2"/>
    </row>
    <row r="614" spans="1:26" ht="12.75" customHeight="1">
      <c r="A614" s="16"/>
      <c r="B614" s="19" t="s">
        <v>8</v>
      </c>
      <c r="C614" s="1"/>
      <c r="D614" s="389" t="s">
        <v>622</v>
      </c>
      <c r="E614" s="390"/>
      <c r="F614" s="390"/>
      <c r="G614" s="2"/>
      <c r="H614" s="2"/>
      <c r="I614" s="2"/>
      <c r="J614" s="2"/>
      <c r="K614" s="2"/>
      <c r="L614" s="2"/>
      <c r="M614" s="2"/>
      <c r="N614" s="2"/>
      <c r="O614" s="2"/>
      <c r="P614" s="2"/>
      <c r="Q614" s="2"/>
      <c r="R614" s="2"/>
      <c r="S614" s="2"/>
      <c r="T614" s="2"/>
      <c r="U614" s="2"/>
      <c r="V614" s="2"/>
      <c r="W614" s="2"/>
      <c r="X614" s="2"/>
      <c r="Y614" s="2"/>
      <c r="Z614" s="2"/>
    </row>
    <row r="615" spans="1:26" ht="12.75" customHeight="1">
      <c r="A615" s="34"/>
      <c r="B615" s="34"/>
      <c r="C615" s="34"/>
      <c r="D615" s="390"/>
      <c r="E615" s="390"/>
      <c r="F615" s="390"/>
      <c r="G615" s="2"/>
      <c r="H615" s="2"/>
      <c r="I615" s="2"/>
      <c r="J615" s="2"/>
      <c r="K615" s="2"/>
      <c r="L615" s="2"/>
      <c r="M615" s="2"/>
      <c r="N615" s="2"/>
      <c r="O615" s="2"/>
      <c r="P615" s="2"/>
      <c r="Q615" s="2"/>
      <c r="R615" s="2"/>
      <c r="S615" s="2"/>
      <c r="T615" s="2"/>
      <c r="U615" s="2"/>
      <c r="V615" s="2"/>
      <c r="W615" s="2"/>
      <c r="X615" s="2"/>
      <c r="Y615" s="2"/>
      <c r="Z615" s="2"/>
    </row>
    <row r="616" spans="1:26" ht="12.75" customHeight="1">
      <c r="A616" s="34"/>
      <c r="B616" s="34"/>
      <c r="C616" s="34"/>
      <c r="D616" s="15"/>
      <c r="E616" s="15"/>
      <c r="F616" s="15"/>
      <c r="G616" s="2"/>
      <c r="H616" s="2"/>
      <c r="I616" s="2"/>
      <c r="J616" s="2"/>
      <c r="K616" s="2"/>
      <c r="L616" s="2"/>
      <c r="M616" s="2"/>
      <c r="N616" s="2"/>
      <c r="O616" s="2"/>
      <c r="P616" s="2"/>
      <c r="Q616" s="2"/>
      <c r="R616" s="2"/>
      <c r="S616" s="2"/>
      <c r="T616" s="2"/>
      <c r="U616" s="2"/>
      <c r="V616" s="2"/>
      <c r="W616" s="2"/>
      <c r="X616" s="2"/>
      <c r="Y616" s="2"/>
      <c r="Z616" s="2"/>
    </row>
    <row r="617" spans="1:26" ht="12.75" customHeight="1">
      <c r="A617" s="16"/>
      <c r="B617" s="19" t="s">
        <v>8</v>
      </c>
      <c r="C617" s="34"/>
      <c r="D617" s="389" t="s">
        <v>926</v>
      </c>
      <c r="E617" s="390"/>
      <c r="F617" s="390"/>
      <c r="G617" s="2"/>
      <c r="H617" s="2"/>
      <c r="I617" s="2"/>
      <c r="J617" s="2"/>
      <c r="K617" s="2"/>
      <c r="L617" s="2"/>
      <c r="M617" s="2"/>
      <c r="N617" s="2"/>
      <c r="O617" s="2"/>
      <c r="P617" s="2"/>
      <c r="Q617" s="2"/>
      <c r="R617" s="2"/>
      <c r="S617" s="2"/>
      <c r="T617" s="2"/>
      <c r="U617" s="2"/>
      <c r="V617" s="2"/>
      <c r="W617" s="2"/>
      <c r="X617" s="2"/>
      <c r="Y617" s="2"/>
      <c r="Z617" s="2"/>
    </row>
    <row r="618" spans="1:26" ht="12.75" customHeight="1">
      <c r="A618" s="16"/>
      <c r="B618" s="16"/>
      <c r="C618" s="34"/>
      <c r="D618" s="390"/>
      <c r="E618" s="390"/>
      <c r="F618" s="390"/>
      <c r="G618" s="2"/>
      <c r="H618" s="2"/>
      <c r="I618" s="2"/>
      <c r="J618" s="2"/>
      <c r="K618" s="2"/>
      <c r="L618" s="2"/>
      <c r="M618" s="2"/>
      <c r="N618" s="2"/>
      <c r="O618" s="2"/>
      <c r="P618" s="2"/>
      <c r="Q618" s="2"/>
      <c r="R618" s="2"/>
      <c r="S618" s="2"/>
      <c r="T618" s="2"/>
      <c r="U618" s="2"/>
      <c r="V618" s="2"/>
      <c r="W618" s="2"/>
      <c r="X618" s="2"/>
      <c r="Y618" s="2"/>
      <c r="Z618" s="2"/>
    </row>
    <row r="619" spans="1:26" ht="12.75" customHeight="1">
      <c r="A619" s="16"/>
      <c r="B619" s="16"/>
      <c r="C619" s="34"/>
      <c r="D619" s="390"/>
      <c r="E619" s="390"/>
      <c r="F619" s="390"/>
      <c r="G619" s="2"/>
      <c r="H619" s="2"/>
      <c r="I619" s="2"/>
      <c r="J619" s="2"/>
      <c r="K619" s="2"/>
      <c r="L619" s="2"/>
      <c r="M619" s="2"/>
      <c r="N619" s="2"/>
      <c r="O619" s="2"/>
      <c r="P619" s="2"/>
      <c r="Q619" s="2"/>
      <c r="R619" s="2"/>
      <c r="S619" s="2"/>
      <c r="T619" s="2"/>
      <c r="U619" s="2"/>
      <c r="V619" s="2"/>
      <c r="W619" s="2"/>
      <c r="X619" s="2"/>
      <c r="Y619" s="2"/>
      <c r="Z619" s="2"/>
    </row>
    <row r="620" spans="1:26" ht="12.75" customHeight="1">
      <c r="A620" s="34"/>
      <c r="B620" s="19" t="s">
        <v>8</v>
      </c>
      <c r="C620" s="34"/>
      <c r="D620" s="397" t="s">
        <v>630</v>
      </c>
      <c r="E620" s="390"/>
      <c r="F620" s="390"/>
      <c r="G620" s="2"/>
      <c r="H620" s="2"/>
      <c r="I620" s="2"/>
      <c r="J620" s="2"/>
      <c r="K620" s="2"/>
      <c r="L620" s="2"/>
      <c r="M620" s="2"/>
      <c r="N620" s="2"/>
      <c r="O620" s="2"/>
      <c r="P620" s="2"/>
      <c r="Q620" s="2"/>
      <c r="R620" s="2"/>
      <c r="S620" s="2"/>
      <c r="T620" s="2"/>
      <c r="U620" s="2"/>
      <c r="V620" s="2"/>
      <c r="W620" s="2"/>
      <c r="X620" s="2"/>
      <c r="Y620" s="2"/>
      <c r="Z620" s="2"/>
    </row>
    <row r="621" spans="1:26" ht="12.75" customHeight="1">
      <c r="A621" s="34"/>
      <c r="B621" s="34"/>
      <c r="C621" s="34"/>
      <c r="D621" s="15"/>
      <c r="E621" s="15"/>
      <c r="F621" s="15"/>
      <c r="G621" s="2"/>
      <c r="H621" s="2"/>
      <c r="I621" s="2"/>
      <c r="J621" s="2"/>
      <c r="K621" s="2"/>
      <c r="L621" s="2"/>
      <c r="M621" s="2"/>
      <c r="N621" s="2"/>
      <c r="O621" s="2"/>
      <c r="P621" s="2"/>
      <c r="Q621" s="2"/>
      <c r="R621" s="2"/>
      <c r="S621" s="2"/>
      <c r="T621" s="2"/>
      <c r="U621" s="2"/>
      <c r="V621" s="2"/>
      <c r="W621" s="2"/>
      <c r="X621" s="2"/>
      <c r="Y621" s="2"/>
      <c r="Z621" s="2"/>
    </row>
    <row r="622" spans="1:26" ht="12.75" customHeight="1">
      <c r="A622" s="400" t="s">
        <v>633</v>
      </c>
      <c r="B622" s="401"/>
      <c r="C622" s="401"/>
      <c r="D622" s="401"/>
      <c r="E622" s="401"/>
      <c r="F622" s="401"/>
      <c r="G622" s="401"/>
      <c r="H622" s="2"/>
      <c r="I622" s="2"/>
      <c r="J622" s="2"/>
      <c r="K622" s="2"/>
      <c r="L622" s="2"/>
      <c r="M622" s="2"/>
      <c r="N622" s="2"/>
      <c r="O622" s="2"/>
      <c r="P622" s="2"/>
      <c r="Q622" s="2"/>
      <c r="R622" s="2"/>
      <c r="S622" s="2"/>
      <c r="T622" s="2"/>
      <c r="U622" s="2"/>
      <c r="V622" s="2"/>
      <c r="W622" s="2"/>
      <c r="X622" s="2"/>
      <c r="Y622" s="2"/>
      <c r="Z622" s="2"/>
    </row>
    <row r="623" spans="1:26" ht="12.75" customHeight="1">
      <c r="A623" s="15"/>
      <c r="B623" s="15"/>
      <c r="C623" s="34"/>
      <c r="D623" s="15"/>
      <c r="E623" s="15"/>
      <c r="F623" s="15"/>
      <c r="G623" s="2"/>
      <c r="H623" s="2"/>
      <c r="I623" s="2"/>
      <c r="J623" s="2"/>
      <c r="K623" s="2"/>
      <c r="L623" s="2"/>
      <c r="M623" s="2"/>
      <c r="N623" s="2"/>
      <c r="O623" s="2"/>
      <c r="P623" s="2"/>
      <c r="Q623" s="2"/>
      <c r="R623" s="2"/>
      <c r="S623" s="2"/>
      <c r="T623" s="2"/>
      <c r="U623" s="2"/>
      <c r="V623" s="2"/>
      <c r="W623" s="2"/>
      <c r="X623" s="2"/>
      <c r="Y623" s="2"/>
      <c r="Z623" s="2"/>
    </row>
    <row r="624" spans="1:26" ht="12.75" customHeight="1">
      <c r="A624" s="1"/>
      <c r="B624" s="1"/>
      <c r="C624" s="3"/>
      <c r="D624" s="398" t="s">
        <v>636</v>
      </c>
      <c r="E624" s="390"/>
      <c r="F624" s="390"/>
      <c r="G624" s="2"/>
      <c r="H624" s="2"/>
      <c r="I624" s="2"/>
      <c r="J624" s="2"/>
      <c r="K624" s="2"/>
      <c r="L624" s="2"/>
      <c r="M624" s="2"/>
      <c r="N624" s="2"/>
      <c r="O624" s="2"/>
      <c r="P624" s="2"/>
      <c r="Q624" s="2"/>
      <c r="R624" s="2"/>
      <c r="S624" s="2"/>
      <c r="T624" s="2"/>
      <c r="U624" s="2"/>
      <c r="V624" s="2"/>
      <c r="W624" s="2"/>
      <c r="X624" s="2"/>
      <c r="Y624" s="2"/>
      <c r="Z624" s="2"/>
    </row>
    <row r="625" spans="1:26" ht="12.75" customHeight="1">
      <c r="A625" s="14"/>
      <c r="B625" s="14"/>
      <c r="C625" s="14"/>
      <c r="D625" s="397" t="s">
        <v>637</v>
      </c>
      <c r="E625" s="390"/>
      <c r="F625" s="390"/>
      <c r="G625" s="2"/>
      <c r="H625" s="2"/>
      <c r="I625" s="2"/>
      <c r="J625" s="2"/>
      <c r="K625" s="2"/>
      <c r="L625" s="2"/>
      <c r="M625" s="2"/>
      <c r="N625" s="2"/>
      <c r="O625" s="2"/>
      <c r="P625" s="2"/>
      <c r="Q625" s="2"/>
      <c r="R625" s="2"/>
      <c r="S625" s="2"/>
      <c r="T625" s="2"/>
      <c r="U625" s="2"/>
      <c r="V625" s="2"/>
      <c r="W625" s="2"/>
      <c r="X625" s="2"/>
      <c r="Y625" s="2"/>
      <c r="Z625" s="2"/>
    </row>
    <row r="626" spans="1:26" ht="12.75" customHeight="1">
      <c r="A626" s="14"/>
      <c r="B626" s="14"/>
      <c r="C626" s="14"/>
      <c r="D626" s="15"/>
      <c r="E626" s="15"/>
      <c r="F626" s="15"/>
      <c r="G626" s="2"/>
      <c r="H626" s="2"/>
      <c r="I626" s="2"/>
      <c r="J626" s="2"/>
      <c r="K626" s="2"/>
      <c r="L626" s="2"/>
      <c r="M626" s="2"/>
      <c r="N626" s="2"/>
      <c r="O626" s="2"/>
      <c r="P626" s="2"/>
      <c r="Q626" s="2"/>
      <c r="R626" s="2"/>
      <c r="S626" s="2"/>
      <c r="T626" s="2"/>
      <c r="U626" s="2"/>
      <c r="V626" s="2"/>
      <c r="W626" s="2"/>
      <c r="X626" s="2"/>
      <c r="Y626" s="2"/>
      <c r="Z626" s="2"/>
    </row>
    <row r="627" spans="1:26" ht="12.75" customHeight="1">
      <c r="A627" s="1"/>
      <c r="B627" s="19" t="s">
        <v>8</v>
      </c>
      <c r="C627" s="34"/>
      <c r="D627" s="389" t="s">
        <v>930</v>
      </c>
      <c r="E627" s="390"/>
      <c r="F627" s="390"/>
      <c r="G627" s="2"/>
      <c r="H627" s="2"/>
      <c r="I627" s="2"/>
      <c r="J627" s="2"/>
      <c r="K627" s="2"/>
      <c r="L627" s="2"/>
      <c r="M627" s="2"/>
      <c r="N627" s="2"/>
      <c r="O627" s="2"/>
      <c r="P627" s="2"/>
      <c r="Q627" s="2"/>
      <c r="R627" s="2"/>
      <c r="S627" s="2"/>
      <c r="T627" s="2"/>
      <c r="U627" s="2"/>
      <c r="V627" s="2"/>
      <c r="W627" s="2"/>
      <c r="X627" s="2"/>
      <c r="Y627" s="2"/>
      <c r="Z627" s="2"/>
    </row>
    <row r="628" spans="1:26" ht="12.75" customHeight="1">
      <c r="A628" s="1"/>
      <c r="B628" s="1"/>
      <c r="C628" s="1"/>
      <c r="D628" s="390"/>
      <c r="E628" s="390"/>
      <c r="F628" s="390"/>
      <c r="G628" s="2"/>
      <c r="H628" s="2"/>
      <c r="I628" s="2"/>
      <c r="J628" s="2"/>
      <c r="K628" s="2"/>
      <c r="L628" s="2"/>
      <c r="M628" s="2"/>
      <c r="N628" s="2"/>
      <c r="O628" s="2"/>
      <c r="P628" s="2"/>
      <c r="Q628" s="2"/>
      <c r="R628" s="2"/>
      <c r="S628" s="2"/>
      <c r="T628" s="2"/>
      <c r="U628" s="2"/>
      <c r="V628" s="2"/>
      <c r="W628" s="2"/>
      <c r="X628" s="2"/>
      <c r="Y628" s="2"/>
      <c r="Z628" s="2"/>
    </row>
    <row r="629" spans="1:26" ht="12.75" customHeight="1">
      <c r="A629" s="1"/>
      <c r="B629" s="1"/>
      <c r="C629" s="1"/>
      <c r="D629" s="390"/>
      <c r="E629" s="390"/>
      <c r="F629" s="390"/>
      <c r="G629" s="2"/>
      <c r="H629" s="2"/>
      <c r="I629" s="2"/>
      <c r="J629" s="2"/>
      <c r="K629" s="2"/>
      <c r="L629" s="2"/>
      <c r="M629" s="2"/>
      <c r="N629" s="2"/>
      <c r="O629" s="2"/>
      <c r="P629" s="2"/>
      <c r="Q629" s="2"/>
      <c r="R629" s="2"/>
      <c r="S629" s="2"/>
      <c r="T629" s="2"/>
      <c r="U629" s="2"/>
      <c r="V629" s="2"/>
      <c r="W629" s="2"/>
      <c r="X629" s="2"/>
      <c r="Y629" s="2"/>
      <c r="Z629" s="2"/>
    </row>
    <row r="630" spans="1:26" ht="12.75" customHeight="1">
      <c r="A630" s="1"/>
      <c r="B630" s="1"/>
      <c r="C630" s="1"/>
      <c r="D630" s="390"/>
      <c r="E630" s="390"/>
      <c r="F630" s="390"/>
      <c r="G630" s="2"/>
      <c r="H630" s="2"/>
      <c r="I630" s="2"/>
      <c r="J630" s="2"/>
      <c r="K630" s="2"/>
      <c r="L630" s="2"/>
      <c r="M630" s="2"/>
      <c r="N630" s="2"/>
      <c r="O630" s="2"/>
      <c r="P630" s="2"/>
      <c r="Q630" s="2"/>
      <c r="R630" s="2"/>
      <c r="S630" s="2"/>
      <c r="T630" s="2"/>
      <c r="U630" s="2"/>
      <c r="V630" s="2"/>
      <c r="W630" s="2"/>
      <c r="X630" s="2"/>
      <c r="Y630" s="2"/>
      <c r="Z630" s="2"/>
    </row>
    <row r="631" spans="1:26" ht="14.25" customHeight="1">
      <c r="A631" s="16"/>
      <c r="B631" s="16"/>
      <c r="C631" s="34"/>
      <c r="D631" s="12"/>
      <c r="E631" s="12"/>
      <c r="F631" s="12"/>
      <c r="G631" s="2"/>
      <c r="H631" s="2"/>
      <c r="I631" s="2"/>
      <c r="J631" s="2"/>
      <c r="K631" s="2"/>
      <c r="L631" s="2"/>
      <c r="M631" s="2"/>
      <c r="N631" s="2"/>
      <c r="O631" s="2"/>
      <c r="P631" s="2"/>
      <c r="Q631" s="2"/>
      <c r="R631" s="2"/>
      <c r="S631" s="2"/>
      <c r="T631" s="2"/>
      <c r="U631" s="2"/>
      <c r="V631" s="2"/>
      <c r="W631" s="2"/>
      <c r="X631" s="2"/>
      <c r="Y631" s="2"/>
      <c r="Z631" s="2"/>
    </row>
    <row r="632" spans="1:26" ht="12.75" customHeight="1">
      <c r="A632" s="14"/>
      <c r="B632" s="19" t="s">
        <v>8</v>
      </c>
      <c r="C632" s="34"/>
      <c r="D632" s="389" t="s">
        <v>933</v>
      </c>
      <c r="E632" s="390"/>
      <c r="F632" s="390"/>
      <c r="G632" s="2"/>
      <c r="H632" s="2"/>
      <c r="I632" s="2"/>
      <c r="J632" s="2"/>
      <c r="K632" s="2"/>
      <c r="L632" s="2"/>
      <c r="M632" s="2"/>
      <c r="N632" s="2"/>
      <c r="O632" s="2"/>
      <c r="P632" s="2"/>
      <c r="Q632" s="2"/>
      <c r="R632" s="2"/>
      <c r="S632" s="2"/>
      <c r="T632" s="2"/>
      <c r="U632" s="2"/>
      <c r="V632" s="2"/>
      <c r="W632" s="2"/>
      <c r="X632" s="2"/>
      <c r="Y632" s="2"/>
      <c r="Z632" s="2"/>
    </row>
    <row r="633" spans="1:26" ht="12.75" customHeight="1">
      <c r="A633" s="14"/>
      <c r="B633" s="16"/>
      <c r="C633" s="34"/>
      <c r="D633" s="390"/>
      <c r="E633" s="390"/>
      <c r="F633" s="390"/>
      <c r="G633" s="2"/>
      <c r="H633" s="2"/>
      <c r="I633" s="2"/>
      <c r="J633" s="2"/>
      <c r="K633" s="2"/>
      <c r="L633" s="2"/>
      <c r="M633" s="2"/>
      <c r="N633" s="2"/>
      <c r="O633" s="2"/>
      <c r="P633" s="2"/>
      <c r="Q633" s="2"/>
      <c r="R633" s="2"/>
      <c r="S633" s="2"/>
      <c r="T633" s="2"/>
      <c r="U633" s="2"/>
      <c r="V633" s="2"/>
      <c r="W633" s="2"/>
      <c r="X633" s="2"/>
      <c r="Y633" s="2"/>
      <c r="Z633" s="2"/>
    </row>
    <row r="634" spans="1:26" ht="12.75" customHeight="1">
      <c r="A634" s="14"/>
      <c r="B634" s="16"/>
      <c r="C634" s="34"/>
      <c r="D634" s="390"/>
      <c r="E634" s="390"/>
      <c r="F634" s="390"/>
      <c r="G634" s="2"/>
      <c r="H634" s="2"/>
      <c r="I634" s="2"/>
      <c r="J634" s="2"/>
      <c r="K634" s="2"/>
      <c r="L634" s="2"/>
      <c r="M634" s="2"/>
      <c r="N634" s="2"/>
      <c r="O634" s="2"/>
      <c r="P634" s="2"/>
      <c r="Q634" s="2"/>
      <c r="R634" s="2"/>
      <c r="S634" s="2"/>
      <c r="T634" s="2"/>
      <c r="U634" s="2"/>
      <c r="V634" s="2"/>
      <c r="W634" s="2"/>
      <c r="X634" s="2"/>
      <c r="Y634" s="2"/>
      <c r="Z634" s="2"/>
    </row>
    <row r="635" spans="1:26" ht="12.75" customHeight="1">
      <c r="A635" s="14"/>
      <c r="B635" s="16"/>
      <c r="C635" s="34"/>
      <c r="D635" s="390"/>
      <c r="E635" s="390"/>
      <c r="F635" s="390"/>
      <c r="G635" s="2"/>
      <c r="H635" s="2"/>
      <c r="I635" s="2"/>
      <c r="J635" s="2"/>
      <c r="K635" s="2"/>
      <c r="L635" s="2"/>
      <c r="M635" s="2"/>
      <c r="N635" s="2"/>
      <c r="O635" s="2"/>
      <c r="P635" s="2"/>
      <c r="Q635" s="2"/>
      <c r="R635" s="2"/>
      <c r="S635" s="2"/>
      <c r="T635" s="2"/>
      <c r="U635" s="2"/>
      <c r="V635" s="2"/>
      <c r="W635" s="2"/>
      <c r="X635" s="2"/>
      <c r="Y635" s="2"/>
      <c r="Z635" s="2"/>
    </row>
    <row r="636" spans="1:26" ht="12.75" customHeight="1">
      <c r="A636" s="14"/>
      <c r="B636" s="16"/>
      <c r="C636" s="34"/>
      <c r="D636" s="390"/>
      <c r="E636" s="390"/>
      <c r="F636" s="390"/>
      <c r="G636" s="2"/>
      <c r="H636" s="2"/>
      <c r="I636" s="2"/>
      <c r="J636" s="2"/>
      <c r="K636" s="2"/>
      <c r="L636" s="2"/>
      <c r="M636" s="2"/>
      <c r="N636" s="2"/>
      <c r="O636" s="2"/>
      <c r="P636" s="2"/>
      <c r="Q636" s="2"/>
      <c r="R636" s="2"/>
      <c r="S636" s="2"/>
      <c r="T636" s="2"/>
      <c r="U636" s="2"/>
      <c r="V636" s="2"/>
      <c r="W636" s="2"/>
      <c r="X636" s="2"/>
      <c r="Y636" s="2"/>
      <c r="Z636" s="2"/>
    </row>
    <row r="637" spans="1:26" ht="14.25" customHeight="1">
      <c r="A637" s="14"/>
      <c r="B637" s="16"/>
      <c r="C637" s="34"/>
      <c r="D637" s="2"/>
      <c r="E637" s="2"/>
      <c r="F637" s="33"/>
      <c r="G637" s="2"/>
      <c r="H637" s="2"/>
      <c r="I637" s="2"/>
      <c r="J637" s="2"/>
      <c r="K637" s="2"/>
      <c r="L637" s="2"/>
      <c r="M637" s="2"/>
      <c r="N637" s="2"/>
      <c r="O637" s="2"/>
      <c r="P637" s="2"/>
      <c r="Q637" s="2"/>
      <c r="R637" s="2"/>
      <c r="S637" s="2"/>
      <c r="T637" s="2"/>
      <c r="U637" s="2"/>
      <c r="V637" s="2"/>
      <c r="W637" s="2"/>
      <c r="X637" s="2"/>
      <c r="Y637" s="2"/>
      <c r="Z637" s="2"/>
    </row>
    <row r="638" spans="1:26" ht="12.75" customHeight="1">
      <c r="A638" s="14"/>
      <c r="B638" s="19" t="s">
        <v>8</v>
      </c>
      <c r="C638" s="34"/>
      <c r="D638" s="389" t="s">
        <v>934</v>
      </c>
      <c r="E638" s="390"/>
      <c r="F638" s="390"/>
      <c r="G638" s="2"/>
      <c r="H638" s="2"/>
      <c r="I638" s="2"/>
      <c r="J638" s="2"/>
      <c r="K638" s="2"/>
      <c r="L638" s="2"/>
      <c r="M638" s="2"/>
      <c r="N638" s="2"/>
      <c r="O638" s="2"/>
      <c r="P638" s="2"/>
      <c r="Q638" s="2"/>
      <c r="R638" s="2"/>
      <c r="S638" s="2"/>
      <c r="T638" s="2"/>
      <c r="U638" s="2"/>
      <c r="V638" s="2"/>
      <c r="W638" s="2"/>
      <c r="X638" s="2"/>
      <c r="Y638" s="2"/>
      <c r="Z638" s="2"/>
    </row>
    <row r="639" spans="1:26" ht="12.75" customHeight="1">
      <c r="A639" s="14"/>
      <c r="B639" s="16"/>
      <c r="C639" s="34"/>
      <c r="D639" s="390"/>
      <c r="E639" s="390"/>
      <c r="F639" s="390"/>
      <c r="G639" s="2"/>
      <c r="H639" s="2"/>
      <c r="I639" s="2"/>
      <c r="J639" s="2"/>
      <c r="K639" s="2"/>
      <c r="L639" s="2"/>
      <c r="M639" s="2"/>
      <c r="N639" s="2"/>
      <c r="O639" s="2"/>
      <c r="P639" s="2"/>
      <c r="Q639" s="2"/>
      <c r="R639" s="2"/>
      <c r="S639" s="2"/>
      <c r="T639" s="2"/>
      <c r="U639" s="2"/>
      <c r="V639" s="2"/>
      <c r="W639" s="2"/>
      <c r="X639" s="2"/>
      <c r="Y639" s="2"/>
      <c r="Z639" s="2"/>
    </row>
    <row r="640" spans="1:26" ht="12.75" customHeight="1">
      <c r="A640" s="16"/>
      <c r="B640" s="16"/>
      <c r="C640" s="34"/>
      <c r="D640" s="390"/>
      <c r="E640" s="390"/>
      <c r="F640" s="390"/>
      <c r="G640" s="2"/>
      <c r="H640" s="2"/>
      <c r="I640" s="2"/>
      <c r="J640" s="2"/>
      <c r="K640" s="2"/>
      <c r="L640" s="2"/>
      <c r="M640" s="2"/>
      <c r="N640" s="2"/>
      <c r="O640" s="2"/>
      <c r="P640" s="2"/>
      <c r="Q640" s="2"/>
      <c r="R640" s="2"/>
      <c r="S640" s="2"/>
      <c r="T640" s="2"/>
      <c r="U640" s="2"/>
      <c r="V640" s="2"/>
      <c r="W640" s="2"/>
      <c r="X640" s="2"/>
      <c r="Y640" s="2"/>
      <c r="Z640" s="2"/>
    </row>
    <row r="641" spans="1:26" ht="12.75" customHeight="1">
      <c r="A641" s="16"/>
      <c r="B641" s="16"/>
      <c r="C641" s="34"/>
      <c r="D641" s="390"/>
      <c r="E641" s="390"/>
      <c r="F641" s="390"/>
      <c r="G641" s="2"/>
      <c r="H641" s="2"/>
      <c r="I641" s="2"/>
      <c r="J641" s="2"/>
      <c r="K641" s="2"/>
      <c r="L641" s="2"/>
      <c r="M641" s="2"/>
      <c r="N641" s="2"/>
      <c r="O641" s="2"/>
      <c r="P641" s="2"/>
      <c r="Q641" s="2"/>
      <c r="R641" s="2"/>
      <c r="S641" s="2"/>
      <c r="T641" s="2"/>
      <c r="U641" s="2"/>
      <c r="V641" s="2"/>
      <c r="W641" s="2"/>
      <c r="X641" s="2"/>
      <c r="Y641" s="2"/>
      <c r="Z641" s="2"/>
    </row>
    <row r="642" spans="1:26" ht="12.75" customHeight="1">
      <c r="A642" s="16"/>
      <c r="B642" s="16"/>
      <c r="C642" s="34"/>
      <c r="D642" s="11"/>
      <c r="E642" s="11"/>
      <c r="F642" s="11"/>
      <c r="G642" s="2"/>
      <c r="H642" s="2"/>
      <c r="I642" s="2"/>
      <c r="J642" s="2"/>
      <c r="K642" s="2"/>
      <c r="L642" s="2"/>
      <c r="M642" s="2"/>
      <c r="N642" s="2"/>
      <c r="O642" s="2"/>
      <c r="P642" s="2"/>
      <c r="Q642" s="2"/>
      <c r="R642" s="2"/>
      <c r="S642" s="2"/>
      <c r="T642" s="2"/>
      <c r="U642" s="2"/>
      <c r="V642" s="2"/>
      <c r="W642" s="2"/>
      <c r="X642" s="2"/>
      <c r="Y642" s="2"/>
      <c r="Z642" s="2"/>
    </row>
    <row r="643" spans="1:26" ht="12.75" customHeight="1">
      <c r="A643" s="14"/>
      <c r="B643" s="19" t="s">
        <v>8</v>
      </c>
      <c r="C643" s="34"/>
      <c r="D643" s="389" t="s">
        <v>936</v>
      </c>
      <c r="E643" s="390"/>
      <c r="F643" s="390"/>
      <c r="G643" s="2"/>
      <c r="H643" s="2"/>
      <c r="I643" s="2"/>
      <c r="J643" s="2"/>
      <c r="K643" s="2"/>
      <c r="L643" s="2"/>
      <c r="M643" s="2"/>
      <c r="N643" s="2"/>
      <c r="O643" s="2"/>
      <c r="P643" s="2"/>
      <c r="Q643" s="2"/>
      <c r="R643" s="2"/>
      <c r="S643" s="2"/>
      <c r="T643" s="2"/>
      <c r="U643" s="2"/>
      <c r="V643" s="2"/>
      <c r="W643" s="2"/>
      <c r="X643" s="2"/>
      <c r="Y643" s="2"/>
      <c r="Z643" s="2"/>
    </row>
    <row r="644" spans="1:26" ht="12.75" customHeight="1">
      <c r="A644" s="14"/>
      <c r="B644" s="16"/>
      <c r="C644" s="34"/>
      <c r="D644" s="390"/>
      <c r="E644" s="390"/>
      <c r="F644" s="390"/>
      <c r="G644" s="2"/>
      <c r="H644" s="2"/>
      <c r="I644" s="2"/>
      <c r="J644" s="2"/>
      <c r="K644" s="2"/>
      <c r="L644" s="2"/>
      <c r="M644" s="2"/>
      <c r="N644" s="2"/>
      <c r="O644" s="2"/>
      <c r="P644" s="2"/>
      <c r="Q644" s="2"/>
      <c r="R644" s="2"/>
      <c r="S644" s="2"/>
      <c r="T644" s="2"/>
      <c r="U644" s="2"/>
      <c r="V644" s="2"/>
      <c r="W644" s="2"/>
      <c r="X644" s="2"/>
      <c r="Y644" s="2"/>
      <c r="Z644" s="2"/>
    </row>
    <row r="645" spans="1:26" ht="12.75" customHeight="1">
      <c r="A645" s="14"/>
      <c r="B645" s="16"/>
      <c r="C645" s="34"/>
      <c r="D645" s="390"/>
      <c r="E645" s="390"/>
      <c r="F645" s="390"/>
      <c r="G645" s="2"/>
      <c r="H645" s="2"/>
      <c r="I645" s="2"/>
      <c r="J645" s="2"/>
      <c r="K645" s="2"/>
      <c r="L645" s="2"/>
      <c r="M645" s="2"/>
      <c r="N645" s="2"/>
      <c r="O645" s="2"/>
      <c r="P645" s="2"/>
      <c r="Q645" s="2"/>
      <c r="R645" s="2"/>
      <c r="S645" s="2"/>
      <c r="T645" s="2"/>
      <c r="U645" s="2"/>
      <c r="V645" s="2"/>
      <c r="W645" s="2"/>
      <c r="X645" s="2"/>
      <c r="Y645" s="2"/>
      <c r="Z645" s="2"/>
    </row>
    <row r="646" spans="1:26" ht="12.75" customHeight="1">
      <c r="A646" s="14"/>
      <c r="B646" s="16"/>
      <c r="C646" s="34"/>
      <c r="D646" s="390"/>
      <c r="E646" s="390"/>
      <c r="F646" s="390"/>
      <c r="G646" s="2"/>
      <c r="H646" s="2"/>
      <c r="I646" s="2"/>
      <c r="J646" s="2"/>
      <c r="K646" s="2"/>
      <c r="L646" s="2"/>
      <c r="M646" s="2"/>
      <c r="N646" s="2"/>
      <c r="O646" s="2"/>
      <c r="P646" s="2"/>
      <c r="Q646" s="2"/>
      <c r="R646" s="2"/>
      <c r="S646" s="2"/>
      <c r="T646" s="2"/>
      <c r="U646" s="2"/>
      <c r="V646" s="2"/>
      <c r="W646" s="2"/>
      <c r="X646" s="2"/>
      <c r="Y646" s="2"/>
      <c r="Z646" s="2"/>
    </row>
    <row r="647" spans="1:26" ht="12.75" customHeight="1">
      <c r="A647" s="14"/>
      <c r="B647" s="16"/>
      <c r="C647" s="34"/>
      <c r="D647" s="390"/>
      <c r="E647" s="390"/>
      <c r="F647" s="390"/>
      <c r="G647" s="2"/>
      <c r="H647" s="2"/>
      <c r="I647" s="2"/>
      <c r="J647" s="2"/>
      <c r="K647" s="2"/>
      <c r="L647" s="2"/>
      <c r="M647" s="2"/>
      <c r="N647" s="2"/>
      <c r="O647" s="2"/>
      <c r="P647" s="2"/>
      <c r="Q647" s="2"/>
      <c r="R647" s="2"/>
      <c r="S647" s="2"/>
      <c r="T647" s="2"/>
      <c r="U647" s="2"/>
      <c r="V647" s="2"/>
      <c r="W647" s="2"/>
      <c r="X647" s="2"/>
      <c r="Y647" s="2"/>
      <c r="Z647" s="2"/>
    </row>
    <row r="648" spans="1:26" ht="12.75" customHeight="1">
      <c r="A648" s="14"/>
      <c r="B648" s="16"/>
      <c r="C648" s="34"/>
      <c r="D648" s="390"/>
      <c r="E648" s="390"/>
      <c r="F648" s="390"/>
      <c r="G648" s="2"/>
      <c r="H648" s="2"/>
      <c r="I648" s="2"/>
      <c r="J648" s="2"/>
      <c r="K648" s="2"/>
      <c r="L648" s="2"/>
      <c r="M648" s="2"/>
      <c r="N648" s="2"/>
      <c r="O648" s="2"/>
      <c r="P648" s="2"/>
      <c r="Q648" s="2"/>
      <c r="R648" s="2"/>
      <c r="S648" s="2"/>
      <c r="T648" s="2"/>
      <c r="U648" s="2"/>
      <c r="V648" s="2"/>
      <c r="W648" s="2"/>
      <c r="X648" s="2"/>
      <c r="Y648" s="2"/>
      <c r="Z648" s="2"/>
    </row>
    <row r="649" spans="1:26" ht="12.75" customHeight="1">
      <c r="A649" s="14"/>
      <c r="B649" s="16"/>
      <c r="C649" s="34"/>
      <c r="D649" s="390"/>
      <c r="E649" s="390"/>
      <c r="F649" s="390"/>
      <c r="G649" s="2"/>
      <c r="H649" s="2"/>
      <c r="I649" s="2"/>
      <c r="J649" s="2"/>
      <c r="K649" s="2"/>
      <c r="L649" s="2"/>
      <c r="M649" s="2"/>
      <c r="N649" s="2"/>
      <c r="O649" s="2"/>
      <c r="P649" s="2"/>
      <c r="Q649" s="2"/>
      <c r="R649" s="2"/>
      <c r="S649" s="2"/>
      <c r="T649" s="2"/>
      <c r="U649" s="2"/>
      <c r="V649" s="2"/>
      <c r="W649" s="2"/>
      <c r="X649" s="2"/>
      <c r="Y649" s="2"/>
      <c r="Z649" s="2"/>
    </row>
    <row r="650" spans="1:26" ht="12.75" customHeight="1">
      <c r="A650" s="14"/>
      <c r="B650" s="16"/>
      <c r="C650" s="34"/>
      <c r="D650" s="390"/>
      <c r="E650" s="390"/>
      <c r="F650" s="390"/>
      <c r="G650" s="2"/>
      <c r="H650" s="2"/>
      <c r="I650" s="2"/>
      <c r="J650" s="2"/>
      <c r="K650" s="2"/>
      <c r="L650" s="2"/>
      <c r="M650" s="2"/>
      <c r="N650" s="2"/>
      <c r="O650" s="2"/>
      <c r="P650" s="2"/>
      <c r="Q650" s="2"/>
      <c r="R650" s="2"/>
      <c r="S650" s="2"/>
      <c r="T650" s="2"/>
      <c r="U650" s="2"/>
      <c r="V650" s="2"/>
      <c r="W650" s="2"/>
      <c r="X650" s="2"/>
      <c r="Y650" s="2"/>
      <c r="Z650" s="2"/>
    </row>
    <row r="651" spans="1:26" ht="12.75" customHeight="1">
      <c r="A651" s="14"/>
      <c r="B651" s="16"/>
      <c r="C651" s="34"/>
      <c r="D651" s="390"/>
      <c r="E651" s="390"/>
      <c r="F651" s="390"/>
      <c r="G651" s="2"/>
      <c r="H651" s="2"/>
      <c r="I651" s="2"/>
      <c r="J651" s="2"/>
      <c r="K651" s="2"/>
      <c r="L651" s="2"/>
      <c r="M651" s="2"/>
      <c r="N651" s="2"/>
      <c r="O651" s="2"/>
      <c r="P651" s="2"/>
      <c r="Q651" s="2"/>
      <c r="R651" s="2"/>
      <c r="S651" s="2"/>
      <c r="T651" s="2"/>
      <c r="U651" s="2"/>
      <c r="V651" s="2"/>
      <c r="W651" s="2"/>
      <c r="X651" s="2"/>
      <c r="Y651" s="2"/>
      <c r="Z651" s="2"/>
    </row>
    <row r="652" spans="1:26" ht="12.75" customHeight="1">
      <c r="A652" s="16"/>
      <c r="B652" s="16"/>
      <c r="C652" s="34"/>
      <c r="D652" s="11"/>
      <c r="E652" s="11"/>
      <c r="F652" s="11"/>
      <c r="G652" s="2"/>
      <c r="H652" s="2"/>
      <c r="I652" s="2"/>
      <c r="J652" s="2"/>
      <c r="K652" s="2"/>
      <c r="L652" s="2"/>
      <c r="M652" s="2"/>
      <c r="N652" s="2"/>
      <c r="O652" s="2"/>
      <c r="P652" s="2"/>
      <c r="Q652" s="2"/>
      <c r="R652" s="2"/>
      <c r="S652" s="2"/>
      <c r="T652" s="2"/>
      <c r="U652" s="2"/>
      <c r="V652" s="2"/>
      <c r="W652" s="2"/>
      <c r="X652" s="2"/>
      <c r="Y652" s="2"/>
      <c r="Z652" s="2"/>
    </row>
    <row r="653" spans="1:26" ht="12.75" customHeight="1">
      <c r="A653" s="16"/>
      <c r="B653" s="19" t="s">
        <v>8</v>
      </c>
      <c r="C653" s="34"/>
      <c r="D653" s="402" t="s">
        <v>647</v>
      </c>
      <c r="E653" s="390"/>
      <c r="F653" s="390"/>
      <c r="G653" s="2"/>
      <c r="H653" s="2"/>
      <c r="I653" s="2"/>
      <c r="J653" s="2"/>
      <c r="K653" s="2"/>
      <c r="L653" s="2"/>
      <c r="M653" s="2"/>
      <c r="N653" s="2"/>
      <c r="O653" s="2"/>
      <c r="P653" s="2"/>
      <c r="Q653" s="2"/>
      <c r="R653" s="2"/>
      <c r="S653" s="2"/>
      <c r="T653" s="2"/>
      <c r="U653" s="2"/>
      <c r="V653" s="2"/>
      <c r="W653" s="2"/>
      <c r="X653" s="2"/>
      <c r="Y653" s="2"/>
      <c r="Z653" s="2"/>
    </row>
    <row r="654" spans="1:26" ht="12.75" customHeight="1">
      <c r="A654" s="16"/>
      <c r="B654" s="16"/>
      <c r="C654" s="34"/>
      <c r="D654" s="403" t="s">
        <v>941</v>
      </c>
      <c r="E654" s="390"/>
      <c r="F654" s="390"/>
      <c r="G654" s="2"/>
      <c r="H654" s="2"/>
      <c r="I654" s="2"/>
      <c r="J654" s="2"/>
      <c r="K654" s="2"/>
      <c r="L654" s="2"/>
      <c r="M654" s="2"/>
      <c r="N654" s="2"/>
      <c r="O654" s="2"/>
      <c r="P654" s="2"/>
      <c r="Q654" s="2"/>
      <c r="R654" s="2"/>
      <c r="S654" s="2"/>
      <c r="T654" s="2"/>
      <c r="U654" s="2"/>
      <c r="V654" s="2"/>
      <c r="W654" s="2"/>
      <c r="X654" s="2"/>
      <c r="Y654" s="2"/>
      <c r="Z654" s="2"/>
    </row>
    <row r="655" spans="1:26" ht="12.75" customHeight="1">
      <c r="A655" s="16"/>
      <c r="B655" s="16"/>
      <c r="C655" s="34"/>
      <c r="D655" s="390"/>
      <c r="E655" s="390"/>
      <c r="F655" s="390"/>
      <c r="G655" s="2"/>
      <c r="H655" s="2"/>
      <c r="I655" s="2"/>
      <c r="J655" s="2"/>
      <c r="K655" s="2"/>
      <c r="L655" s="2"/>
      <c r="M655" s="2"/>
      <c r="N655" s="2"/>
      <c r="O655" s="2"/>
      <c r="P655" s="2"/>
      <c r="Q655" s="2"/>
      <c r="R655" s="2"/>
      <c r="S655" s="2"/>
      <c r="T655" s="2"/>
      <c r="U655" s="2"/>
      <c r="V655" s="2"/>
      <c r="W655" s="2"/>
      <c r="X655" s="2"/>
      <c r="Y655" s="2"/>
      <c r="Z655" s="2"/>
    </row>
    <row r="656" spans="1:26" ht="12.75" customHeight="1">
      <c r="A656" s="16"/>
      <c r="B656" s="16"/>
      <c r="C656" s="34"/>
      <c r="D656" s="390"/>
      <c r="E656" s="390"/>
      <c r="F656" s="390"/>
      <c r="G656" s="2"/>
      <c r="H656" s="2"/>
      <c r="I656" s="2"/>
      <c r="J656" s="2"/>
      <c r="K656" s="2"/>
      <c r="L656" s="2"/>
      <c r="M656" s="2"/>
      <c r="N656" s="2"/>
      <c r="O656" s="2"/>
      <c r="P656" s="2"/>
      <c r="Q656" s="2"/>
      <c r="R656" s="2"/>
      <c r="S656" s="2"/>
      <c r="T656" s="2"/>
      <c r="U656" s="2"/>
      <c r="V656" s="2"/>
      <c r="W656" s="2"/>
      <c r="X656" s="2"/>
      <c r="Y656" s="2"/>
      <c r="Z656" s="2"/>
    </row>
    <row r="657" spans="1:26" ht="12.75" customHeight="1">
      <c r="A657" s="16"/>
      <c r="B657" s="16"/>
      <c r="C657" s="34"/>
      <c r="D657" s="390"/>
      <c r="E657" s="390"/>
      <c r="F657" s="390"/>
      <c r="G657" s="2"/>
      <c r="H657" s="2"/>
      <c r="I657" s="2"/>
      <c r="J657" s="2"/>
      <c r="K657" s="2"/>
      <c r="L657" s="2"/>
      <c r="M657" s="2"/>
      <c r="N657" s="2"/>
      <c r="O657" s="2"/>
      <c r="P657" s="2"/>
      <c r="Q657" s="2"/>
      <c r="R657" s="2"/>
      <c r="S657" s="2"/>
      <c r="T657" s="2"/>
      <c r="U657" s="2"/>
      <c r="V657" s="2"/>
      <c r="W657" s="2"/>
      <c r="X657" s="2"/>
      <c r="Y657" s="2"/>
      <c r="Z657" s="2"/>
    </row>
    <row r="658" spans="1:26" ht="12.75" customHeight="1">
      <c r="A658" s="16"/>
      <c r="B658" s="16"/>
      <c r="C658" s="34"/>
      <c r="D658" s="390"/>
      <c r="E658" s="390"/>
      <c r="F658" s="390"/>
      <c r="G658" s="2"/>
      <c r="H658" s="2"/>
      <c r="I658" s="2"/>
      <c r="J658" s="2"/>
      <c r="K658" s="2"/>
      <c r="L658" s="2"/>
      <c r="M658" s="2"/>
      <c r="N658" s="2"/>
      <c r="O658" s="2"/>
      <c r="P658" s="2"/>
      <c r="Q658" s="2"/>
      <c r="R658" s="2"/>
      <c r="S658" s="2"/>
      <c r="T658" s="2"/>
      <c r="U658" s="2"/>
      <c r="V658" s="2"/>
      <c r="W658" s="2"/>
      <c r="X658" s="2"/>
      <c r="Y658" s="2"/>
      <c r="Z658" s="2"/>
    </row>
    <row r="659" spans="1:26" ht="12.75" customHeight="1">
      <c r="A659" s="16"/>
      <c r="B659" s="16"/>
      <c r="C659" s="34"/>
      <c r="D659" s="404" t="s">
        <v>948</v>
      </c>
      <c r="E659" s="390"/>
      <c r="F659" s="390"/>
      <c r="G659" s="2"/>
      <c r="H659" s="2"/>
      <c r="I659" s="2"/>
      <c r="J659" s="2"/>
      <c r="K659" s="2"/>
      <c r="L659" s="2"/>
      <c r="M659" s="2"/>
      <c r="N659" s="2"/>
      <c r="O659" s="2"/>
      <c r="P659" s="2"/>
      <c r="Q659" s="2"/>
      <c r="R659" s="2"/>
      <c r="S659" s="2"/>
      <c r="T659" s="2"/>
      <c r="U659" s="2"/>
      <c r="V659" s="2"/>
      <c r="W659" s="2"/>
      <c r="X659" s="2"/>
      <c r="Y659" s="2"/>
      <c r="Z659" s="2"/>
    </row>
    <row r="660" spans="1:26" ht="12.75" customHeight="1">
      <c r="A660" s="34"/>
      <c r="B660" s="34"/>
      <c r="C660" s="34"/>
      <c r="D660" s="15"/>
      <c r="E660" s="15"/>
      <c r="F660" s="15"/>
      <c r="G660" s="2"/>
      <c r="H660" s="2"/>
      <c r="I660" s="2"/>
      <c r="J660" s="2"/>
      <c r="K660" s="2"/>
      <c r="L660" s="2"/>
      <c r="M660" s="2"/>
      <c r="N660" s="2"/>
      <c r="O660" s="2"/>
      <c r="P660" s="2"/>
      <c r="Q660" s="2"/>
      <c r="R660" s="2"/>
      <c r="S660" s="2"/>
      <c r="T660" s="2"/>
      <c r="U660" s="2"/>
      <c r="V660" s="2"/>
      <c r="W660" s="2"/>
      <c r="X660" s="2"/>
      <c r="Y660" s="2"/>
      <c r="Z660" s="2"/>
    </row>
    <row r="661" spans="1:26" ht="12.75" customHeight="1">
      <c r="A661" s="400" t="s">
        <v>659</v>
      </c>
      <c r="B661" s="401"/>
      <c r="C661" s="401"/>
      <c r="D661" s="401"/>
      <c r="E661" s="401"/>
      <c r="F661" s="401"/>
      <c r="G661" s="401"/>
      <c r="H661" s="35"/>
      <c r="I661" s="35"/>
      <c r="J661" s="35"/>
      <c r="K661" s="35"/>
      <c r="L661" s="2"/>
      <c r="M661" s="2"/>
      <c r="N661" s="2"/>
      <c r="O661" s="2"/>
      <c r="P661" s="2"/>
      <c r="Q661" s="2"/>
      <c r="R661" s="2"/>
      <c r="S661" s="2"/>
      <c r="T661" s="2"/>
      <c r="U661" s="2"/>
      <c r="V661" s="2"/>
      <c r="W661" s="2"/>
      <c r="X661" s="2"/>
      <c r="Y661" s="2"/>
      <c r="Z661" s="2"/>
    </row>
    <row r="662" spans="1:26" ht="12.75" customHeight="1">
      <c r="A662" s="40"/>
      <c r="B662" s="40"/>
      <c r="C662" s="40"/>
      <c r="D662" s="40"/>
      <c r="E662" s="40"/>
      <c r="F662" s="40"/>
      <c r="G662" s="40"/>
      <c r="H662" s="35"/>
      <c r="I662" s="35"/>
      <c r="J662" s="35"/>
      <c r="K662" s="35"/>
      <c r="L662" s="2"/>
      <c r="M662" s="2"/>
      <c r="N662" s="2"/>
      <c r="O662" s="2"/>
      <c r="P662" s="2"/>
      <c r="Q662" s="2"/>
      <c r="R662" s="2"/>
      <c r="S662" s="2"/>
      <c r="T662" s="2"/>
      <c r="U662" s="2"/>
      <c r="V662" s="2"/>
      <c r="W662" s="2"/>
      <c r="X662" s="2"/>
      <c r="Y662" s="2"/>
      <c r="Z662" s="2"/>
    </row>
    <row r="663" spans="1:26" ht="12.75" customHeight="1">
      <c r="A663" s="1"/>
      <c r="B663" s="1"/>
      <c r="C663" s="3"/>
      <c r="D663" s="398" t="s">
        <v>665</v>
      </c>
      <c r="E663" s="390"/>
      <c r="F663" s="390"/>
      <c r="G663" s="2"/>
      <c r="H663" s="35"/>
      <c r="I663" s="35"/>
      <c r="J663" s="35"/>
      <c r="K663" s="35"/>
      <c r="L663" s="2"/>
      <c r="M663" s="2"/>
      <c r="N663" s="2"/>
      <c r="O663" s="2"/>
      <c r="P663" s="2"/>
      <c r="Q663" s="2"/>
      <c r="R663" s="2"/>
      <c r="S663" s="2"/>
      <c r="T663" s="2"/>
      <c r="U663" s="2"/>
      <c r="V663" s="2"/>
      <c r="W663" s="2"/>
      <c r="X663" s="2"/>
      <c r="Y663" s="2"/>
      <c r="Z663" s="2"/>
    </row>
    <row r="664" spans="1:26" ht="12.75" customHeight="1">
      <c r="A664" s="3"/>
      <c r="B664" s="3"/>
      <c r="C664" s="3"/>
      <c r="D664" s="398" t="s">
        <v>668</v>
      </c>
      <c r="E664" s="390"/>
      <c r="F664" s="390"/>
      <c r="G664" s="2"/>
      <c r="H664" s="35"/>
      <c r="I664" s="35"/>
      <c r="J664" s="35"/>
      <c r="K664" s="35"/>
      <c r="L664" s="2"/>
      <c r="M664" s="2"/>
      <c r="N664" s="2"/>
      <c r="O664" s="2"/>
      <c r="P664" s="2"/>
      <c r="Q664" s="2"/>
      <c r="R664" s="2"/>
      <c r="S664" s="2"/>
      <c r="T664" s="2"/>
      <c r="U664" s="2"/>
      <c r="V664" s="2"/>
      <c r="W664" s="2"/>
      <c r="X664" s="2"/>
      <c r="Y664" s="2"/>
      <c r="Z664" s="2"/>
    </row>
    <row r="665" spans="1:26" ht="12.75" customHeight="1">
      <c r="A665" s="14"/>
      <c r="B665" s="14"/>
      <c r="C665" s="14"/>
      <c r="D665" s="397" t="s">
        <v>669</v>
      </c>
      <c r="E665" s="390"/>
      <c r="F665" s="390"/>
      <c r="G665" s="2"/>
      <c r="H665" s="35"/>
      <c r="I665" s="35"/>
      <c r="J665" s="35"/>
      <c r="K665" s="35"/>
      <c r="L665" s="2"/>
      <c r="M665" s="2"/>
      <c r="N665" s="2"/>
      <c r="O665" s="2"/>
      <c r="P665" s="2"/>
      <c r="Q665" s="2"/>
      <c r="R665" s="2"/>
      <c r="S665" s="2"/>
      <c r="T665" s="2"/>
      <c r="U665" s="2"/>
      <c r="V665" s="2"/>
      <c r="W665" s="2"/>
      <c r="X665" s="2"/>
      <c r="Y665" s="2"/>
      <c r="Z665" s="2"/>
    </row>
    <row r="666" spans="1:26" ht="12.75" customHeight="1">
      <c r="A666" s="14"/>
      <c r="B666" s="14"/>
      <c r="C666" s="14"/>
      <c r="D666" s="2"/>
      <c r="E666" s="2"/>
      <c r="F666" s="2"/>
      <c r="G666" s="2"/>
      <c r="H666" s="35"/>
      <c r="I666" s="35"/>
      <c r="J666" s="35"/>
      <c r="K666" s="35"/>
      <c r="L666" s="2"/>
      <c r="M666" s="2"/>
      <c r="N666" s="2"/>
      <c r="O666" s="2"/>
      <c r="P666" s="2"/>
      <c r="Q666" s="2"/>
      <c r="R666" s="2"/>
      <c r="S666" s="2"/>
      <c r="T666" s="2"/>
      <c r="U666" s="2"/>
      <c r="V666" s="2"/>
      <c r="W666" s="2"/>
      <c r="X666" s="2"/>
      <c r="Y666" s="2"/>
      <c r="Z666" s="2"/>
    </row>
    <row r="667" spans="1:26" ht="12.75" customHeight="1">
      <c r="A667" s="16"/>
      <c r="B667" s="19" t="s">
        <v>8</v>
      </c>
      <c r="C667" s="14"/>
      <c r="D667" s="397" t="s">
        <v>673</v>
      </c>
      <c r="E667" s="390"/>
      <c r="F667" s="390"/>
      <c r="G667" s="2"/>
      <c r="H667" s="35"/>
      <c r="I667" s="35"/>
      <c r="J667" s="35"/>
      <c r="K667" s="35"/>
      <c r="L667" s="2"/>
      <c r="M667" s="2"/>
      <c r="N667" s="2"/>
      <c r="O667" s="2"/>
      <c r="P667" s="2"/>
      <c r="Q667" s="2"/>
      <c r="R667" s="2"/>
      <c r="S667" s="2"/>
      <c r="T667" s="2"/>
      <c r="U667" s="2"/>
      <c r="V667" s="2"/>
      <c r="W667" s="2"/>
      <c r="X667" s="2"/>
      <c r="Y667" s="2"/>
      <c r="Z667" s="2"/>
    </row>
    <row r="668" spans="1:26" ht="12.75" customHeight="1">
      <c r="A668" s="14"/>
      <c r="B668" s="14"/>
      <c r="C668" s="14"/>
      <c r="D668" s="397" t="s">
        <v>954</v>
      </c>
      <c r="E668" s="390"/>
      <c r="F668" s="390"/>
      <c r="G668" s="2"/>
      <c r="H668" s="35"/>
      <c r="I668" s="35"/>
      <c r="J668" s="35"/>
      <c r="K668" s="35"/>
      <c r="L668" s="2"/>
      <c r="M668" s="2"/>
      <c r="N668" s="2"/>
      <c r="O668" s="2"/>
      <c r="P668" s="2"/>
      <c r="Q668" s="2"/>
      <c r="R668" s="2"/>
      <c r="S668" s="2"/>
      <c r="T668" s="2"/>
      <c r="U668" s="2"/>
      <c r="V668" s="2"/>
      <c r="W668" s="2"/>
      <c r="X668" s="2"/>
      <c r="Y668" s="2"/>
      <c r="Z668" s="2"/>
    </row>
    <row r="669" spans="1:26" ht="12.75" customHeight="1">
      <c r="A669" s="14"/>
      <c r="B669" s="14"/>
      <c r="C669" s="14"/>
      <c r="D669" s="2"/>
      <c r="E669" s="394" t="s">
        <v>957</v>
      </c>
      <c r="F669" s="390"/>
      <c r="G669" s="2"/>
      <c r="H669" s="35"/>
      <c r="I669" s="35"/>
      <c r="J669" s="35"/>
      <c r="K669" s="35"/>
      <c r="L669" s="2"/>
      <c r="M669" s="2"/>
      <c r="N669" s="2"/>
      <c r="O669" s="2"/>
      <c r="P669" s="2"/>
      <c r="Q669" s="2"/>
      <c r="R669" s="2"/>
      <c r="S669" s="2"/>
      <c r="T669" s="2"/>
      <c r="U669" s="2"/>
      <c r="V669" s="2"/>
      <c r="W669" s="2"/>
      <c r="X669" s="2"/>
      <c r="Y669" s="2"/>
      <c r="Z669" s="2"/>
    </row>
    <row r="670" spans="1:26" ht="12.75" customHeight="1">
      <c r="A670" s="14"/>
      <c r="B670" s="14"/>
      <c r="C670" s="14"/>
      <c r="D670" s="2"/>
      <c r="E670" s="390"/>
      <c r="F670" s="390"/>
      <c r="G670" s="2"/>
      <c r="H670" s="35"/>
      <c r="I670" s="35"/>
      <c r="J670" s="35"/>
      <c r="K670" s="35"/>
      <c r="L670" s="2"/>
      <c r="M670" s="2"/>
      <c r="N670" s="2"/>
      <c r="O670" s="2"/>
      <c r="P670" s="2"/>
      <c r="Q670" s="2"/>
      <c r="R670" s="2"/>
      <c r="S670" s="2"/>
      <c r="T670" s="2"/>
      <c r="U670" s="2"/>
      <c r="V670" s="2"/>
      <c r="W670" s="2"/>
      <c r="X670" s="2"/>
      <c r="Y670" s="2"/>
      <c r="Z670" s="2"/>
    </row>
    <row r="671" spans="1:26" ht="12.75" customHeight="1">
      <c r="A671" s="14"/>
      <c r="B671" s="14"/>
      <c r="C671" s="14"/>
      <c r="D671" s="60"/>
      <c r="E671" s="15"/>
      <c r="F671" s="2"/>
      <c r="G671" s="2"/>
      <c r="H671" s="35"/>
      <c r="I671" s="35"/>
      <c r="J671" s="35"/>
      <c r="K671" s="35"/>
      <c r="L671" s="2"/>
      <c r="M671" s="2"/>
      <c r="N671" s="2"/>
      <c r="O671" s="2"/>
      <c r="P671" s="2"/>
      <c r="Q671" s="2"/>
      <c r="R671" s="2"/>
      <c r="S671" s="2"/>
      <c r="T671" s="2"/>
      <c r="U671" s="2"/>
      <c r="V671" s="2"/>
      <c r="W671" s="2"/>
      <c r="X671" s="2"/>
      <c r="Y671" s="2"/>
      <c r="Z671" s="2"/>
    </row>
    <row r="672" spans="1:26" ht="12.75" customHeight="1">
      <c r="A672" s="16"/>
      <c r="B672" s="19" t="s">
        <v>8</v>
      </c>
      <c r="C672" s="14"/>
      <c r="D672" s="389" t="s">
        <v>961</v>
      </c>
      <c r="E672" s="390"/>
      <c r="F672" s="390"/>
      <c r="G672" s="2"/>
      <c r="H672" s="35"/>
      <c r="I672" s="35"/>
      <c r="J672" s="35"/>
      <c r="K672" s="35"/>
      <c r="L672" s="2"/>
      <c r="M672" s="2"/>
      <c r="N672" s="2"/>
      <c r="O672" s="2"/>
      <c r="P672" s="2"/>
      <c r="Q672" s="2"/>
      <c r="R672" s="2"/>
      <c r="S672" s="2"/>
      <c r="T672" s="2"/>
      <c r="U672" s="2"/>
      <c r="V672" s="2"/>
      <c r="W672" s="2"/>
      <c r="X672" s="2"/>
      <c r="Y672" s="2"/>
      <c r="Z672" s="2"/>
    </row>
    <row r="673" spans="1:26" ht="12.75" customHeight="1">
      <c r="A673" s="10"/>
      <c r="B673" s="10"/>
      <c r="C673" s="14"/>
      <c r="D673" s="390"/>
      <c r="E673" s="390"/>
      <c r="F673" s="390"/>
      <c r="G673" s="2"/>
      <c r="H673" s="35"/>
      <c r="I673" s="35"/>
      <c r="J673" s="35"/>
      <c r="K673" s="35"/>
      <c r="L673" s="2"/>
      <c r="M673" s="2"/>
      <c r="N673" s="2"/>
      <c r="O673" s="2"/>
      <c r="P673" s="2"/>
      <c r="Q673" s="2"/>
      <c r="R673" s="2"/>
      <c r="S673" s="2"/>
      <c r="T673" s="2"/>
      <c r="U673" s="2"/>
      <c r="V673" s="2"/>
      <c r="W673" s="2"/>
      <c r="X673" s="2"/>
      <c r="Y673" s="2"/>
      <c r="Z673" s="2"/>
    </row>
    <row r="674" spans="1:26" ht="12.75" customHeight="1">
      <c r="A674" s="14"/>
      <c r="B674" s="14"/>
      <c r="C674" s="14"/>
      <c r="D674" s="390"/>
      <c r="E674" s="390"/>
      <c r="F674" s="390"/>
      <c r="G674" s="2"/>
      <c r="H674" s="35"/>
      <c r="I674" s="35"/>
      <c r="J674" s="35"/>
      <c r="K674" s="35"/>
      <c r="L674" s="2"/>
      <c r="M674" s="2"/>
      <c r="N674" s="2"/>
      <c r="O674" s="2"/>
      <c r="P674" s="2"/>
      <c r="Q674" s="2"/>
      <c r="R674" s="2"/>
      <c r="S674" s="2"/>
      <c r="T674" s="2"/>
      <c r="U674" s="2"/>
      <c r="V674" s="2"/>
      <c r="W674" s="2"/>
      <c r="X674" s="2"/>
      <c r="Y674" s="2"/>
      <c r="Z674" s="2"/>
    </row>
    <row r="675" spans="1:26" ht="12.75" customHeight="1">
      <c r="A675" s="14"/>
      <c r="B675" s="14"/>
      <c r="C675" s="14"/>
      <c r="D675" s="2"/>
      <c r="E675" s="2"/>
      <c r="F675" s="2"/>
      <c r="G675" s="2"/>
      <c r="H675" s="35"/>
      <c r="I675" s="35"/>
      <c r="J675" s="35"/>
      <c r="K675" s="35"/>
      <c r="L675" s="2"/>
      <c r="M675" s="2"/>
      <c r="N675" s="2"/>
      <c r="O675" s="2"/>
      <c r="P675" s="2"/>
      <c r="Q675" s="2"/>
      <c r="R675" s="2"/>
      <c r="S675" s="2"/>
      <c r="T675" s="2"/>
      <c r="U675" s="2"/>
      <c r="V675" s="2"/>
      <c r="W675" s="2"/>
      <c r="X675" s="2"/>
      <c r="Y675" s="2"/>
      <c r="Z675" s="2"/>
    </row>
    <row r="676" spans="1:26" ht="12.75" customHeight="1">
      <c r="A676" s="16"/>
      <c r="B676" s="19" t="s">
        <v>8</v>
      </c>
      <c r="C676" s="14"/>
      <c r="D676" s="397" t="s">
        <v>685</v>
      </c>
      <c r="E676" s="390"/>
      <c r="F676" s="390"/>
      <c r="G676" s="2"/>
      <c r="H676" s="35"/>
      <c r="I676" s="35"/>
      <c r="J676" s="35"/>
      <c r="K676" s="35"/>
      <c r="L676" s="2"/>
      <c r="M676" s="2"/>
      <c r="N676" s="2"/>
      <c r="O676" s="2"/>
      <c r="P676" s="2"/>
      <c r="Q676" s="2"/>
      <c r="R676" s="2"/>
      <c r="S676" s="2"/>
      <c r="T676" s="2"/>
      <c r="U676" s="2"/>
      <c r="V676" s="2"/>
      <c r="W676" s="2"/>
      <c r="X676" s="2"/>
      <c r="Y676" s="2"/>
      <c r="Z676" s="2"/>
    </row>
    <row r="677" spans="1:26" ht="12.75" customHeight="1">
      <c r="A677" s="16"/>
      <c r="B677" s="16"/>
      <c r="C677" s="14"/>
      <c r="D677" s="397" t="s">
        <v>968</v>
      </c>
      <c r="E677" s="390"/>
      <c r="F677" s="390"/>
      <c r="G677" s="2"/>
      <c r="H677" s="35"/>
      <c r="I677" s="35"/>
      <c r="J677" s="35"/>
      <c r="K677" s="35"/>
      <c r="L677" s="2"/>
      <c r="M677" s="2"/>
      <c r="N677" s="2"/>
      <c r="O677" s="2"/>
      <c r="P677" s="2"/>
      <c r="Q677" s="2"/>
      <c r="R677" s="2"/>
      <c r="S677" s="2"/>
      <c r="T677" s="2"/>
      <c r="U677" s="2"/>
      <c r="V677" s="2"/>
      <c r="W677" s="2"/>
      <c r="X677" s="2"/>
      <c r="Y677" s="2"/>
      <c r="Z677" s="2"/>
    </row>
    <row r="678" spans="1:26" ht="12.75" customHeight="1">
      <c r="A678" s="14"/>
      <c r="B678" s="14"/>
      <c r="C678" s="14"/>
      <c r="D678" s="2"/>
      <c r="E678" s="407" t="s">
        <v>689</v>
      </c>
      <c r="F678" s="390"/>
      <c r="G678" s="2"/>
      <c r="H678" s="35"/>
      <c r="I678" s="35"/>
      <c r="J678" s="35"/>
      <c r="K678" s="35"/>
      <c r="L678" s="2"/>
      <c r="M678" s="2"/>
      <c r="N678" s="2"/>
      <c r="O678" s="2"/>
      <c r="P678" s="2"/>
      <c r="Q678" s="2"/>
      <c r="R678" s="2"/>
      <c r="S678" s="2"/>
      <c r="T678" s="2"/>
      <c r="U678" s="2"/>
      <c r="V678" s="2"/>
      <c r="W678" s="2"/>
      <c r="X678" s="2"/>
      <c r="Y678" s="2"/>
      <c r="Z678" s="2"/>
    </row>
    <row r="679" spans="1:26" ht="12.75" customHeight="1">
      <c r="A679" s="14"/>
      <c r="B679" s="14"/>
      <c r="C679" s="14"/>
      <c r="D679" s="8"/>
      <c r="E679" s="2"/>
      <c r="F679" s="2"/>
      <c r="G679" s="2"/>
      <c r="H679" s="35"/>
      <c r="I679" s="35"/>
      <c r="J679" s="35"/>
      <c r="K679" s="35"/>
      <c r="L679" s="2"/>
      <c r="M679" s="2"/>
      <c r="N679" s="2"/>
      <c r="O679" s="2"/>
      <c r="P679" s="2"/>
      <c r="Q679" s="2"/>
      <c r="R679" s="2"/>
      <c r="S679" s="2"/>
      <c r="T679" s="2"/>
      <c r="U679" s="2"/>
      <c r="V679" s="2"/>
      <c r="W679" s="2"/>
      <c r="X679" s="2"/>
      <c r="Y679" s="2"/>
      <c r="Z679" s="2"/>
    </row>
    <row r="680" spans="1:26" ht="12.75" customHeight="1">
      <c r="A680" s="16"/>
      <c r="B680" s="19" t="s">
        <v>8</v>
      </c>
      <c r="C680" s="14"/>
      <c r="D680" s="389" t="s">
        <v>693</v>
      </c>
      <c r="E680" s="390"/>
      <c r="F680" s="390"/>
      <c r="G680" s="2"/>
      <c r="H680" s="35"/>
      <c r="I680" s="35"/>
      <c r="J680" s="35"/>
      <c r="K680" s="35"/>
      <c r="L680" s="2"/>
      <c r="M680" s="2"/>
      <c r="N680" s="2"/>
      <c r="O680" s="2"/>
      <c r="P680" s="2"/>
      <c r="Q680" s="2"/>
      <c r="R680" s="2"/>
      <c r="S680" s="2"/>
      <c r="T680" s="2"/>
      <c r="U680" s="2"/>
      <c r="V680" s="2"/>
      <c r="W680" s="2"/>
      <c r="X680" s="2"/>
      <c r="Y680" s="2"/>
      <c r="Z680" s="2"/>
    </row>
    <row r="681" spans="1:26" ht="12.75" customHeight="1">
      <c r="A681" s="14"/>
      <c r="B681" s="14"/>
      <c r="C681" s="14"/>
      <c r="D681" s="390"/>
      <c r="E681" s="390"/>
      <c r="F681" s="390"/>
      <c r="G681" s="2"/>
      <c r="H681" s="35"/>
      <c r="I681" s="35"/>
      <c r="J681" s="35"/>
      <c r="K681" s="35"/>
      <c r="L681" s="2"/>
      <c r="M681" s="2"/>
      <c r="N681" s="2"/>
      <c r="O681" s="2"/>
      <c r="P681" s="2"/>
      <c r="Q681" s="2"/>
      <c r="R681" s="2"/>
      <c r="S681" s="2"/>
      <c r="T681" s="2"/>
      <c r="U681" s="2"/>
      <c r="V681" s="2"/>
      <c r="W681" s="2"/>
      <c r="X681" s="2"/>
      <c r="Y681" s="2"/>
      <c r="Z681" s="2"/>
    </row>
    <row r="682" spans="1:26" ht="12.75" customHeight="1">
      <c r="A682" s="14"/>
      <c r="B682" s="14"/>
      <c r="C682" s="14"/>
      <c r="D682" s="390"/>
      <c r="E682" s="390"/>
      <c r="F682" s="390"/>
      <c r="G682" s="2"/>
      <c r="H682" s="35"/>
      <c r="I682" s="35"/>
      <c r="J682" s="35"/>
      <c r="K682" s="35"/>
      <c r="L682" s="2"/>
      <c r="M682" s="2"/>
      <c r="N682" s="2"/>
      <c r="O682" s="2"/>
      <c r="P682" s="2"/>
      <c r="Q682" s="2"/>
      <c r="R682" s="2"/>
      <c r="S682" s="2"/>
      <c r="T682" s="2"/>
      <c r="U682" s="2"/>
      <c r="V682" s="2"/>
      <c r="W682" s="2"/>
      <c r="X682" s="2"/>
      <c r="Y682" s="2"/>
      <c r="Z682" s="2"/>
    </row>
    <row r="683" spans="1:26" ht="12.75" customHeight="1">
      <c r="A683" s="14"/>
      <c r="B683" s="14"/>
      <c r="C683" s="14"/>
      <c r="D683" s="390"/>
      <c r="E683" s="390"/>
      <c r="F683" s="390"/>
      <c r="G683" s="2"/>
      <c r="H683" s="35"/>
      <c r="I683" s="35"/>
      <c r="J683" s="35"/>
      <c r="K683" s="35"/>
      <c r="L683" s="2"/>
      <c r="M683" s="2"/>
      <c r="N683" s="2"/>
      <c r="O683" s="2"/>
      <c r="P683" s="2"/>
      <c r="Q683" s="2"/>
      <c r="R683" s="2"/>
      <c r="S683" s="2"/>
      <c r="T683" s="2"/>
      <c r="U683" s="2"/>
      <c r="V683" s="2"/>
      <c r="W683" s="2"/>
      <c r="X683" s="2"/>
      <c r="Y683" s="2"/>
      <c r="Z683" s="2"/>
    </row>
    <row r="684" spans="1:26" ht="12.75" customHeight="1">
      <c r="A684" s="14"/>
      <c r="B684" s="14"/>
      <c r="C684" s="14"/>
      <c r="D684" s="390"/>
      <c r="E684" s="390"/>
      <c r="F684" s="390"/>
      <c r="G684" s="2"/>
      <c r="H684" s="35"/>
      <c r="I684" s="35"/>
      <c r="J684" s="35"/>
      <c r="K684" s="35"/>
      <c r="L684" s="2"/>
      <c r="M684" s="2"/>
      <c r="N684" s="2"/>
      <c r="O684" s="2"/>
      <c r="P684" s="2"/>
      <c r="Q684" s="2"/>
      <c r="R684" s="2"/>
      <c r="S684" s="2"/>
      <c r="T684" s="2"/>
      <c r="U684" s="2"/>
      <c r="V684" s="2"/>
      <c r="W684" s="2"/>
      <c r="X684" s="2"/>
      <c r="Y684" s="2"/>
      <c r="Z684" s="2"/>
    </row>
    <row r="685" spans="1:26" ht="12.75" customHeight="1">
      <c r="A685" s="14"/>
      <c r="B685" s="14"/>
      <c r="C685" s="14"/>
      <c r="D685" s="390"/>
      <c r="E685" s="390"/>
      <c r="F685" s="390"/>
      <c r="G685" s="2"/>
      <c r="H685" s="35"/>
      <c r="I685" s="35"/>
      <c r="J685" s="35"/>
      <c r="K685" s="35"/>
      <c r="L685" s="2"/>
      <c r="M685" s="2"/>
      <c r="N685" s="2"/>
      <c r="O685" s="2"/>
      <c r="P685" s="2"/>
      <c r="Q685" s="2"/>
      <c r="R685" s="2"/>
      <c r="S685" s="2"/>
      <c r="T685" s="2"/>
      <c r="U685" s="2"/>
      <c r="V685" s="2"/>
      <c r="W685" s="2"/>
      <c r="X685" s="2"/>
      <c r="Y685" s="2"/>
      <c r="Z685" s="2"/>
    </row>
    <row r="686" spans="1:26" ht="12.75" customHeight="1">
      <c r="A686" s="14"/>
      <c r="B686" s="14"/>
      <c r="C686" s="14"/>
      <c r="D686" s="11"/>
      <c r="E686" s="11"/>
      <c r="F686" s="11"/>
      <c r="G686" s="2"/>
      <c r="H686" s="35"/>
      <c r="I686" s="35"/>
      <c r="J686" s="35"/>
      <c r="K686" s="35"/>
      <c r="L686" s="2"/>
      <c r="M686" s="2"/>
      <c r="N686" s="2"/>
      <c r="O686" s="2"/>
      <c r="P686" s="2"/>
      <c r="Q686" s="2"/>
      <c r="R686" s="2"/>
      <c r="S686" s="2"/>
      <c r="T686" s="2"/>
      <c r="U686" s="2"/>
      <c r="V686" s="2"/>
      <c r="W686" s="2"/>
      <c r="X686" s="2"/>
      <c r="Y686" s="2"/>
      <c r="Z686" s="2"/>
    </row>
    <row r="687" spans="1:26" ht="12.75" customHeight="1">
      <c r="A687" s="14"/>
      <c r="B687" s="19" t="s">
        <v>8</v>
      </c>
      <c r="C687" s="14"/>
      <c r="D687" s="389" t="s">
        <v>977</v>
      </c>
      <c r="E687" s="390"/>
      <c r="F687" s="390"/>
      <c r="G687" s="2"/>
      <c r="H687" s="35"/>
      <c r="I687" s="35"/>
      <c r="J687" s="35"/>
      <c r="K687" s="35"/>
      <c r="L687" s="2"/>
      <c r="M687" s="2"/>
      <c r="N687" s="2"/>
      <c r="O687" s="2"/>
      <c r="P687" s="2"/>
      <c r="Q687" s="2"/>
      <c r="R687" s="2"/>
      <c r="S687" s="2"/>
      <c r="T687" s="2"/>
      <c r="U687" s="2"/>
      <c r="V687" s="2"/>
      <c r="W687" s="2"/>
      <c r="X687" s="2"/>
      <c r="Y687" s="2"/>
      <c r="Z687" s="2"/>
    </row>
    <row r="688" spans="1:26" ht="12.75" customHeight="1">
      <c r="A688" s="14"/>
      <c r="B688" s="14"/>
      <c r="C688" s="14"/>
      <c r="D688" s="390"/>
      <c r="E688" s="390"/>
      <c r="F688" s="390"/>
      <c r="G688" s="2"/>
      <c r="H688" s="35"/>
      <c r="I688" s="35"/>
      <c r="J688" s="35"/>
      <c r="K688" s="35"/>
      <c r="L688" s="2"/>
      <c r="M688" s="2"/>
      <c r="N688" s="2"/>
      <c r="O688" s="2"/>
      <c r="P688" s="2"/>
      <c r="Q688" s="2"/>
      <c r="R688" s="2"/>
      <c r="S688" s="2"/>
      <c r="T688" s="2"/>
      <c r="U688" s="2"/>
      <c r="V688" s="2"/>
      <c r="W688" s="2"/>
      <c r="X688" s="2"/>
      <c r="Y688" s="2"/>
      <c r="Z688" s="2"/>
    </row>
    <row r="689" spans="1:26" ht="12.75" customHeight="1">
      <c r="A689" s="14"/>
      <c r="B689" s="14"/>
      <c r="C689" s="14"/>
      <c r="D689" s="11"/>
      <c r="E689" s="11"/>
      <c r="F689" s="11"/>
      <c r="G689" s="2"/>
      <c r="H689" s="35"/>
      <c r="I689" s="35"/>
      <c r="J689" s="35"/>
      <c r="K689" s="35"/>
      <c r="L689" s="2"/>
      <c r="M689" s="2"/>
      <c r="N689" s="2"/>
      <c r="O689" s="2"/>
      <c r="P689" s="2"/>
      <c r="Q689" s="2"/>
      <c r="R689" s="2"/>
      <c r="S689" s="2"/>
      <c r="T689" s="2"/>
      <c r="U689" s="2"/>
      <c r="V689" s="2"/>
      <c r="W689" s="2"/>
      <c r="X689" s="2"/>
      <c r="Y689" s="2"/>
      <c r="Z689" s="2"/>
    </row>
    <row r="690" spans="1:26" ht="12.75" customHeight="1">
      <c r="A690" s="16"/>
      <c r="B690" s="19" t="s">
        <v>8</v>
      </c>
      <c r="C690" s="14"/>
      <c r="D690" s="389" t="s">
        <v>978</v>
      </c>
      <c r="E690" s="390"/>
      <c r="F690" s="390"/>
      <c r="G690" s="2"/>
      <c r="H690" s="35"/>
      <c r="I690" s="35"/>
      <c r="J690" s="35"/>
      <c r="K690" s="35"/>
      <c r="L690" s="2"/>
      <c r="M690" s="2"/>
      <c r="N690" s="2"/>
      <c r="O690" s="2"/>
      <c r="P690" s="2"/>
      <c r="Q690" s="2"/>
      <c r="R690" s="2"/>
      <c r="S690" s="2"/>
      <c r="T690" s="2"/>
      <c r="U690" s="2"/>
      <c r="V690" s="2"/>
      <c r="W690" s="2"/>
      <c r="X690" s="2"/>
      <c r="Y690" s="2"/>
      <c r="Z690" s="2"/>
    </row>
    <row r="691" spans="1:26" ht="12.75" customHeight="1">
      <c r="A691" s="14"/>
      <c r="B691" s="14"/>
      <c r="C691" s="14"/>
      <c r="D691" s="390"/>
      <c r="E691" s="390"/>
      <c r="F691" s="390"/>
      <c r="G691" s="2"/>
      <c r="H691" s="35"/>
      <c r="I691" s="35"/>
      <c r="J691" s="35"/>
      <c r="K691" s="35"/>
      <c r="L691" s="2"/>
      <c r="M691" s="2"/>
      <c r="N691" s="2"/>
      <c r="O691" s="2"/>
      <c r="P691" s="2"/>
      <c r="Q691" s="2"/>
      <c r="R691" s="2"/>
      <c r="S691" s="2"/>
      <c r="T691" s="2"/>
      <c r="U691" s="2"/>
      <c r="V691" s="2"/>
      <c r="W691" s="2"/>
      <c r="X691" s="2"/>
      <c r="Y691" s="2"/>
      <c r="Z691" s="2"/>
    </row>
    <row r="692" spans="1:26" ht="12.75" customHeight="1">
      <c r="A692" s="14"/>
      <c r="B692" s="14"/>
      <c r="C692" s="14"/>
      <c r="D692" s="390"/>
      <c r="E692" s="390"/>
      <c r="F692" s="390"/>
      <c r="G692" s="2"/>
      <c r="H692" s="35"/>
      <c r="I692" s="35"/>
      <c r="J692" s="35"/>
      <c r="K692" s="35"/>
      <c r="L692" s="2"/>
      <c r="M692" s="2"/>
      <c r="N692" s="2"/>
      <c r="O692" s="2"/>
      <c r="P692" s="2"/>
      <c r="Q692" s="2"/>
      <c r="R692" s="2"/>
      <c r="S692" s="2"/>
      <c r="T692" s="2"/>
      <c r="U692" s="2"/>
      <c r="V692" s="2"/>
      <c r="W692" s="2"/>
      <c r="X692" s="2"/>
      <c r="Y692" s="2"/>
      <c r="Z692" s="2"/>
    </row>
    <row r="693" spans="1:26" ht="15" customHeight="1">
      <c r="A693" s="14"/>
      <c r="B693" s="14"/>
      <c r="C693" s="14"/>
      <c r="D693" s="390"/>
      <c r="E693" s="390"/>
      <c r="F693" s="390"/>
      <c r="G693" s="2"/>
      <c r="H693" s="35"/>
      <c r="I693" s="35"/>
      <c r="J693" s="35"/>
      <c r="K693" s="35"/>
      <c r="L693" s="2"/>
      <c r="M693" s="2"/>
      <c r="N693" s="2"/>
      <c r="O693" s="2"/>
      <c r="P693" s="2"/>
      <c r="Q693" s="2"/>
      <c r="R693" s="2"/>
      <c r="S693" s="2"/>
      <c r="T693" s="2"/>
      <c r="U693" s="2"/>
      <c r="V693" s="2"/>
      <c r="W693" s="2"/>
      <c r="X693" s="2"/>
      <c r="Y693" s="2"/>
      <c r="Z693" s="2"/>
    </row>
    <row r="694" spans="1:26" ht="15" customHeight="1">
      <c r="A694" s="14"/>
      <c r="B694" s="14"/>
      <c r="C694" s="14"/>
      <c r="D694" s="390"/>
      <c r="E694" s="390"/>
      <c r="F694" s="390"/>
      <c r="G694" s="2"/>
      <c r="H694" s="35"/>
      <c r="I694" s="35"/>
      <c r="J694" s="35"/>
      <c r="K694" s="35"/>
      <c r="L694" s="2"/>
      <c r="M694" s="2"/>
      <c r="N694" s="2"/>
      <c r="O694" s="2"/>
      <c r="P694" s="2"/>
      <c r="Q694" s="2"/>
      <c r="R694" s="2"/>
      <c r="S694" s="2"/>
      <c r="T694" s="2"/>
      <c r="U694" s="2"/>
      <c r="V694" s="2"/>
      <c r="W694" s="2"/>
      <c r="X694" s="2"/>
      <c r="Y694" s="2"/>
      <c r="Z694" s="2"/>
    </row>
    <row r="695" spans="1:26" ht="12.75" customHeight="1">
      <c r="A695" s="14"/>
      <c r="B695" s="14"/>
      <c r="C695" s="14"/>
      <c r="D695" s="390"/>
      <c r="E695" s="390"/>
      <c r="F695" s="390"/>
      <c r="G695" s="2"/>
      <c r="H695" s="35"/>
      <c r="I695" s="35"/>
      <c r="J695" s="35"/>
      <c r="K695" s="35"/>
      <c r="L695" s="2"/>
      <c r="M695" s="2"/>
      <c r="N695" s="2"/>
      <c r="O695" s="2"/>
      <c r="P695" s="2"/>
      <c r="Q695" s="2"/>
      <c r="R695" s="2"/>
      <c r="S695" s="2"/>
      <c r="T695" s="2"/>
      <c r="U695" s="2"/>
      <c r="V695" s="2"/>
      <c r="W695" s="2"/>
      <c r="X695" s="2"/>
      <c r="Y695" s="2"/>
      <c r="Z695" s="2"/>
    </row>
    <row r="696" spans="1:26" ht="12.75" customHeight="1">
      <c r="A696" s="14"/>
      <c r="B696" s="14"/>
      <c r="C696" s="14"/>
      <c r="D696" s="390"/>
      <c r="E696" s="390"/>
      <c r="F696" s="390"/>
      <c r="G696" s="2"/>
      <c r="H696" s="35"/>
      <c r="I696" s="35"/>
      <c r="J696" s="35"/>
      <c r="K696" s="35"/>
      <c r="L696" s="2"/>
      <c r="M696" s="2"/>
      <c r="N696" s="2"/>
      <c r="O696" s="2"/>
      <c r="P696" s="2"/>
      <c r="Q696" s="2"/>
      <c r="R696" s="2"/>
      <c r="S696" s="2"/>
      <c r="T696" s="2"/>
      <c r="U696" s="2"/>
      <c r="V696" s="2"/>
      <c r="W696" s="2"/>
      <c r="X696" s="2"/>
      <c r="Y696" s="2"/>
      <c r="Z696" s="2"/>
    </row>
    <row r="697" spans="1:26" ht="12.75" customHeight="1">
      <c r="A697" s="14"/>
      <c r="B697" s="14"/>
      <c r="C697" s="14"/>
      <c r="D697" s="390"/>
      <c r="E697" s="390"/>
      <c r="F697" s="390"/>
      <c r="G697" s="2"/>
      <c r="H697" s="35"/>
      <c r="I697" s="35"/>
      <c r="J697" s="35"/>
      <c r="K697" s="35"/>
      <c r="L697" s="2"/>
      <c r="M697" s="2"/>
      <c r="N697" s="2"/>
      <c r="O697" s="2"/>
      <c r="P697" s="2"/>
      <c r="Q697" s="2"/>
      <c r="R697" s="2"/>
      <c r="S697" s="2"/>
      <c r="T697" s="2"/>
      <c r="U697" s="2"/>
      <c r="V697" s="2"/>
      <c r="W697" s="2"/>
      <c r="X697" s="2"/>
      <c r="Y697" s="2"/>
      <c r="Z697" s="2"/>
    </row>
    <row r="698" spans="1:26" ht="15" customHeight="1">
      <c r="A698" s="14"/>
      <c r="B698" s="14"/>
      <c r="C698" s="14"/>
      <c r="D698" s="390"/>
      <c r="E698" s="390"/>
      <c r="F698" s="390"/>
      <c r="G698" s="2"/>
      <c r="H698" s="35"/>
      <c r="I698" s="35"/>
      <c r="J698" s="35"/>
      <c r="K698" s="35"/>
      <c r="L698" s="2"/>
      <c r="M698" s="2"/>
      <c r="N698" s="2"/>
      <c r="O698" s="2"/>
      <c r="P698" s="2"/>
      <c r="Q698" s="2"/>
      <c r="R698" s="2"/>
      <c r="S698" s="2"/>
      <c r="T698" s="2"/>
      <c r="U698" s="2"/>
      <c r="V698" s="2"/>
      <c r="W698" s="2"/>
      <c r="X698" s="2"/>
      <c r="Y698" s="2"/>
      <c r="Z698" s="2"/>
    </row>
    <row r="699" spans="1:26" ht="12.75" customHeight="1">
      <c r="A699" s="14"/>
      <c r="B699" s="14"/>
      <c r="C699" s="14"/>
      <c r="D699" s="390"/>
      <c r="E699" s="390"/>
      <c r="F699" s="390"/>
      <c r="G699" s="2"/>
      <c r="H699" s="35"/>
      <c r="I699" s="35"/>
      <c r="J699" s="35"/>
      <c r="K699" s="35"/>
      <c r="L699" s="2"/>
      <c r="M699" s="2"/>
      <c r="N699" s="2"/>
      <c r="O699" s="2"/>
      <c r="P699" s="2"/>
      <c r="Q699" s="2"/>
      <c r="R699" s="2"/>
      <c r="S699" s="2"/>
      <c r="T699" s="2"/>
      <c r="U699" s="2"/>
      <c r="V699" s="2"/>
      <c r="W699" s="2"/>
      <c r="X699" s="2"/>
      <c r="Y699" s="2"/>
      <c r="Z699" s="2"/>
    </row>
    <row r="700" spans="1:26" ht="12.75" customHeight="1">
      <c r="A700" s="14"/>
      <c r="B700" s="14"/>
      <c r="C700" s="14"/>
      <c r="D700" s="390"/>
      <c r="E700" s="390"/>
      <c r="F700" s="390"/>
      <c r="G700" s="2"/>
      <c r="H700" s="35"/>
      <c r="I700" s="35"/>
      <c r="J700" s="35"/>
      <c r="K700" s="35"/>
      <c r="L700" s="2"/>
      <c r="M700" s="2"/>
      <c r="N700" s="2"/>
      <c r="O700" s="2"/>
      <c r="P700" s="2"/>
      <c r="Q700" s="2"/>
      <c r="R700" s="2"/>
      <c r="S700" s="2"/>
      <c r="T700" s="2"/>
      <c r="U700" s="2"/>
      <c r="V700" s="2"/>
      <c r="W700" s="2"/>
      <c r="X700" s="2"/>
      <c r="Y700" s="2"/>
      <c r="Z700" s="2"/>
    </row>
    <row r="701" spans="1:26" ht="12.75" customHeight="1">
      <c r="A701" s="14"/>
      <c r="B701" s="14"/>
      <c r="C701" s="14"/>
      <c r="D701" s="390"/>
      <c r="E701" s="390"/>
      <c r="F701" s="390"/>
      <c r="G701" s="2"/>
      <c r="H701" s="35"/>
      <c r="I701" s="35"/>
      <c r="J701" s="35"/>
      <c r="K701" s="35"/>
      <c r="L701" s="2"/>
      <c r="M701" s="2"/>
      <c r="N701" s="2"/>
      <c r="O701" s="2"/>
      <c r="P701" s="2"/>
      <c r="Q701" s="2"/>
      <c r="R701" s="2"/>
      <c r="S701" s="2"/>
      <c r="T701" s="2"/>
      <c r="U701" s="2"/>
      <c r="V701" s="2"/>
      <c r="W701" s="2"/>
      <c r="X701" s="2"/>
      <c r="Y701" s="2"/>
      <c r="Z701" s="2"/>
    </row>
    <row r="702" spans="1:26" ht="12.75" customHeight="1">
      <c r="A702" s="14"/>
      <c r="B702" s="14"/>
      <c r="C702" s="14"/>
      <c r="D702" s="390"/>
      <c r="E702" s="390"/>
      <c r="F702" s="390"/>
      <c r="G702" s="2"/>
      <c r="H702" s="35"/>
      <c r="I702" s="35"/>
      <c r="J702" s="35"/>
      <c r="K702" s="35"/>
      <c r="L702" s="2"/>
      <c r="M702" s="2"/>
      <c r="N702" s="2"/>
      <c r="O702" s="2"/>
      <c r="P702" s="2"/>
      <c r="Q702" s="2"/>
      <c r="R702" s="2"/>
      <c r="S702" s="2"/>
      <c r="T702" s="2"/>
      <c r="U702" s="2"/>
      <c r="V702" s="2"/>
      <c r="W702" s="2"/>
      <c r="X702" s="2"/>
      <c r="Y702" s="2"/>
      <c r="Z702" s="2"/>
    </row>
    <row r="703" spans="1:26" ht="12.75" customHeight="1">
      <c r="A703" s="14"/>
      <c r="B703" s="19" t="s">
        <v>8</v>
      </c>
      <c r="C703" s="14"/>
      <c r="D703" s="389" t="s">
        <v>723</v>
      </c>
      <c r="E703" s="390"/>
      <c r="F703" s="390"/>
      <c r="G703" s="2"/>
      <c r="H703" s="35"/>
      <c r="I703" s="35"/>
      <c r="J703" s="35"/>
      <c r="K703" s="35"/>
      <c r="L703" s="2"/>
      <c r="M703" s="2"/>
      <c r="N703" s="2"/>
      <c r="O703" s="2"/>
      <c r="P703" s="2"/>
      <c r="Q703" s="2"/>
      <c r="R703" s="2"/>
      <c r="S703" s="2"/>
      <c r="T703" s="2"/>
      <c r="U703" s="2"/>
      <c r="V703" s="2"/>
      <c r="W703" s="2"/>
      <c r="X703" s="2"/>
      <c r="Y703" s="2"/>
      <c r="Z703" s="2"/>
    </row>
    <row r="704" spans="1:26" ht="12.75" customHeight="1">
      <c r="A704" s="14"/>
      <c r="B704" s="14"/>
      <c r="C704" s="14"/>
      <c r="D704" s="390"/>
      <c r="E704" s="390"/>
      <c r="F704" s="390"/>
      <c r="G704" s="2"/>
      <c r="H704" s="35"/>
      <c r="I704" s="35"/>
      <c r="J704" s="35"/>
      <c r="K704" s="35"/>
      <c r="L704" s="2"/>
      <c r="M704" s="2"/>
      <c r="N704" s="2"/>
      <c r="O704" s="2"/>
      <c r="P704" s="2"/>
      <c r="Q704" s="2"/>
      <c r="R704" s="2"/>
      <c r="S704" s="2"/>
      <c r="T704" s="2"/>
      <c r="U704" s="2"/>
      <c r="V704" s="2"/>
      <c r="W704" s="2"/>
      <c r="X704" s="2"/>
      <c r="Y704" s="2"/>
      <c r="Z704" s="2"/>
    </row>
    <row r="705" spans="1:26" ht="12.75" customHeight="1">
      <c r="A705" s="14"/>
      <c r="B705" s="14"/>
      <c r="C705" s="14"/>
      <c r="D705" s="11"/>
      <c r="E705" s="11"/>
      <c r="F705" s="11"/>
      <c r="G705" s="2"/>
      <c r="H705" s="35"/>
      <c r="I705" s="35"/>
      <c r="J705" s="35"/>
      <c r="K705" s="35"/>
      <c r="L705" s="2"/>
      <c r="M705" s="2"/>
      <c r="N705" s="2"/>
      <c r="O705" s="2"/>
      <c r="P705" s="2"/>
      <c r="Q705" s="2"/>
      <c r="R705" s="2"/>
      <c r="S705" s="2"/>
      <c r="T705" s="2"/>
      <c r="U705" s="2"/>
      <c r="V705" s="2"/>
      <c r="W705" s="2"/>
      <c r="X705" s="2"/>
      <c r="Y705" s="2"/>
      <c r="Z705" s="2"/>
    </row>
    <row r="706" spans="1:26" ht="12.75" customHeight="1">
      <c r="A706" s="14"/>
      <c r="B706" s="19" t="s">
        <v>8</v>
      </c>
      <c r="C706" s="14"/>
      <c r="D706" s="389" t="s">
        <v>727</v>
      </c>
      <c r="E706" s="390"/>
      <c r="F706" s="390"/>
      <c r="G706" s="2"/>
      <c r="H706" s="35"/>
      <c r="I706" s="35"/>
      <c r="J706" s="35"/>
      <c r="K706" s="35"/>
      <c r="L706" s="2"/>
      <c r="M706" s="2"/>
      <c r="N706" s="2"/>
      <c r="O706" s="2"/>
      <c r="P706" s="2"/>
      <c r="Q706" s="2"/>
      <c r="R706" s="2"/>
      <c r="S706" s="2"/>
      <c r="T706" s="2"/>
      <c r="U706" s="2"/>
      <c r="V706" s="2"/>
      <c r="W706" s="2"/>
      <c r="X706" s="2"/>
      <c r="Y706" s="2"/>
      <c r="Z706" s="2"/>
    </row>
    <row r="707" spans="1:26" ht="12.75" customHeight="1">
      <c r="A707" s="14"/>
      <c r="B707" s="14"/>
      <c r="C707" s="14"/>
      <c r="D707" s="390"/>
      <c r="E707" s="390"/>
      <c r="F707" s="390"/>
      <c r="G707" s="2"/>
      <c r="H707" s="35"/>
      <c r="I707" s="35"/>
      <c r="J707" s="35"/>
      <c r="K707" s="35"/>
      <c r="L707" s="2"/>
      <c r="M707" s="2"/>
      <c r="N707" s="2"/>
      <c r="O707" s="2"/>
      <c r="P707" s="2"/>
      <c r="Q707" s="2"/>
      <c r="R707" s="2"/>
      <c r="S707" s="2"/>
      <c r="T707" s="2"/>
      <c r="U707" s="2"/>
      <c r="V707" s="2"/>
      <c r="W707" s="2"/>
      <c r="X707" s="2"/>
      <c r="Y707" s="2"/>
      <c r="Z707" s="2"/>
    </row>
    <row r="708" spans="1:26" ht="12.75" customHeight="1">
      <c r="A708" s="14"/>
      <c r="B708" s="14"/>
      <c r="C708" s="14"/>
      <c r="D708" s="390"/>
      <c r="E708" s="390"/>
      <c r="F708" s="390"/>
      <c r="G708" s="2"/>
      <c r="H708" s="35"/>
      <c r="I708" s="35"/>
      <c r="J708" s="35"/>
      <c r="K708" s="35"/>
      <c r="L708" s="2"/>
      <c r="M708" s="2"/>
      <c r="N708" s="2"/>
      <c r="O708" s="2"/>
      <c r="P708" s="2"/>
      <c r="Q708" s="2"/>
      <c r="R708" s="2"/>
      <c r="S708" s="2"/>
      <c r="T708" s="2"/>
      <c r="U708" s="2"/>
      <c r="V708" s="2"/>
      <c r="W708" s="2"/>
      <c r="X708" s="2"/>
      <c r="Y708" s="2"/>
      <c r="Z708" s="2"/>
    </row>
    <row r="709" spans="1:26" ht="12.75" customHeight="1">
      <c r="A709" s="14"/>
      <c r="B709" s="14"/>
      <c r="C709" s="14"/>
      <c r="D709" s="11"/>
      <c r="E709" s="11"/>
      <c r="F709" s="11"/>
      <c r="G709" s="2"/>
      <c r="H709" s="35"/>
      <c r="I709" s="35"/>
      <c r="J709" s="35"/>
      <c r="K709" s="35"/>
      <c r="L709" s="2"/>
      <c r="M709" s="2"/>
      <c r="N709" s="2"/>
      <c r="O709" s="2"/>
      <c r="P709" s="2"/>
      <c r="Q709" s="2"/>
      <c r="R709" s="2"/>
      <c r="S709" s="2"/>
      <c r="T709" s="2"/>
      <c r="U709" s="2"/>
      <c r="V709" s="2"/>
      <c r="W709" s="2"/>
      <c r="X709" s="2"/>
      <c r="Y709" s="2"/>
      <c r="Z709" s="2"/>
    </row>
    <row r="710" spans="1:26" ht="12.75" customHeight="1">
      <c r="A710" s="14"/>
      <c r="B710" s="19" t="s">
        <v>8</v>
      </c>
      <c r="C710" s="14"/>
      <c r="D710" s="389" t="s">
        <v>734</v>
      </c>
      <c r="E710" s="390"/>
      <c r="F710" s="390"/>
      <c r="G710" s="2"/>
      <c r="H710" s="35"/>
      <c r="I710" s="35"/>
      <c r="J710" s="35"/>
      <c r="K710" s="35"/>
      <c r="L710" s="2"/>
      <c r="M710" s="2"/>
      <c r="N710" s="2"/>
      <c r="O710" s="2"/>
      <c r="P710" s="2"/>
      <c r="Q710" s="2"/>
      <c r="R710" s="2"/>
      <c r="S710" s="2"/>
      <c r="T710" s="2"/>
      <c r="U710" s="2"/>
      <c r="V710" s="2"/>
      <c r="W710" s="2"/>
      <c r="X710" s="2"/>
      <c r="Y710" s="2"/>
      <c r="Z710" s="2"/>
    </row>
    <row r="711" spans="1:26" ht="12.75" customHeight="1">
      <c r="A711" s="14"/>
      <c r="B711" s="14"/>
      <c r="C711" s="14"/>
      <c r="D711" s="390"/>
      <c r="E711" s="390"/>
      <c r="F711" s="390"/>
      <c r="G711" s="2"/>
      <c r="H711" s="35"/>
      <c r="I711" s="35"/>
      <c r="J711" s="35"/>
      <c r="K711" s="35"/>
      <c r="L711" s="2"/>
      <c r="M711" s="2"/>
      <c r="N711" s="2"/>
      <c r="O711" s="2"/>
      <c r="P711" s="2"/>
      <c r="Q711" s="2"/>
      <c r="R711" s="2"/>
      <c r="S711" s="2"/>
      <c r="T711" s="2"/>
      <c r="U711" s="2"/>
      <c r="V711" s="2"/>
      <c r="W711" s="2"/>
      <c r="X711" s="2"/>
      <c r="Y711" s="2"/>
      <c r="Z711" s="2"/>
    </row>
    <row r="712" spans="1:26" ht="12.75" customHeight="1">
      <c r="A712" s="14"/>
      <c r="B712" s="14"/>
      <c r="C712" s="14"/>
      <c r="D712" s="390"/>
      <c r="E712" s="390"/>
      <c r="F712" s="390"/>
      <c r="G712" s="2"/>
      <c r="H712" s="35"/>
      <c r="I712" s="35"/>
      <c r="J712" s="35"/>
      <c r="K712" s="35"/>
      <c r="L712" s="2"/>
      <c r="M712" s="2"/>
      <c r="N712" s="2"/>
      <c r="O712" s="2"/>
      <c r="P712" s="2"/>
      <c r="Q712" s="2"/>
      <c r="R712" s="2"/>
      <c r="S712" s="2"/>
      <c r="T712" s="2"/>
      <c r="U712" s="2"/>
      <c r="V712" s="2"/>
      <c r="W712" s="2"/>
      <c r="X712" s="2"/>
      <c r="Y712" s="2"/>
      <c r="Z712" s="2"/>
    </row>
    <row r="713" spans="1:26" ht="12.75" customHeight="1">
      <c r="A713" s="14"/>
      <c r="B713" s="14"/>
      <c r="C713" s="14"/>
      <c r="D713" s="2"/>
      <c r="E713" s="2"/>
      <c r="F713" s="2"/>
      <c r="G713" s="2"/>
      <c r="H713" s="35"/>
      <c r="I713" s="35"/>
      <c r="J713" s="35"/>
      <c r="K713" s="35"/>
      <c r="L713" s="2"/>
      <c r="M713" s="2"/>
      <c r="N713" s="2"/>
      <c r="O713" s="2"/>
      <c r="P713" s="2"/>
      <c r="Q713" s="2"/>
      <c r="R713" s="2"/>
      <c r="S713" s="2"/>
      <c r="T713" s="2"/>
      <c r="U713" s="2"/>
      <c r="V713" s="2"/>
      <c r="W713" s="2"/>
      <c r="X713" s="2"/>
      <c r="Y713" s="2"/>
      <c r="Z713" s="2"/>
    </row>
    <row r="714" spans="1:26" ht="12.75" customHeight="1">
      <c r="A714" s="14"/>
      <c r="B714" s="19" t="s">
        <v>8</v>
      </c>
      <c r="C714" s="14"/>
      <c r="D714" s="389" t="s">
        <v>741</v>
      </c>
      <c r="E714" s="390"/>
      <c r="F714" s="390"/>
      <c r="G714" s="2"/>
      <c r="H714" s="35"/>
      <c r="I714" s="35"/>
      <c r="J714" s="35"/>
      <c r="K714" s="35"/>
      <c r="L714" s="2"/>
      <c r="M714" s="2"/>
      <c r="N714" s="2"/>
      <c r="O714" s="2"/>
      <c r="P714" s="2"/>
      <c r="Q714" s="2"/>
      <c r="R714" s="2"/>
      <c r="S714" s="2"/>
      <c r="T714" s="2"/>
      <c r="U714" s="2"/>
      <c r="V714" s="2"/>
      <c r="W714" s="2"/>
      <c r="X714" s="2"/>
      <c r="Y714" s="2"/>
      <c r="Z714" s="2"/>
    </row>
    <row r="715" spans="1:26" ht="12.75" customHeight="1">
      <c r="A715" s="14"/>
      <c r="B715" s="14"/>
      <c r="C715" s="14"/>
      <c r="D715" s="390"/>
      <c r="E715" s="390"/>
      <c r="F715" s="390"/>
      <c r="G715" s="2"/>
      <c r="H715" s="35"/>
      <c r="I715" s="35"/>
      <c r="J715" s="35"/>
      <c r="K715" s="35"/>
      <c r="L715" s="2"/>
      <c r="M715" s="2"/>
      <c r="N715" s="2"/>
      <c r="O715" s="2"/>
      <c r="P715" s="2"/>
      <c r="Q715" s="2"/>
      <c r="R715" s="2"/>
      <c r="S715" s="2"/>
      <c r="T715" s="2"/>
      <c r="U715" s="2"/>
      <c r="V715" s="2"/>
      <c r="W715" s="2"/>
      <c r="X715" s="2"/>
      <c r="Y715" s="2"/>
      <c r="Z715" s="2"/>
    </row>
    <row r="716" spans="1:26" ht="12.75" customHeight="1">
      <c r="A716" s="14"/>
      <c r="B716" s="14"/>
      <c r="C716" s="14"/>
      <c r="D716" s="390"/>
      <c r="E716" s="390"/>
      <c r="F716" s="390"/>
      <c r="G716" s="2"/>
      <c r="H716" s="35"/>
      <c r="I716" s="35"/>
      <c r="J716" s="35"/>
      <c r="K716" s="35"/>
      <c r="L716" s="2"/>
      <c r="M716" s="2"/>
      <c r="N716" s="2"/>
      <c r="O716" s="2"/>
      <c r="P716" s="2"/>
      <c r="Q716" s="2"/>
      <c r="R716" s="2"/>
      <c r="S716" s="2"/>
      <c r="T716" s="2"/>
      <c r="U716" s="2"/>
      <c r="V716" s="2"/>
      <c r="W716" s="2"/>
      <c r="X716" s="2"/>
      <c r="Y716" s="2"/>
      <c r="Z716" s="2"/>
    </row>
    <row r="717" spans="1:26" ht="12.75" customHeight="1">
      <c r="A717" s="14"/>
      <c r="B717" s="14"/>
      <c r="C717" s="14"/>
      <c r="D717" s="2"/>
      <c r="E717" s="2"/>
      <c r="F717" s="2"/>
      <c r="G717" s="2"/>
      <c r="H717" s="35"/>
      <c r="I717" s="35"/>
      <c r="J717" s="35"/>
      <c r="K717" s="35"/>
      <c r="L717" s="2"/>
      <c r="M717" s="2"/>
      <c r="N717" s="2"/>
      <c r="O717" s="2"/>
      <c r="P717" s="2"/>
      <c r="Q717" s="2"/>
      <c r="R717" s="2"/>
      <c r="S717" s="2"/>
      <c r="T717" s="2"/>
      <c r="U717" s="2"/>
      <c r="V717" s="2"/>
      <c r="W717" s="2"/>
      <c r="X717" s="2"/>
      <c r="Y717" s="2"/>
      <c r="Z717" s="2"/>
    </row>
    <row r="718" spans="1:26" ht="12.75" customHeight="1">
      <c r="A718" s="16"/>
      <c r="B718" s="19" t="s">
        <v>8</v>
      </c>
      <c r="C718" s="14"/>
      <c r="D718" s="389" t="s">
        <v>747</v>
      </c>
      <c r="E718" s="390"/>
      <c r="F718" s="390"/>
      <c r="G718" s="2"/>
      <c r="H718" s="35"/>
      <c r="I718" s="35"/>
      <c r="J718" s="35"/>
      <c r="K718" s="35"/>
      <c r="L718" s="2"/>
      <c r="M718" s="2"/>
      <c r="N718" s="2"/>
      <c r="O718" s="2"/>
      <c r="P718" s="2"/>
      <c r="Q718" s="2"/>
      <c r="R718" s="2"/>
      <c r="S718" s="2"/>
      <c r="T718" s="2"/>
      <c r="U718" s="2"/>
      <c r="V718" s="2"/>
      <c r="W718" s="2"/>
      <c r="X718" s="2"/>
      <c r="Y718" s="2"/>
      <c r="Z718" s="2"/>
    </row>
    <row r="719" spans="1:26" ht="12.75" customHeight="1">
      <c r="A719" s="14"/>
      <c r="B719" s="14"/>
      <c r="C719" s="14"/>
      <c r="D719" s="390"/>
      <c r="E719" s="390"/>
      <c r="F719" s="390"/>
      <c r="G719" s="2"/>
      <c r="H719" s="35"/>
      <c r="I719" s="35"/>
      <c r="J719" s="35"/>
      <c r="K719" s="35"/>
      <c r="L719" s="2"/>
      <c r="M719" s="2"/>
      <c r="N719" s="2"/>
      <c r="O719" s="2"/>
      <c r="P719" s="2"/>
      <c r="Q719" s="2"/>
      <c r="R719" s="2"/>
      <c r="S719" s="2"/>
      <c r="T719" s="2"/>
      <c r="U719" s="2"/>
      <c r="V719" s="2"/>
      <c r="W719" s="2"/>
      <c r="X719" s="2"/>
      <c r="Y719" s="2"/>
      <c r="Z719" s="2"/>
    </row>
    <row r="720" spans="1:26" ht="12.75" customHeight="1">
      <c r="A720" s="14"/>
      <c r="B720" s="14"/>
      <c r="C720" s="14"/>
      <c r="D720" s="390"/>
      <c r="E720" s="390"/>
      <c r="F720" s="390"/>
      <c r="G720" s="2"/>
      <c r="H720" s="35"/>
      <c r="I720" s="35"/>
      <c r="J720" s="35"/>
      <c r="K720" s="35"/>
      <c r="L720" s="2"/>
      <c r="M720" s="2"/>
      <c r="N720" s="2"/>
      <c r="O720" s="2"/>
      <c r="P720" s="2"/>
      <c r="Q720" s="2"/>
      <c r="R720" s="2"/>
      <c r="S720" s="2"/>
      <c r="T720" s="2"/>
      <c r="U720" s="2"/>
      <c r="V720" s="2"/>
      <c r="W720" s="2"/>
      <c r="X720" s="2"/>
      <c r="Y720" s="2"/>
      <c r="Z720" s="2"/>
    </row>
    <row r="721" spans="1:26" ht="12.75" customHeight="1">
      <c r="A721" s="14"/>
      <c r="B721" s="14"/>
      <c r="C721" s="14"/>
      <c r="D721" s="390"/>
      <c r="E721" s="390"/>
      <c r="F721" s="390"/>
      <c r="G721" s="2"/>
      <c r="H721" s="35"/>
      <c r="I721" s="35"/>
      <c r="J721" s="35"/>
      <c r="K721" s="35"/>
      <c r="L721" s="2"/>
      <c r="M721" s="2"/>
      <c r="N721" s="2"/>
      <c r="O721" s="2"/>
      <c r="P721" s="2"/>
      <c r="Q721" s="2"/>
      <c r="R721" s="2"/>
      <c r="S721" s="2"/>
      <c r="T721" s="2"/>
      <c r="U721" s="2"/>
      <c r="V721" s="2"/>
      <c r="W721" s="2"/>
      <c r="X721" s="2"/>
      <c r="Y721" s="2"/>
      <c r="Z721" s="2"/>
    </row>
    <row r="722" spans="1:26" ht="12.75" customHeight="1">
      <c r="A722" s="14"/>
      <c r="B722" s="14"/>
      <c r="C722" s="14"/>
      <c r="D722" s="15"/>
      <c r="E722" s="2"/>
      <c r="F722" s="2"/>
      <c r="G722" s="2"/>
      <c r="H722" s="35"/>
      <c r="I722" s="35"/>
      <c r="J722" s="35"/>
      <c r="K722" s="35"/>
      <c r="L722" s="2"/>
      <c r="M722" s="2"/>
      <c r="N722" s="2"/>
      <c r="O722" s="2"/>
      <c r="P722" s="2"/>
      <c r="Q722" s="2"/>
      <c r="R722" s="2"/>
      <c r="S722" s="2"/>
      <c r="T722" s="2"/>
      <c r="U722" s="2"/>
      <c r="V722" s="2"/>
      <c r="W722" s="2"/>
      <c r="X722" s="2"/>
      <c r="Y722" s="2"/>
      <c r="Z722" s="2"/>
    </row>
    <row r="723" spans="1:26" ht="12.75" customHeight="1">
      <c r="A723" s="16"/>
      <c r="B723" s="19" t="s">
        <v>8</v>
      </c>
      <c r="C723" s="14"/>
      <c r="D723" s="389" t="s">
        <v>1013</v>
      </c>
      <c r="E723" s="390"/>
      <c r="F723" s="390"/>
      <c r="G723" s="2"/>
      <c r="H723" s="35"/>
      <c r="I723" s="35"/>
      <c r="J723" s="35"/>
      <c r="K723" s="35"/>
      <c r="L723" s="2"/>
      <c r="M723" s="2"/>
      <c r="N723" s="2"/>
      <c r="O723" s="2"/>
      <c r="P723" s="2"/>
      <c r="Q723" s="2"/>
      <c r="R723" s="2"/>
      <c r="S723" s="2"/>
      <c r="T723" s="2"/>
      <c r="U723" s="2"/>
      <c r="V723" s="2"/>
      <c r="W723" s="2"/>
      <c r="X723" s="2"/>
      <c r="Y723" s="2"/>
      <c r="Z723" s="2"/>
    </row>
    <row r="724" spans="1:26" ht="12.75" customHeight="1">
      <c r="A724" s="14"/>
      <c r="B724" s="14"/>
      <c r="C724" s="14"/>
      <c r="D724" s="390"/>
      <c r="E724" s="390"/>
      <c r="F724" s="390"/>
      <c r="G724" s="2"/>
      <c r="H724" s="35"/>
      <c r="I724" s="35"/>
      <c r="J724" s="35"/>
      <c r="K724" s="35"/>
      <c r="L724" s="2"/>
      <c r="M724" s="2"/>
      <c r="N724" s="2"/>
      <c r="O724" s="2"/>
      <c r="P724" s="2"/>
      <c r="Q724" s="2"/>
      <c r="R724" s="2"/>
      <c r="S724" s="2"/>
      <c r="T724" s="2"/>
      <c r="U724" s="2"/>
      <c r="V724" s="2"/>
      <c r="W724" s="2"/>
      <c r="X724" s="2"/>
      <c r="Y724" s="2"/>
      <c r="Z724" s="2"/>
    </row>
    <row r="725" spans="1:26" ht="12.75" customHeight="1">
      <c r="A725" s="14"/>
      <c r="B725" s="14"/>
      <c r="C725" s="14"/>
      <c r="D725" s="390"/>
      <c r="E725" s="390"/>
      <c r="F725" s="390"/>
      <c r="G725" s="2"/>
      <c r="H725" s="35"/>
      <c r="I725" s="35"/>
      <c r="J725" s="35"/>
      <c r="K725" s="35"/>
      <c r="L725" s="2"/>
      <c r="M725" s="2"/>
      <c r="N725" s="2"/>
      <c r="O725" s="2"/>
      <c r="P725" s="2"/>
      <c r="Q725" s="2"/>
      <c r="R725" s="2"/>
      <c r="S725" s="2"/>
      <c r="T725" s="2"/>
      <c r="U725" s="2"/>
      <c r="V725" s="2"/>
      <c r="W725" s="2"/>
      <c r="X725" s="2"/>
      <c r="Y725" s="2"/>
      <c r="Z725" s="2"/>
    </row>
    <row r="726" spans="1:26" ht="12.75" customHeight="1">
      <c r="A726" s="14"/>
      <c r="B726" s="14"/>
      <c r="C726" s="14"/>
      <c r="D726" s="390"/>
      <c r="E726" s="390"/>
      <c r="F726" s="390"/>
      <c r="G726" s="2"/>
      <c r="H726" s="35"/>
      <c r="I726" s="35"/>
      <c r="J726" s="35"/>
      <c r="K726" s="35"/>
      <c r="L726" s="2"/>
      <c r="M726" s="2"/>
      <c r="N726" s="2"/>
      <c r="O726" s="2"/>
      <c r="P726" s="2"/>
      <c r="Q726" s="2"/>
      <c r="R726" s="2"/>
      <c r="S726" s="2"/>
      <c r="T726" s="2"/>
      <c r="U726" s="2"/>
      <c r="V726" s="2"/>
      <c r="W726" s="2"/>
      <c r="X726" s="2"/>
      <c r="Y726" s="2"/>
      <c r="Z726" s="2"/>
    </row>
    <row r="727" spans="1:26" ht="12.75" customHeight="1">
      <c r="A727" s="14"/>
      <c r="B727" s="14"/>
      <c r="C727" s="14"/>
      <c r="D727" s="390"/>
      <c r="E727" s="390"/>
      <c r="F727" s="390"/>
      <c r="G727" s="2"/>
      <c r="H727" s="35"/>
      <c r="I727" s="35"/>
      <c r="J727" s="35"/>
      <c r="K727" s="35"/>
      <c r="L727" s="2"/>
      <c r="M727" s="2"/>
      <c r="N727" s="2"/>
      <c r="O727" s="2"/>
      <c r="P727" s="2"/>
      <c r="Q727" s="2"/>
      <c r="R727" s="2"/>
      <c r="S727" s="2"/>
      <c r="T727" s="2"/>
      <c r="U727" s="2"/>
      <c r="V727" s="2"/>
      <c r="W727" s="2"/>
      <c r="X727" s="2"/>
      <c r="Y727" s="2"/>
      <c r="Z727" s="2"/>
    </row>
    <row r="728" spans="1:26" ht="12.75" customHeight="1">
      <c r="A728" s="14"/>
      <c r="B728" s="14"/>
      <c r="C728" s="14"/>
      <c r="D728" s="390"/>
      <c r="E728" s="390"/>
      <c r="F728" s="390"/>
      <c r="G728" s="2"/>
      <c r="H728" s="35"/>
      <c r="I728" s="35"/>
      <c r="J728" s="35"/>
      <c r="K728" s="35"/>
      <c r="L728" s="2"/>
      <c r="M728" s="2"/>
      <c r="N728" s="2"/>
      <c r="O728" s="2"/>
      <c r="P728" s="2"/>
      <c r="Q728" s="2"/>
      <c r="R728" s="2"/>
      <c r="S728" s="2"/>
      <c r="T728" s="2"/>
      <c r="U728" s="2"/>
      <c r="V728" s="2"/>
      <c r="W728" s="2"/>
      <c r="X728" s="2"/>
      <c r="Y728" s="2"/>
      <c r="Z728" s="2"/>
    </row>
    <row r="729" spans="1:26" ht="12.75" customHeight="1">
      <c r="A729" s="14"/>
      <c r="B729" s="14"/>
      <c r="C729" s="14"/>
      <c r="D729" s="390"/>
      <c r="E729" s="390"/>
      <c r="F729" s="390"/>
      <c r="G729" s="2"/>
      <c r="H729" s="35"/>
      <c r="I729" s="35"/>
      <c r="J729" s="35"/>
      <c r="K729" s="35"/>
      <c r="L729" s="2"/>
      <c r="M729" s="2"/>
      <c r="N729" s="2"/>
      <c r="O729" s="2"/>
      <c r="P729" s="2"/>
      <c r="Q729" s="2"/>
      <c r="R729" s="2"/>
      <c r="S729" s="2"/>
      <c r="T729" s="2"/>
      <c r="U729" s="2"/>
      <c r="V729" s="2"/>
      <c r="W729" s="2"/>
      <c r="X729" s="2"/>
      <c r="Y729" s="2"/>
      <c r="Z729" s="2"/>
    </row>
    <row r="730" spans="1:26" ht="12.75" customHeight="1">
      <c r="A730" s="14"/>
      <c r="B730" s="14"/>
      <c r="C730" s="14"/>
      <c r="D730" s="406" t="s">
        <v>761</v>
      </c>
      <c r="E730" s="390"/>
      <c r="F730" s="390"/>
      <c r="G730" s="2"/>
      <c r="H730" s="35"/>
      <c r="I730" s="35"/>
      <c r="J730" s="35"/>
      <c r="K730" s="35"/>
      <c r="L730" s="2"/>
      <c r="M730" s="2"/>
      <c r="N730" s="2"/>
      <c r="O730" s="2"/>
      <c r="P730" s="2"/>
      <c r="Q730" s="2"/>
      <c r="R730" s="2"/>
      <c r="S730" s="2"/>
      <c r="T730" s="2"/>
      <c r="U730" s="2"/>
      <c r="V730" s="2"/>
      <c r="W730" s="2"/>
      <c r="X730" s="2"/>
      <c r="Y730" s="2"/>
      <c r="Z730" s="2"/>
    </row>
    <row r="731" spans="1:26" ht="12.75" customHeight="1">
      <c r="A731" s="14"/>
      <c r="B731" s="14"/>
      <c r="C731" s="14"/>
      <c r="D731" s="20"/>
      <c r="E731" s="2"/>
      <c r="F731" s="2"/>
      <c r="G731" s="2"/>
      <c r="H731" s="35"/>
      <c r="I731" s="35"/>
      <c r="J731" s="35"/>
      <c r="K731" s="35"/>
      <c r="L731" s="2"/>
      <c r="M731" s="2"/>
      <c r="N731" s="2"/>
      <c r="O731" s="2"/>
      <c r="P731" s="2"/>
      <c r="Q731" s="2"/>
      <c r="R731" s="2"/>
      <c r="S731" s="2"/>
      <c r="T731" s="2"/>
      <c r="U731" s="2"/>
      <c r="V731" s="2"/>
      <c r="W731" s="2"/>
      <c r="X731" s="2"/>
      <c r="Y731" s="2"/>
      <c r="Z731" s="2"/>
    </row>
    <row r="732" spans="1:26" ht="12.75" customHeight="1">
      <c r="A732" s="410" t="s">
        <v>765</v>
      </c>
      <c r="B732" s="401"/>
      <c r="C732" s="401"/>
      <c r="D732" s="401"/>
      <c r="E732" s="401"/>
      <c r="F732" s="401"/>
      <c r="G732" s="401"/>
      <c r="H732" s="35"/>
      <c r="I732" s="35"/>
      <c r="J732" s="35"/>
      <c r="K732" s="35"/>
      <c r="L732" s="2"/>
      <c r="M732" s="2"/>
      <c r="N732" s="2"/>
      <c r="O732" s="2"/>
      <c r="P732" s="2"/>
      <c r="Q732" s="2"/>
      <c r="R732" s="2"/>
      <c r="S732" s="2"/>
      <c r="T732" s="2"/>
      <c r="U732" s="2"/>
      <c r="V732" s="2"/>
      <c r="W732" s="2"/>
      <c r="X732" s="2"/>
      <c r="Y732" s="2"/>
      <c r="Z732" s="2"/>
    </row>
    <row r="733" spans="1:26" ht="12.75" customHeight="1">
      <c r="A733" s="14"/>
      <c r="B733" s="14"/>
      <c r="C733" s="14"/>
      <c r="D733" s="15"/>
      <c r="E733" s="2"/>
      <c r="F733" s="2"/>
      <c r="G733" s="35"/>
      <c r="H733" s="35"/>
      <c r="I733" s="35"/>
      <c r="J733" s="35"/>
      <c r="K733" s="35"/>
      <c r="L733" s="2"/>
      <c r="M733" s="2"/>
      <c r="N733" s="2"/>
      <c r="O733" s="2"/>
      <c r="P733" s="2"/>
      <c r="Q733" s="2"/>
      <c r="R733" s="2"/>
      <c r="S733" s="2"/>
      <c r="T733" s="2"/>
      <c r="U733" s="2"/>
      <c r="V733" s="2"/>
      <c r="W733" s="2"/>
      <c r="X733" s="2"/>
      <c r="Y733" s="2"/>
      <c r="Z733" s="2"/>
    </row>
    <row r="734" spans="1:26" ht="13.5" customHeight="1">
      <c r="A734" s="1"/>
      <c r="B734" s="1"/>
      <c r="C734" s="14"/>
      <c r="D734" s="414" t="s">
        <v>768</v>
      </c>
      <c r="E734" s="390"/>
      <c r="F734" s="390"/>
      <c r="G734" s="35"/>
      <c r="H734" s="35"/>
      <c r="I734" s="35"/>
      <c r="J734" s="35"/>
      <c r="K734" s="35"/>
      <c r="L734" s="2"/>
      <c r="M734" s="2"/>
      <c r="N734" s="2"/>
      <c r="O734" s="2"/>
      <c r="P734" s="2"/>
      <c r="Q734" s="2"/>
      <c r="R734" s="2"/>
      <c r="S734" s="2"/>
      <c r="T734" s="2"/>
      <c r="U734" s="2"/>
      <c r="V734" s="2"/>
      <c r="W734" s="2"/>
      <c r="X734" s="2"/>
      <c r="Y734" s="2"/>
      <c r="Z734" s="2"/>
    </row>
    <row r="735" spans="1:26" ht="12.75" customHeight="1">
      <c r="A735" s="14"/>
      <c r="B735" s="14"/>
      <c r="C735" s="14"/>
      <c r="D735" s="405" t="s">
        <v>770</v>
      </c>
      <c r="E735" s="390"/>
      <c r="F735" s="390"/>
      <c r="G735" s="35"/>
      <c r="H735" s="35"/>
      <c r="I735" s="35"/>
      <c r="J735" s="35"/>
      <c r="K735" s="35"/>
      <c r="L735" s="2"/>
      <c r="M735" s="2"/>
      <c r="N735" s="2"/>
      <c r="O735" s="2"/>
      <c r="P735" s="2"/>
      <c r="Q735" s="2"/>
      <c r="R735" s="2"/>
      <c r="S735" s="2"/>
      <c r="T735" s="2"/>
      <c r="U735" s="2"/>
      <c r="V735" s="2"/>
      <c r="W735" s="2"/>
      <c r="X735" s="2"/>
      <c r="Y735" s="2"/>
      <c r="Z735" s="2"/>
    </row>
    <row r="736" spans="1:26" ht="12.75" customHeight="1">
      <c r="A736" s="14"/>
      <c r="B736" s="14"/>
      <c r="C736" s="14"/>
      <c r="D736" s="2"/>
      <c r="E736" s="2"/>
      <c r="F736" s="2"/>
      <c r="G736" s="35"/>
      <c r="H736" s="35"/>
      <c r="I736" s="35"/>
      <c r="J736" s="35"/>
      <c r="K736" s="35"/>
      <c r="L736" s="2"/>
      <c r="M736" s="2"/>
      <c r="N736" s="2"/>
      <c r="O736" s="2"/>
      <c r="P736" s="2"/>
      <c r="Q736" s="2"/>
      <c r="R736" s="2"/>
      <c r="S736" s="2"/>
      <c r="T736" s="2"/>
      <c r="U736" s="2"/>
      <c r="V736" s="2"/>
      <c r="W736" s="2"/>
      <c r="X736" s="2"/>
      <c r="Y736" s="2"/>
      <c r="Z736" s="2"/>
    </row>
    <row r="737" spans="1:26" ht="12.75" customHeight="1">
      <c r="A737" s="16"/>
      <c r="B737" s="19" t="s">
        <v>8</v>
      </c>
      <c r="C737" s="1"/>
      <c r="D737" s="389" t="s">
        <v>776</v>
      </c>
      <c r="E737" s="390"/>
      <c r="F737" s="390"/>
      <c r="G737" s="35"/>
      <c r="H737" s="35"/>
      <c r="I737" s="35"/>
      <c r="J737" s="35"/>
      <c r="K737" s="35"/>
      <c r="L737" s="2"/>
      <c r="M737" s="2"/>
      <c r="N737" s="2"/>
      <c r="O737" s="2"/>
      <c r="P737" s="2"/>
      <c r="Q737" s="2"/>
      <c r="R737" s="2"/>
      <c r="S737" s="2"/>
      <c r="T737" s="2"/>
      <c r="U737" s="2"/>
      <c r="V737" s="2"/>
      <c r="W737" s="2"/>
      <c r="X737" s="2"/>
      <c r="Y737" s="2"/>
      <c r="Z737" s="2"/>
    </row>
    <row r="738" spans="1:26" ht="10.5" customHeight="1">
      <c r="A738" s="1"/>
      <c r="B738" s="1"/>
      <c r="C738" s="1"/>
      <c r="D738" s="390"/>
      <c r="E738" s="390"/>
      <c r="F738" s="390"/>
      <c r="G738" s="35"/>
      <c r="H738" s="35"/>
      <c r="I738" s="35"/>
      <c r="J738" s="35"/>
      <c r="K738" s="35"/>
      <c r="L738" s="2"/>
      <c r="M738" s="2"/>
      <c r="N738" s="2"/>
      <c r="O738" s="2"/>
      <c r="P738" s="2"/>
      <c r="Q738" s="2"/>
      <c r="R738" s="2"/>
      <c r="S738" s="2"/>
      <c r="T738" s="2"/>
      <c r="U738" s="2"/>
      <c r="V738" s="2"/>
      <c r="W738" s="2"/>
      <c r="X738" s="2"/>
      <c r="Y738" s="2"/>
      <c r="Z738" s="2"/>
    </row>
    <row r="739" spans="1:26" ht="12.75" customHeight="1">
      <c r="A739" s="1"/>
      <c r="B739" s="1"/>
      <c r="C739" s="1"/>
      <c r="D739" s="390"/>
      <c r="E739" s="390"/>
      <c r="F739" s="390"/>
      <c r="G739" s="35"/>
      <c r="H739" s="35"/>
      <c r="I739" s="35"/>
      <c r="J739" s="35"/>
      <c r="K739" s="35"/>
      <c r="L739" s="2"/>
      <c r="M739" s="2"/>
      <c r="N739" s="2"/>
      <c r="O739" s="2"/>
      <c r="P739" s="2"/>
      <c r="Q739" s="2"/>
      <c r="R739" s="2"/>
      <c r="S739" s="2"/>
      <c r="T739" s="2"/>
      <c r="U739" s="2"/>
      <c r="V739" s="2"/>
      <c r="W739" s="2"/>
      <c r="X739" s="2"/>
      <c r="Y739" s="2"/>
      <c r="Z739" s="2"/>
    </row>
    <row r="740" spans="1:26" ht="12.75" customHeight="1">
      <c r="A740" s="1"/>
      <c r="B740" s="1"/>
      <c r="C740" s="1"/>
      <c r="D740" s="390"/>
      <c r="E740" s="390"/>
      <c r="F740" s="390"/>
      <c r="G740" s="35"/>
      <c r="H740" s="35"/>
      <c r="I740" s="35"/>
      <c r="J740" s="35"/>
      <c r="K740" s="35"/>
      <c r="L740" s="2"/>
      <c r="M740" s="2"/>
      <c r="N740" s="2"/>
      <c r="O740" s="2"/>
      <c r="P740" s="2"/>
      <c r="Q740" s="2"/>
      <c r="R740" s="2"/>
      <c r="S740" s="2"/>
      <c r="T740" s="2"/>
      <c r="U740" s="2"/>
      <c r="V740" s="2"/>
      <c r="W740" s="2"/>
      <c r="X740" s="2"/>
      <c r="Y740" s="2"/>
      <c r="Z740" s="2"/>
    </row>
    <row r="741" spans="1:26" ht="12.75" customHeight="1">
      <c r="A741" s="1"/>
      <c r="B741" s="1"/>
      <c r="C741" s="1"/>
      <c r="D741" s="390"/>
      <c r="E741" s="390"/>
      <c r="F741" s="390"/>
      <c r="G741" s="35"/>
      <c r="H741" s="35"/>
      <c r="I741" s="35"/>
      <c r="J741" s="35"/>
      <c r="K741" s="35"/>
      <c r="L741" s="2"/>
      <c r="M741" s="2"/>
      <c r="N741" s="2"/>
      <c r="O741" s="2"/>
      <c r="P741" s="2"/>
      <c r="Q741" s="2"/>
      <c r="R741" s="2"/>
      <c r="S741" s="2"/>
      <c r="T741" s="2"/>
      <c r="U741" s="2"/>
      <c r="V741" s="2"/>
      <c r="W741" s="2"/>
      <c r="X741" s="2"/>
      <c r="Y741" s="2"/>
      <c r="Z741" s="2"/>
    </row>
    <row r="742" spans="1:26" ht="15" customHeight="1">
      <c r="A742" s="1"/>
      <c r="B742" s="1"/>
      <c r="C742" s="1"/>
      <c r="D742" s="390"/>
      <c r="E742" s="390"/>
      <c r="F742" s="390"/>
      <c r="G742" s="35"/>
      <c r="H742" s="35"/>
      <c r="I742" s="35"/>
      <c r="J742" s="35"/>
      <c r="K742" s="35"/>
      <c r="L742" s="2"/>
      <c r="M742" s="2"/>
      <c r="N742" s="2"/>
      <c r="O742" s="2"/>
      <c r="P742" s="2"/>
      <c r="Q742" s="2"/>
      <c r="R742" s="2"/>
      <c r="S742" s="2"/>
      <c r="T742" s="2"/>
      <c r="U742" s="2"/>
      <c r="V742" s="2"/>
      <c r="W742" s="2"/>
      <c r="X742" s="2"/>
      <c r="Y742" s="2"/>
      <c r="Z742" s="2"/>
    </row>
    <row r="743" spans="1:26" ht="12.75" customHeight="1">
      <c r="A743" s="1"/>
      <c r="B743" s="1"/>
      <c r="C743" s="1"/>
      <c r="D743" s="51"/>
      <c r="E743" s="15"/>
      <c r="F743" s="15"/>
      <c r="G743" s="35"/>
      <c r="H743" s="35"/>
      <c r="I743" s="35"/>
      <c r="J743" s="35"/>
      <c r="K743" s="35"/>
      <c r="L743" s="2"/>
      <c r="M743" s="2"/>
      <c r="N743" s="2"/>
      <c r="O743" s="2"/>
      <c r="P743" s="2"/>
      <c r="Q743" s="2"/>
      <c r="R743" s="2"/>
      <c r="S743" s="2"/>
      <c r="T743" s="2"/>
      <c r="U743" s="2"/>
      <c r="V743" s="2"/>
      <c r="W743" s="2"/>
      <c r="X743" s="2"/>
      <c r="Y743" s="2"/>
      <c r="Z743" s="2"/>
    </row>
    <row r="744" spans="1:26" ht="12.75" customHeight="1">
      <c r="A744" s="65"/>
      <c r="B744" s="19" t="s">
        <v>8</v>
      </c>
      <c r="C744" s="66"/>
      <c r="D744" s="389" t="s">
        <v>1029</v>
      </c>
      <c r="E744" s="390"/>
      <c r="F744" s="390"/>
      <c r="G744" s="67"/>
      <c r="H744" s="67"/>
      <c r="I744" s="67"/>
      <c r="J744" s="67"/>
      <c r="K744" s="67"/>
      <c r="L744" s="67"/>
      <c r="M744" s="67"/>
      <c r="N744" s="67"/>
      <c r="O744" s="67"/>
      <c r="P744" s="67"/>
      <c r="Q744" s="67"/>
      <c r="R744" s="67"/>
      <c r="S744" s="67"/>
      <c r="T744" s="67"/>
      <c r="U744" s="67"/>
      <c r="V744" s="67"/>
      <c r="W744" s="67"/>
      <c r="X744" s="67"/>
      <c r="Y744" s="67"/>
      <c r="Z744" s="67"/>
    </row>
    <row r="745" spans="1:26" ht="12.75" customHeight="1">
      <c r="A745" s="66"/>
      <c r="B745" s="66"/>
      <c r="C745" s="66"/>
      <c r="D745" s="390"/>
      <c r="E745" s="390"/>
      <c r="F745" s="390"/>
      <c r="G745" s="67"/>
      <c r="H745" s="67"/>
      <c r="I745" s="67"/>
      <c r="J745" s="67"/>
      <c r="K745" s="67"/>
      <c r="L745" s="67"/>
      <c r="M745" s="67"/>
      <c r="N745" s="67"/>
      <c r="O745" s="67"/>
      <c r="P745" s="67"/>
      <c r="Q745" s="67"/>
      <c r="R745" s="67"/>
      <c r="S745" s="67"/>
      <c r="T745" s="67"/>
      <c r="U745" s="67"/>
      <c r="V745" s="67"/>
      <c r="W745" s="67"/>
      <c r="X745" s="67"/>
      <c r="Y745" s="67"/>
      <c r="Z745" s="67"/>
    </row>
    <row r="746" spans="1:26" ht="12.75" customHeight="1">
      <c r="A746" s="66"/>
      <c r="B746" s="66"/>
      <c r="C746" s="66"/>
      <c r="D746" s="390"/>
      <c r="E746" s="390"/>
      <c r="F746" s="390"/>
      <c r="G746" s="67"/>
      <c r="H746" s="67"/>
      <c r="I746" s="67"/>
      <c r="J746" s="67"/>
      <c r="K746" s="67"/>
      <c r="L746" s="67"/>
      <c r="M746" s="67"/>
      <c r="N746" s="67"/>
      <c r="O746" s="67"/>
      <c r="P746" s="67"/>
      <c r="Q746" s="67"/>
      <c r="R746" s="67"/>
      <c r="S746" s="67"/>
      <c r="T746" s="67"/>
      <c r="U746" s="67"/>
      <c r="V746" s="67"/>
      <c r="W746" s="67"/>
      <c r="X746" s="67"/>
      <c r="Y746" s="67"/>
      <c r="Z746" s="67"/>
    </row>
    <row r="747" spans="1:26" ht="12.75" customHeight="1">
      <c r="A747" s="66"/>
      <c r="B747" s="66"/>
      <c r="C747" s="66"/>
      <c r="D747" s="390"/>
      <c r="E747" s="390"/>
      <c r="F747" s="390"/>
      <c r="G747" s="67"/>
      <c r="H747" s="67"/>
      <c r="I747" s="67"/>
      <c r="J747" s="67"/>
      <c r="K747" s="67"/>
      <c r="L747" s="67"/>
      <c r="M747" s="67"/>
      <c r="N747" s="67"/>
      <c r="O747" s="67"/>
      <c r="P747" s="67"/>
      <c r="Q747" s="67"/>
      <c r="R747" s="67"/>
      <c r="S747" s="67"/>
      <c r="T747" s="67"/>
      <c r="U747" s="67"/>
      <c r="V747" s="67"/>
      <c r="W747" s="67"/>
      <c r="X747" s="67"/>
      <c r="Y747" s="67"/>
      <c r="Z747" s="67"/>
    </row>
    <row r="748" spans="1:26" ht="12.75" customHeight="1">
      <c r="A748" s="66"/>
      <c r="B748" s="66"/>
      <c r="C748" s="66"/>
      <c r="D748" s="51"/>
      <c r="E748" s="67"/>
      <c r="F748" s="67"/>
      <c r="G748" s="67"/>
      <c r="H748" s="67"/>
      <c r="I748" s="67"/>
      <c r="J748" s="67"/>
      <c r="K748" s="67"/>
      <c r="L748" s="67"/>
      <c r="M748" s="67"/>
      <c r="N748" s="67"/>
      <c r="O748" s="67"/>
      <c r="P748" s="67"/>
      <c r="Q748" s="67"/>
      <c r="R748" s="67"/>
      <c r="S748" s="67"/>
      <c r="T748" s="67"/>
      <c r="U748" s="67"/>
      <c r="V748" s="67"/>
      <c r="W748" s="67"/>
      <c r="X748" s="67"/>
      <c r="Y748" s="67"/>
      <c r="Z748" s="67"/>
    </row>
    <row r="749" spans="1:26" ht="12.75" customHeight="1">
      <c r="A749" s="16"/>
      <c r="B749" s="19" t="s">
        <v>8</v>
      </c>
      <c r="C749" s="66"/>
      <c r="D749" s="403" t="s">
        <v>1032</v>
      </c>
      <c r="E749" s="390"/>
      <c r="F749" s="390"/>
      <c r="G749" s="67"/>
      <c r="H749" s="67"/>
      <c r="I749" s="67"/>
      <c r="J749" s="67"/>
      <c r="K749" s="67"/>
      <c r="L749" s="67"/>
      <c r="M749" s="67"/>
      <c r="N749" s="67"/>
      <c r="O749" s="67"/>
      <c r="P749" s="67"/>
      <c r="Q749" s="67"/>
      <c r="R749" s="67"/>
      <c r="S749" s="67"/>
      <c r="T749" s="67"/>
      <c r="U749" s="67"/>
      <c r="V749" s="67"/>
      <c r="W749" s="67"/>
      <c r="X749" s="67"/>
      <c r="Y749" s="67"/>
      <c r="Z749" s="67"/>
    </row>
    <row r="750" spans="1:26" ht="12.75" customHeight="1">
      <c r="A750" s="66"/>
      <c r="B750" s="66"/>
      <c r="C750" s="66"/>
      <c r="D750" s="390"/>
      <c r="E750" s="390"/>
      <c r="F750" s="390"/>
      <c r="G750" s="67"/>
      <c r="H750" s="67"/>
      <c r="I750" s="67"/>
      <c r="J750" s="67"/>
      <c r="K750" s="67"/>
      <c r="L750" s="67"/>
      <c r="M750" s="67"/>
      <c r="N750" s="67"/>
      <c r="O750" s="67"/>
      <c r="P750" s="67"/>
      <c r="Q750" s="67"/>
      <c r="R750" s="67"/>
      <c r="S750" s="67"/>
      <c r="T750" s="67"/>
      <c r="U750" s="67"/>
      <c r="V750" s="67"/>
      <c r="W750" s="67"/>
      <c r="X750" s="67"/>
      <c r="Y750" s="67"/>
      <c r="Z750" s="67"/>
    </row>
    <row r="751" spans="1:26" ht="12.75" customHeight="1">
      <c r="A751" s="66"/>
      <c r="B751" s="66"/>
      <c r="C751" s="66"/>
      <c r="D751" s="390"/>
      <c r="E751" s="390"/>
      <c r="F751" s="390"/>
      <c r="G751" s="67"/>
      <c r="H751" s="67"/>
      <c r="I751" s="67"/>
      <c r="J751" s="67"/>
      <c r="K751" s="67"/>
      <c r="L751" s="67"/>
      <c r="M751" s="67"/>
      <c r="N751" s="67"/>
      <c r="O751" s="67"/>
      <c r="P751" s="67"/>
      <c r="Q751" s="67"/>
      <c r="R751" s="67"/>
      <c r="S751" s="67"/>
      <c r="T751" s="67"/>
      <c r="U751" s="67"/>
      <c r="V751" s="67"/>
      <c r="W751" s="67"/>
      <c r="X751" s="67"/>
      <c r="Y751" s="67"/>
      <c r="Z751" s="67"/>
    </row>
    <row r="752" spans="1:26" ht="12.75" customHeight="1">
      <c r="A752" s="1"/>
      <c r="B752" s="1"/>
      <c r="C752" s="1"/>
      <c r="D752" s="51"/>
      <c r="E752" s="15"/>
      <c r="F752" s="15"/>
      <c r="G752" s="35"/>
      <c r="H752" s="35"/>
      <c r="I752" s="35"/>
      <c r="J752" s="35"/>
      <c r="K752" s="35"/>
      <c r="L752" s="2"/>
      <c r="M752" s="2"/>
      <c r="N752" s="2"/>
      <c r="O752" s="2"/>
      <c r="P752" s="2"/>
      <c r="Q752" s="2"/>
      <c r="R752" s="2"/>
      <c r="S752" s="2"/>
      <c r="T752" s="2"/>
      <c r="U752" s="2"/>
      <c r="V752" s="2"/>
      <c r="W752" s="2"/>
      <c r="X752" s="2"/>
      <c r="Y752" s="2"/>
      <c r="Z752" s="2"/>
    </row>
    <row r="753" spans="1:26" ht="12.75" customHeight="1">
      <c r="A753" s="16"/>
      <c r="B753" s="19" t="s">
        <v>8</v>
      </c>
      <c r="C753" s="1"/>
      <c r="D753" s="389" t="s">
        <v>1034</v>
      </c>
      <c r="E753" s="390"/>
      <c r="F753" s="390"/>
      <c r="G753" s="35"/>
      <c r="H753" s="35"/>
      <c r="I753" s="35"/>
      <c r="J753" s="35"/>
      <c r="K753" s="35"/>
      <c r="L753" s="2"/>
      <c r="M753" s="2"/>
      <c r="N753" s="2"/>
      <c r="O753" s="2"/>
      <c r="P753" s="2"/>
      <c r="Q753" s="2"/>
      <c r="R753" s="2"/>
      <c r="S753" s="2"/>
      <c r="T753" s="2"/>
      <c r="U753" s="2"/>
      <c r="V753" s="2"/>
      <c r="W753" s="2"/>
      <c r="X753" s="2"/>
      <c r="Y753" s="2"/>
      <c r="Z753" s="2"/>
    </row>
    <row r="754" spans="1:26" ht="12.75" customHeight="1">
      <c r="A754" s="1"/>
      <c r="B754" s="1"/>
      <c r="C754" s="1"/>
      <c r="D754" s="390"/>
      <c r="E754" s="390"/>
      <c r="F754" s="390"/>
      <c r="G754" s="35"/>
      <c r="H754" s="35"/>
      <c r="I754" s="35"/>
      <c r="J754" s="35"/>
      <c r="K754" s="35"/>
      <c r="L754" s="2"/>
      <c r="M754" s="2"/>
      <c r="N754" s="2"/>
      <c r="O754" s="2"/>
      <c r="P754" s="2"/>
      <c r="Q754" s="2"/>
      <c r="R754" s="2"/>
      <c r="S754" s="2"/>
      <c r="T754" s="2"/>
      <c r="U754" s="2"/>
      <c r="V754" s="2"/>
      <c r="W754" s="2"/>
      <c r="X754" s="2"/>
      <c r="Y754" s="2"/>
      <c r="Z754" s="2"/>
    </row>
    <row r="755" spans="1:26" ht="12.75" customHeight="1">
      <c r="A755" s="1"/>
      <c r="B755" s="1"/>
      <c r="C755" s="1"/>
      <c r="D755" s="11"/>
      <c r="E755" s="11"/>
      <c r="F755" s="11"/>
      <c r="G755" s="35"/>
      <c r="H755" s="35"/>
      <c r="I755" s="35"/>
      <c r="J755" s="35"/>
      <c r="K755" s="35"/>
      <c r="L755" s="2"/>
      <c r="M755" s="2"/>
      <c r="N755" s="2"/>
      <c r="O755" s="2"/>
      <c r="P755" s="2"/>
      <c r="Q755" s="2"/>
      <c r="R755" s="2"/>
      <c r="S755" s="2"/>
      <c r="T755" s="2"/>
      <c r="U755" s="2"/>
      <c r="V755" s="2"/>
      <c r="W755" s="2"/>
      <c r="X755" s="2"/>
      <c r="Y755" s="2"/>
      <c r="Z755" s="2"/>
    </row>
    <row r="756" spans="1:26" ht="12.75" customHeight="1">
      <c r="A756" s="1"/>
      <c r="B756" s="19" t="s">
        <v>8</v>
      </c>
      <c r="C756" s="1"/>
      <c r="D756" s="389" t="s">
        <v>1035</v>
      </c>
      <c r="E756" s="390"/>
      <c r="F756" s="390"/>
      <c r="G756" s="35"/>
      <c r="H756" s="35"/>
      <c r="I756" s="35"/>
      <c r="J756" s="35"/>
      <c r="K756" s="35"/>
      <c r="L756" s="2"/>
      <c r="M756" s="2"/>
      <c r="N756" s="2"/>
      <c r="O756" s="2"/>
      <c r="P756" s="2"/>
      <c r="Q756" s="2"/>
      <c r="R756" s="2"/>
      <c r="S756" s="2"/>
      <c r="T756" s="2"/>
      <c r="U756" s="2"/>
      <c r="V756" s="2"/>
      <c r="W756" s="2"/>
      <c r="X756" s="2"/>
      <c r="Y756" s="2"/>
      <c r="Z756" s="2"/>
    </row>
    <row r="757" spans="1:26" ht="12.75" customHeight="1">
      <c r="A757" s="1"/>
      <c r="B757" s="1"/>
      <c r="C757" s="1"/>
      <c r="D757" s="390"/>
      <c r="E757" s="390"/>
      <c r="F757" s="390"/>
      <c r="G757" s="35"/>
      <c r="H757" s="35"/>
      <c r="I757" s="35"/>
      <c r="J757" s="35"/>
      <c r="K757" s="35"/>
      <c r="L757" s="2"/>
      <c r="M757" s="2"/>
      <c r="N757" s="2"/>
      <c r="O757" s="2"/>
      <c r="P757" s="2"/>
      <c r="Q757" s="2"/>
      <c r="R757" s="2"/>
      <c r="S757" s="2"/>
      <c r="T757" s="2"/>
      <c r="U757" s="2"/>
      <c r="V757" s="2"/>
      <c r="W757" s="2"/>
      <c r="X757" s="2"/>
      <c r="Y757" s="2"/>
      <c r="Z757" s="2"/>
    </row>
    <row r="758" spans="1:26" ht="12.75" customHeight="1">
      <c r="A758" s="1"/>
      <c r="B758" s="1"/>
      <c r="C758" s="1"/>
      <c r="D758" s="390"/>
      <c r="E758" s="390"/>
      <c r="F758" s="390"/>
      <c r="G758" s="35"/>
      <c r="H758" s="35"/>
      <c r="I758" s="35"/>
      <c r="J758" s="35"/>
      <c r="K758" s="35"/>
      <c r="L758" s="2"/>
      <c r="M758" s="2"/>
      <c r="N758" s="2"/>
      <c r="O758" s="2"/>
      <c r="P758" s="2"/>
      <c r="Q758" s="2"/>
      <c r="R758" s="2"/>
      <c r="S758" s="2"/>
      <c r="T758" s="2"/>
      <c r="U758" s="2"/>
      <c r="V758" s="2"/>
      <c r="W758" s="2"/>
      <c r="X758" s="2"/>
      <c r="Y758" s="2"/>
      <c r="Z758" s="2"/>
    </row>
    <row r="759" spans="1:26" ht="12.75" customHeight="1">
      <c r="A759" s="1"/>
      <c r="B759" s="1"/>
      <c r="C759" s="1"/>
      <c r="D759" s="11"/>
      <c r="E759" s="11"/>
      <c r="F759" s="11"/>
      <c r="G759" s="35"/>
      <c r="H759" s="35"/>
      <c r="I759" s="35"/>
      <c r="J759" s="35"/>
      <c r="K759" s="35"/>
      <c r="L759" s="2"/>
      <c r="M759" s="2"/>
      <c r="N759" s="2"/>
      <c r="O759" s="2"/>
      <c r="P759" s="2"/>
      <c r="Q759" s="2"/>
      <c r="R759" s="2"/>
      <c r="S759" s="2"/>
      <c r="T759" s="2"/>
      <c r="U759" s="2"/>
      <c r="V759" s="2"/>
      <c r="W759" s="2"/>
      <c r="X759" s="2"/>
      <c r="Y759" s="2"/>
      <c r="Z759" s="2"/>
    </row>
    <row r="760" spans="1:26" ht="12.75" customHeight="1">
      <c r="A760" s="400" t="s">
        <v>1041</v>
      </c>
      <c r="B760" s="401"/>
      <c r="C760" s="401"/>
      <c r="D760" s="401"/>
      <c r="E760" s="401"/>
      <c r="F760" s="401"/>
      <c r="G760" s="401"/>
      <c r="H760" s="2"/>
      <c r="I760" s="2"/>
      <c r="J760" s="2"/>
      <c r="K760" s="2"/>
      <c r="L760" s="2"/>
      <c r="M760" s="2"/>
      <c r="N760" s="2"/>
      <c r="O760" s="2"/>
      <c r="P760" s="2"/>
      <c r="Q760" s="2"/>
      <c r="R760" s="2"/>
      <c r="S760" s="2"/>
      <c r="T760" s="2"/>
      <c r="U760" s="2"/>
      <c r="V760" s="2"/>
      <c r="W760" s="2"/>
      <c r="X760" s="2"/>
      <c r="Y760" s="2"/>
      <c r="Z760" s="2"/>
    </row>
    <row r="761" spans="1:26" ht="12.75" customHeight="1">
      <c r="A761" s="14"/>
      <c r="B761" s="14"/>
      <c r="C761" s="14"/>
      <c r="D761" s="69"/>
      <c r="E761" s="2"/>
      <c r="F761" s="15"/>
      <c r="G761" s="35"/>
      <c r="H761" s="2"/>
      <c r="I761" s="2"/>
      <c r="J761" s="2"/>
      <c r="K761" s="2"/>
      <c r="L761" s="2"/>
      <c r="M761" s="2"/>
      <c r="N761" s="2"/>
      <c r="O761" s="2"/>
      <c r="P761" s="2"/>
      <c r="Q761" s="2"/>
      <c r="R761" s="2"/>
      <c r="S761" s="2"/>
      <c r="T761" s="2"/>
      <c r="U761" s="2"/>
      <c r="V761" s="2"/>
      <c r="W761" s="2"/>
      <c r="X761" s="2"/>
      <c r="Y761" s="2"/>
      <c r="Z761" s="2"/>
    </row>
    <row r="762" spans="1:26" ht="12.75" customHeight="1">
      <c r="A762" s="1"/>
      <c r="B762" s="1"/>
      <c r="C762" s="1"/>
      <c r="D762" s="420" t="s">
        <v>1045</v>
      </c>
      <c r="E762" s="390"/>
      <c r="F762" s="390"/>
      <c r="G762" s="35"/>
      <c r="H762" s="2"/>
      <c r="I762" s="2"/>
      <c r="J762" s="2"/>
      <c r="K762" s="2"/>
      <c r="L762" s="2"/>
      <c r="M762" s="2"/>
      <c r="N762" s="2"/>
      <c r="O762" s="2"/>
      <c r="P762" s="2"/>
      <c r="Q762" s="2"/>
      <c r="R762" s="2"/>
      <c r="S762" s="2"/>
      <c r="T762" s="2"/>
      <c r="U762" s="2"/>
      <c r="V762" s="2"/>
      <c r="W762" s="2"/>
      <c r="X762" s="2"/>
      <c r="Y762" s="2"/>
      <c r="Z762" s="2"/>
    </row>
    <row r="763" spans="1:26" ht="12.75" customHeight="1">
      <c r="A763" s="70"/>
      <c r="B763" s="70"/>
      <c r="C763" s="70"/>
      <c r="D763" s="405" t="s">
        <v>1046</v>
      </c>
      <c r="E763" s="390"/>
      <c r="F763" s="390"/>
      <c r="G763" s="35"/>
      <c r="H763" s="2"/>
      <c r="I763" s="2"/>
      <c r="J763" s="2"/>
      <c r="K763" s="2"/>
      <c r="L763" s="2"/>
      <c r="M763" s="2"/>
      <c r="N763" s="2"/>
      <c r="O763" s="2"/>
      <c r="P763" s="2"/>
      <c r="Q763" s="2"/>
      <c r="R763" s="2"/>
      <c r="S763" s="2"/>
      <c r="T763" s="2"/>
      <c r="U763" s="2"/>
      <c r="V763" s="2"/>
      <c r="W763" s="2"/>
      <c r="X763" s="2"/>
      <c r="Y763" s="2"/>
      <c r="Z763" s="2"/>
    </row>
    <row r="764" spans="1:26" ht="12.75" customHeight="1">
      <c r="A764" s="70"/>
      <c r="B764" s="70"/>
      <c r="C764" s="70"/>
      <c r="D764" s="21"/>
      <c r="E764" s="21"/>
      <c r="F764" s="21"/>
      <c r="G764" s="35"/>
      <c r="H764" s="2"/>
      <c r="I764" s="2"/>
      <c r="J764" s="2"/>
      <c r="K764" s="2"/>
      <c r="L764" s="2"/>
      <c r="M764" s="2"/>
      <c r="N764" s="2"/>
      <c r="O764" s="2"/>
      <c r="P764" s="2"/>
      <c r="Q764" s="2"/>
      <c r="R764" s="2"/>
      <c r="S764" s="2"/>
      <c r="T764" s="2"/>
      <c r="U764" s="2"/>
      <c r="V764" s="2"/>
      <c r="W764" s="2"/>
      <c r="X764" s="2"/>
      <c r="Y764" s="2"/>
      <c r="Z764" s="2"/>
    </row>
    <row r="765" spans="1:26" ht="12.75" customHeight="1">
      <c r="A765" s="1"/>
      <c r="B765" s="1"/>
      <c r="C765" s="1"/>
      <c r="D765" s="420" t="s">
        <v>1049</v>
      </c>
      <c r="E765" s="390"/>
      <c r="F765" s="390"/>
      <c r="G765" s="35"/>
      <c r="H765" s="2"/>
      <c r="I765" s="2"/>
      <c r="J765" s="2"/>
      <c r="K765" s="2"/>
      <c r="L765" s="2"/>
      <c r="M765" s="2"/>
      <c r="N765" s="2"/>
      <c r="O765" s="2"/>
      <c r="P765" s="2"/>
      <c r="Q765" s="2"/>
      <c r="R765" s="2"/>
      <c r="S765" s="2"/>
      <c r="T765" s="2"/>
      <c r="U765" s="2"/>
      <c r="V765" s="2"/>
      <c r="W765" s="2"/>
      <c r="X765" s="2"/>
      <c r="Y765" s="2"/>
      <c r="Z765" s="2"/>
    </row>
    <row r="766" spans="1:26" ht="12.75" customHeight="1">
      <c r="A766" s="16"/>
      <c r="B766" s="19" t="s">
        <v>8</v>
      </c>
      <c r="C766" s="1"/>
      <c r="D766" s="405" t="s">
        <v>1052</v>
      </c>
      <c r="E766" s="390"/>
      <c r="F766" s="390"/>
      <c r="G766" s="35"/>
      <c r="H766" s="2"/>
      <c r="I766" s="2"/>
      <c r="J766" s="2"/>
      <c r="K766" s="2"/>
      <c r="L766" s="2"/>
      <c r="M766" s="2"/>
      <c r="N766" s="2"/>
      <c r="O766" s="2"/>
      <c r="P766" s="2"/>
      <c r="Q766" s="2"/>
      <c r="R766" s="2"/>
      <c r="S766" s="2"/>
      <c r="T766" s="2"/>
      <c r="U766" s="2"/>
      <c r="V766" s="2"/>
      <c r="W766" s="2"/>
      <c r="X766" s="2"/>
      <c r="Y766" s="2"/>
      <c r="Z766" s="2"/>
    </row>
    <row r="767" spans="1:26" ht="12.75" customHeight="1">
      <c r="A767" s="16"/>
      <c r="B767" s="2"/>
      <c r="C767" s="1"/>
      <c r="D767" s="21"/>
      <c r="E767" s="419" t="s">
        <v>819</v>
      </c>
      <c r="F767" s="390"/>
      <c r="G767" s="35"/>
      <c r="H767" s="2"/>
      <c r="I767" s="2"/>
      <c r="J767" s="2"/>
      <c r="K767" s="2"/>
      <c r="L767" s="2"/>
      <c r="M767" s="2"/>
      <c r="N767" s="2"/>
      <c r="O767" s="2"/>
      <c r="P767" s="2"/>
      <c r="Q767" s="2"/>
      <c r="R767" s="2"/>
      <c r="S767" s="2"/>
      <c r="T767" s="2"/>
      <c r="U767" s="2"/>
      <c r="V767" s="2"/>
      <c r="W767" s="2"/>
      <c r="X767" s="2"/>
      <c r="Y767" s="2"/>
      <c r="Z767" s="2"/>
    </row>
    <row r="768" spans="1:26" ht="12.75" customHeight="1">
      <c r="A768" s="16"/>
      <c r="B768" s="2"/>
      <c r="C768" s="1"/>
      <c r="D768" s="21"/>
      <c r="E768" s="71"/>
      <c r="F768" s="71"/>
      <c r="G768" s="35"/>
      <c r="H768" s="2"/>
      <c r="I768" s="2"/>
      <c r="J768" s="2"/>
      <c r="K768" s="2"/>
      <c r="L768" s="2"/>
      <c r="M768" s="2"/>
      <c r="N768" s="2"/>
      <c r="O768" s="2"/>
      <c r="P768" s="2"/>
      <c r="Q768" s="2"/>
      <c r="R768" s="2"/>
      <c r="S768" s="2"/>
      <c r="T768" s="2"/>
      <c r="U768" s="2"/>
      <c r="V768" s="2"/>
      <c r="W768" s="2"/>
      <c r="X768" s="2"/>
      <c r="Y768" s="2"/>
      <c r="Z768" s="2"/>
    </row>
    <row r="769" spans="1:26" ht="12.75" customHeight="1">
      <c r="A769" s="16"/>
      <c r="B769" s="2"/>
      <c r="C769" s="1"/>
      <c r="D769" s="21"/>
      <c r="E769" s="71"/>
      <c r="F769" s="71"/>
      <c r="G769" s="35"/>
      <c r="H769" s="2"/>
      <c r="I769" s="2"/>
      <c r="J769" s="2"/>
      <c r="K769" s="2"/>
      <c r="L769" s="2"/>
      <c r="M769" s="2"/>
      <c r="N769" s="2"/>
      <c r="O769" s="2"/>
      <c r="P769" s="2"/>
      <c r="Q769" s="2"/>
      <c r="R769" s="2"/>
      <c r="S769" s="2"/>
      <c r="T769" s="2"/>
      <c r="U769" s="2"/>
      <c r="V769" s="2"/>
      <c r="W769" s="2"/>
      <c r="X769" s="2"/>
      <c r="Y769" s="2"/>
      <c r="Z769" s="2"/>
    </row>
    <row r="770" spans="1:26" ht="12.75" customHeight="1">
      <c r="A770" s="16"/>
      <c r="B770" s="1"/>
      <c r="C770" s="1"/>
      <c r="D770" s="420" t="s">
        <v>1055</v>
      </c>
      <c r="E770" s="390"/>
      <c r="F770" s="390"/>
      <c r="G770" s="35"/>
      <c r="H770" s="2"/>
      <c r="I770" s="2"/>
      <c r="J770" s="2"/>
      <c r="K770" s="2"/>
      <c r="L770" s="2"/>
      <c r="M770" s="2"/>
      <c r="N770" s="2"/>
      <c r="O770" s="2"/>
      <c r="P770" s="2"/>
      <c r="Q770" s="2"/>
      <c r="R770" s="2"/>
      <c r="S770" s="2"/>
      <c r="T770" s="2"/>
      <c r="U770" s="2"/>
      <c r="V770" s="2"/>
      <c r="W770" s="2"/>
      <c r="X770" s="2"/>
      <c r="Y770" s="2"/>
      <c r="Z770" s="2"/>
    </row>
    <row r="771" spans="1:26" ht="12.75" customHeight="1">
      <c r="A771" s="16"/>
      <c r="B771" s="19" t="s">
        <v>8</v>
      </c>
      <c r="C771" s="1"/>
      <c r="D771" s="408" t="s">
        <v>1057</v>
      </c>
      <c r="E771" s="390"/>
      <c r="F771" s="390"/>
      <c r="G771" s="2"/>
      <c r="H771" s="2"/>
      <c r="I771" s="2"/>
      <c r="J771" s="2"/>
      <c r="K771" s="2"/>
      <c r="L771" s="2"/>
      <c r="M771" s="2"/>
      <c r="N771" s="2"/>
      <c r="O771" s="2"/>
      <c r="P771" s="2"/>
      <c r="Q771" s="2"/>
      <c r="R771" s="2"/>
      <c r="S771" s="2"/>
      <c r="T771" s="2"/>
      <c r="U771" s="2"/>
      <c r="V771" s="2"/>
      <c r="W771" s="2"/>
      <c r="X771" s="2"/>
      <c r="Y771" s="2"/>
      <c r="Z771" s="2"/>
    </row>
    <row r="772" spans="1:26" ht="12.75" customHeight="1">
      <c r="A772" s="16"/>
      <c r="B772" s="2"/>
      <c r="C772" s="1"/>
      <c r="D772" s="408" t="s">
        <v>1058</v>
      </c>
      <c r="E772" s="390"/>
      <c r="F772" s="390"/>
      <c r="G772" s="2"/>
      <c r="H772" s="2"/>
      <c r="I772" s="2"/>
      <c r="J772" s="2"/>
      <c r="K772" s="2"/>
      <c r="L772" s="2"/>
      <c r="M772" s="2"/>
      <c r="N772" s="2"/>
      <c r="O772" s="2"/>
      <c r="P772" s="2"/>
      <c r="Q772" s="2"/>
      <c r="R772" s="2"/>
      <c r="S772" s="2"/>
      <c r="T772" s="2"/>
      <c r="U772" s="2"/>
      <c r="V772" s="2"/>
      <c r="W772" s="2"/>
      <c r="X772" s="2"/>
      <c r="Y772" s="2"/>
      <c r="Z772" s="2"/>
    </row>
    <row r="773" spans="1:26" ht="12.75" customHeight="1">
      <c r="A773" s="16"/>
      <c r="B773" s="1"/>
      <c r="C773" s="1"/>
      <c r="D773" s="31"/>
      <c r="E773" s="71"/>
      <c r="F773" s="71"/>
      <c r="G773" s="35"/>
      <c r="H773" s="2"/>
      <c r="I773" s="2"/>
      <c r="J773" s="2"/>
      <c r="K773" s="2"/>
      <c r="L773" s="2"/>
      <c r="M773" s="2"/>
      <c r="N773" s="2"/>
      <c r="O773" s="2"/>
      <c r="P773" s="2"/>
      <c r="Q773" s="2"/>
      <c r="R773" s="2"/>
      <c r="S773" s="2"/>
      <c r="T773" s="2"/>
      <c r="U773" s="2"/>
      <c r="V773" s="2"/>
      <c r="W773" s="2"/>
      <c r="X773" s="2"/>
      <c r="Y773" s="2"/>
      <c r="Z773" s="2"/>
    </row>
    <row r="774" spans="1:26" ht="12.75" customHeight="1">
      <c r="A774" s="16"/>
      <c r="B774" s="19" t="s">
        <v>8</v>
      </c>
      <c r="C774" s="1"/>
      <c r="D774" s="21" t="s">
        <v>1061</v>
      </c>
      <c r="E774" s="21"/>
      <c r="F774" s="21"/>
      <c r="G774" s="35"/>
      <c r="H774" s="2"/>
      <c r="I774" s="2"/>
      <c r="J774" s="2"/>
      <c r="K774" s="2"/>
      <c r="L774" s="2"/>
      <c r="M774" s="2"/>
      <c r="N774" s="2"/>
      <c r="O774" s="2"/>
      <c r="P774" s="2"/>
      <c r="Q774" s="2"/>
      <c r="R774" s="2"/>
      <c r="S774" s="2"/>
      <c r="T774" s="2"/>
      <c r="U774" s="2"/>
      <c r="V774" s="2"/>
      <c r="W774" s="2"/>
      <c r="X774" s="2"/>
      <c r="Y774" s="2"/>
      <c r="Z774" s="2"/>
    </row>
    <row r="775" spans="1:26" ht="12.75" customHeight="1">
      <c r="A775" s="16"/>
      <c r="B775" s="2"/>
      <c r="C775" s="1"/>
      <c r="D775" s="21" t="s">
        <v>1062</v>
      </c>
      <c r="E775" s="21"/>
      <c r="F775" s="21"/>
      <c r="G775" s="35"/>
      <c r="H775" s="2"/>
      <c r="I775" s="2"/>
      <c r="J775" s="2"/>
      <c r="K775" s="2"/>
      <c r="L775" s="2"/>
      <c r="M775" s="2"/>
      <c r="N775" s="2"/>
      <c r="O775" s="2"/>
      <c r="P775" s="2"/>
      <c r="Q775" s="2"/>
      <c r="R775" s="2"/>
      <c r="S775" s="2"/>
      <c r="T775" s="2"/>
      <c r="U775" s="2"/>
      <c r="V775" s="2"/>
      <c r="W775" s="2"/>
      <c r="X775" s="2"/>
      <c r="Y775" s="2"/>
      <c r="Z775" s="2"/>
    </row>
    <row r="776" spans="1:26" ht="12.75" customHeight="1">
      <c r="A776" s="16"/>
      <c r="B776" s="2"/>
      <c r="C776" s="1"/>
      <c r="D776" s="21" t="s">
        <v>1063</v>
      </c>
      <c r="E776" s="71" t="s">
        <v>1064</v>
      </c>
      <c r="F776" s="71"/>
      <c r="G776" s="35"/>
      <c r="H776" s="2"/>
      <c r="I776" s="2"/>
      <c r="J776" s="2"/>
      <c r="K776" s="2"/>
      <c r="L776" s="2"/>
      <c r="M776" s="2"/>
      <c r="N776" s="2"/>
      <c r="O776" s="2"/>
      <c r="P776" s="2"/>
      <c r="Q776" s="2"/>
      <c r="R776" s="2"/>
      <c r="S776" s="2"/>
      <c r="T776" s="2"/>
      <c r="U776" s="2"/>
      <c r="V776" s="2"/>
      <c r="W776" s="2"/>
      <c r="X776" s="2"/>
      <c r="Y776" s="2"/>
      <c r="Z776" s="2"/>
    </row>
    <row r="777" spans="1:26" ht="12.75" customHeight="1">
      <c r="A777" s="16"/>
      <c r="B777" s="2"/>
      <c r="C777" s="1"/>
      <c r="D777" s="21" t="s">
        <v>1066</v>
      </c>
      <c r="E777" s="2"/>
      <c r="F777" s="21"/>
      <c r="G777" s="35"/>
      <c r="H777" s="2"/>
      <c r="I777" s="2"/>
      <c r="J777" s="2"/>
      <c r="K777" s="2"/>
      <c r="L777" s="2"/>
      <c r="M777" s="2"/>
      <c r="N777" s="2"/>
      <c r="O777" s="2"/>
      <c r="P777" s="2"/>
      <c r="Q777" s="2"/>
      <c r="R777" s="2"/>
      <c r="S777" s="2"/>
      <c r="T777" s="2"/>
      <c r="U777" s="2"/>
      <c r="V777" s="2"/>
      <c r="W777" s="2"/>
      <c r="X777" s="2"/>
      <c r="Y777" s="2"/>
      <c r="Z777" s="2"/>
    </row>
    <row r="778" spans="1:26" ht="12.75" customHeight="1">
      <c r="A778" s="16"/>
      <c r="B778" s="2"/>
      <c r="C778" s="1"/>
      <c r="D778" s="21"/>
      <c r="E778" s="2"/>
      <c r="F778" s="21"/>
      <c r="G778" s="35"/>
      <c r="H778" s="2"/>
      <c r="I778" s="2"/>
      <c r="J778" s="2"/>
      <c r="K778" s="2"/>
      <c r="L778" s="2"/>
      <c r="M778" s="2"/>
      <c r="N778" s="2"/>
      <c r="O778" s="2"/>
      <c r="P778" s="2"/>
      <c r="Q778" s="2"/>
      <c r="R778" s="2"/>
      <c r="S778" s="2"/>
      <c r="T778" s="2"/>
      <c r="U778" s="2"/>
      <c r="V778" s="2"/>
      <c r="W778" s="2"/>
      <c r="X778" s="2"/>
      <c r="Y778" s="2"/>
      <c r="Z778" s="2"/>
    </row>
    <row r="779" spans="1:26" ht="12.75" customHeight="1">
      <c r="A779" s="16"/>
      <c r="B779" s="2"/>
      <c r="C779" s="1"/>
      <c r="D779" s="21"/>
      <c r="E779" s="71"/>
      <c r="F779" s="71"/>
      <c r="G779" s="35"/>
      <c r="H779" s="2"/>
      <c r="I779" s="2"/>
      <c r="J779" s="2"/>
      <c r="K779" s="2"/>
      <c r="L779" s="2"/>
      <c r="M779" s="2"/>
      <c r="N779" s="2"/>
      <c r="O779" s="2"/>
      <c r="P779" s="2"/>
      <c r="Q779" s="2"/>
      <c r="R779" s="2"/>
      <c r="S779" s="2"/>
      <c r="T779" s="2"/>
      <c r="U779" s="2"/>
      <c r="V779" s="2"/>
      <c r="W779" s="2"/>
      <c r="X779" s="2"/>
      <c r="Y779" s="2"/>
      <c r="Z779" s="2"/>
    </row>
    <row r="780" spans="1:26" ht="12.75" customHeight="1">
      <c r="A780" s="400" t="s">
        <v>821</v>
      </c>
      <c r="B780" s="401"/>
      <c r="C780" s="401"/>
      <c r="D780" s="401"/>
      <c r="E780" s="401"/>
      <c r="F780" s="401"/>
      <c r="G780" s="401"/>
      <c r="H780" s="2"/>
      <c r="I780" s="2"/>
      <c r="J780" s="2"/>
      <c r="K780" s="2"/>
      <c r="L780" s="2"/>
      <c r="M780" s="2"/>
      <c r="N780" s="2"/>
      <c r="O780" s="2"/>
      <c r="P780" s="2"/>
      <c r="Q780" s="2"/>
      <c r="R780" s="2"/>
      <c r="S780" s="2"/>
      <c r="T780" s="2"/>
      <c r="U780" s="2"/>
      <c r="V780" s="2"/>
      <c r="W780" s="2"/>
      <c r="X780" s="2"/>
      <c r="Y780" s="2"/>
      <c r="Z780" s="2"/>
    </row>
    <row r="781" spans="1:26" ht="12.75" customHeight="1">
      <c r="A781" s="3"/>
      <c r="B781" s="3"/>
      <c r="C781" s="34"/>
      <c r="D781" s="35"/>
      <c r="E781" s="35"/>
      <c r="F781" s="35"/>
      <c r="G781" s="35"/>
      <c r="H781" s="2"/>
      <c r="I781" s="2"/>
      <c r="J781" s="2"/>
      <c r="K781" s="2"/>
      <c r="L781" s="2"/>
      <c r="M781" s="2"/>
      <c r="N781" s="2"/>
      <c r="O781" s="2"/>
      <c r="P781" s="2"/>
      <c r="Q781" s="2"/>
      <c r="R781" s="2"/>
      <c r="S781" s="2"/>
      <c r="T781" s="2"/>
      <c r="U781" s="2"/>
      <c r="V781" s="2"/>
      <c r="W781" s="2"/>
      <c r="X781" s="2"/>
      <c r="Y781" s="2"/>
      <c r="Z781" s="2"/>
    </row>
    <row r="782" spans="1:26" ht="12.75" customHeight="1">
      <c r="A782" s="15"/>
      <c r="B782" s="405" t="s">
        <v>823</v>
      </c>
      <c r="C782" s="390"/>
      <c r="D782" s="390"/>
      <c r="E782" s="390"/>
      <c r="F782" s="390"/>
      <c r="G782" s="35"/>
      <c r="H782" s="2"/>
      <c r="I782" s="2"/>
      <c r="J782" s="2"/>
      <c r="K782" s="2"/>
      <c r="L782" s="2"/>
      <c r="M782" s="2"/>
      <c r="N782" s="2"/>
      <c r="O782" s="2"/>
      <c r="P782" s="2"/>
      <c r="Q782" s="2"/>
      <c r="R782" s="2"/>
      <c r="S782" s="2"/>
      <c r="T782" s="2"/>
      <c r="U782" s="2"/>
      <c r="V782" s="2"/>
      <c r="W782" s="2"/>
      <c r="X782" s="2"/>
      <c r="Y782" s="2"/>
      <c r="Z782" s="2"/>
    </row>
    <row r="783" spans="1:26" ht="12.75" customHeight="1">
      <c r="A783" s="10"/>
      <c r="B783" s="10"/>
      <c r="C783" s="1"/>
      <c r="D783" s="2"/>
      <c r="E783" s="2"/>
      <c r="F783" s="2"/>
      <c r="G783" s="35"/>
      <c r="H783" s="2"/>
      <c r="I783" s="2"/>
      <c r="J783" s="2"/>
      <c r="K783" s="2"/>
      <c r="L783" s="2"/>
      <c r="M783" s="2"/>
      <c r="N783" s="2"/>
      <c r="O783" s="2"/>
      <c r="P783" s="2"/>
      <c r="Q783" s="2"/>
      <c r="R783" s="2"/>
      <c r="S783" s="2"/>
      <c r="T783" s="2"/>
      <c r="U783" s="2"/>
      <c r="V783" s="2"/>
      <c r="W783" s="2"/>
      <c r="X783" s="2"/>
      <c r="Y783" s="2"/>
      <c r="Z783" s="2"/>
    </row>
    <row r="784" spans="1:26" ht="12.75" customHeight="1">
      <c r="A784" s="400" t="s">
        <v>826</v>
      </c>
      <c r="B784" s="401"/>
      <c r="C784" s="401"/>
      <c r="D784" s="401"/>
      <c r="E784" s="401"/>
      <c r="F784" s="401"/>
      <c r="G784" s="401"/>
      <c r="H784" s="2"/>
      <c r="I784" s="2"/>
      <c r="J784" s="2"/>
      <c r="K784" s="2"/>
      <c r="L784" s="2"/>
      <c r="M784" s="2"/>
      <c r="N784" s="2"/>
      <c r="O784" s="2"/>
      <c r="P784" s="2"/>
      <c r="Q784" s="2"/>
      <c r="R784" s="2"/>
      <c r="S784" s="2"/>
      <c r="T784" s="2"/>
      <c r="U784" s="2"/>
      <c r="V784" s="2"/>
      <c r="W784" s="2"/>
      <c r="X784" s="2"/>
      <c r="Y784" s="2"/>
      <c r="Z784" s="2"/>
    </row>
    <row r="785" spans="1:26" ht="12.75" customHeight="1">
      <c r="A785" s="3"/>
      <c r="B785" s="3"/>
      <c r="C785" s="3"/>
      <c r="D785" s="15"/>
      <c r="E785" s="2"/>
      <c r="F785" s="2"/>
      <c r="G785" s="35"/>
      <c r="H785" s="2"/>
      <c r="I785" s="2"/>
      <c r="J785" s="2"/>
      <c r="K785" s="2"/>
      <c r="L785" s="2"/>
      <c r="M785" s="2"/>
      <c r="N785" s="2"/>
      <c r="O785" s="2"/>
      <c r="P785" s="2"/>
      <c r="Q785" s="2"/>
      <c r="R785" s="2"/>
      <c r="S785" s="2"/>
      <c r="T785" s="2"/>
      <c r="U785" s="2"/>
      <c r="V785" s="2"/>
      <c r="W785" s="2"/>
      <c r="X785" s="2"/>
      <c r="Y785" s="2"/>
      <c r="Z785" s="2"/>
    </row>
    <row r="786" spans="1:26" ht="12.75" customHeight="1">
      <c r="A786" s="15"/>
      <c r="B786" s="397" t="s">
        <v>305</v>
      </c>
      <c r="C786" s="390"/>
      <c r="D786" s="390"/>
      <c r="E786" s="390"/>
      <c r="F786" s="390"/>
      <c r="G786" s="35"/>
      <c r="H786" s="2"/>
      <c r="I786" s="2"/>
      <c r="J786" s="2"/>
      <c r="K786" s="2"/>
      <c r="L786" s="2"/>
      <c r="M786" s="2"/>
      <c r="N786" s="2"/>
      <c r="O786" s="2"/>
      <c r="P786" s="2"/>
      <c r="Q786" s="2"/>
      <c r="R786" s="2"/>
      <c r="S786" s="2"/>
      <c r="T786" s="2"/>
      <c r="U786" s="2"/>
      <c r="V786" s="2"/>
      <c r="W786" s="2"/>
      <c r="X786" s="2"/>
      <c r="Y786" s="2"/>
      <c r="Z786" s="2"/>
    </row>
    <row r="787" spans="1:26" ht="12.75" customHeight="1">
      <c r="A787" s="16"/>
      <c r="B787" s="16"/>
      <c r="C787" s="1"/>
      <c r="D787" s="15"/>
      <c r="E787" s="15"/>
      <c r="F787" s="35"/>
      <c r="G787" s="35"/>
      <c r="H787" s="2"/>
      <c r="I787" s="2"/>
      <c r="J787" s="2"/>
      <c r="K787" s="2"/>
      <c r="L787" s="2"/>
      <c r="M787" s="2"/>
      <c r="N787" s="2"/>
      <c r="O787" s="2"/>
      <c r="P787" s="2"/>
      <c r="Q787" s="2"/>
      <c r="R787" s="2"/>
      <c r="S787" s="2"/>
      <c r="T787" s="2"/>
      <c r="U787" s="2"/>
      <c r="V787" s="2"/>
      <c r="W787" s="2"/>
      <c r="X787" s="2"/>
      <c r="Y787" s="2"/>
      <c r="Z787" s="2"/>
    </row>
    <row r="788" spans="1:26" ht="12.75" customHeight="1">
      <c r="A788" s="400" t="s">
        <v>832</v>
      </c>
      <c r="B788" s="401"/>
      <c r="C788" s="401"/>
      <c r="D788" s="401"/>
      <c r="E788" s="401"/>
      <c r="F788" s="401"/>
      <c r="G788" s="401"/>
      <c r="H788" s="2"/>
      <c r="I788" s="2"/>
      <c r="J788" s="2"/>
      <c r="K788" s="2"/>
      <c r="L788" s="2"/>
      <c r="M788" s="2"/>
      <c r="N788" s="2"/>
      <c r="O788" s="2"/>
      <c r="P788" s="2"/>
      <c r="Q788" s="2"/>
      <c r="R788" s="2"/>
      <c r="S788" s="2"/>
      <c r="T788" s="2"/>
      <c r="U788" s="2"/>
      <c r="V788" s="2"/>
      <c r="W788" s="2"/>
      <c r="X788" s="2"/>
      <c r="Y788" s="2"/>
      <c r="Z788" s="2"/>
    </row>
    <row r="789" spans="1:26" ht="12.75" customHeight="1">
      <c r="A789" s="1"/>
      <c r="B789" s="1"/>
      <c r="C789" s="14"/>
      <c r="D789" s="7"/>
      <c r="E789" s="15"/>
      <c r="F789" s="35"/>
      <c r="G789" s="35"/>
      <c r="H789" s="2"/>
      <c r="I789" s="2"/>
      <c r="J789" s="2"/>
      <c r="K789" s="2"/>
      <c r="L789" s="2"/>
      <c r="M789" s="2"/>
      <c r="N789" s="2"/>
      <c r="O789" s="2"/>
      <c r="P789" s="2"/>
      <c r="Q789" s="2"/>
      <c r="R789" s="2"/>
      <c r="S789" s="2"/>
      <c r="T789" s="2"/>
      <c r="U789" s="2"/>
      <c r="V789" s="2"/>
      <c r="W789" s="2"/>
      <c r="X789" s="2"/>
      <c r="Y789" s="2"/>
      <c r="Z789" s="2"/>
    </row>
    <row r="790" spans="1:26" ht="12.75" customHeight="1">
      <c r="A790" s="15"/>
      <c r="B790" s="397" t="s">
        <v>305</v>
      </c>
      <c r="C790" s="390"/>
      <c r="D790" s="390"/>
      <c r="E790" s="390"/>
      <c r="F790" s="390"/>
      <c r="G790" s="35"/>
      <c r="H790" s="2"/>
      <c r="I790" s="2"/>
      <c r="J790" s="2"/>
      <c r="K790" s="2"/>
      <c r="L790" s="2"/>
      <c r="M790" s="2"/>
      <c r="N790" s="2"/>
      <c r="O790" s="2"/>
      <c r="P790" s="2"/>
      <c r="Q790" s="2"/>
      <c r="R790" s="2"/>
      <c r="S790" s="2"/>
      <c r="T790" s="2"/>
      <c r="U790" s="2"/>
      <c r="V790" s="2"/>
      <c r="W790" s="2"/>
      <c r="X790" s="2"/>
      <c r="Y790" s="2"/>
      <c r="Z790" s="2"/>
    </row>
    <row r="791" spans="1:26" ht="12.75" customHeight="1">
      <c r="A791" s="15"/>
      <c r="B791" s="15"/>
      <c r="C791" s="34"/>
      <c r="D791" s="35"/>
      <c r="E791" s="35"/>
      <c r="F791" s="35"/>
      <c r="G791" s="35"/>
      <c r="H791" s="2"/>
      <c r="I791" s="2"/>
      <c r="J791" s="2"/>
      <c r="K791" s="2"/>
      <c r="L791" s="2"/>
      <c r="M791" s="2"/>
      <c r="N791" s="2"/>
      <c r="O791" s="2"/>
      <c r="P791" s="2"/>
      <c r="Q791" s="2"/>
      <c r="R791" s="2"/>
      <c r="S791" s="2"/>
      <c r="T791" s="2"/>
      <c r="U791" s="2"/>
      <c r="V791" s="2"/>
      <c r="W791" s="2"/>
      <c r="X791" s="2"/>
      <c r="Y791" s="2"/>
      <c r="Z791" s="2"/>
    </row>
    <row r="792" spans="1:26" ht="12.75" customHeight="1">
      <c r="A792" s="400" t="s">
        <v>835</v>
      </c>
      <c r="B792" s="401"/>
      <c r="C792" s="401"/>
      <c r="D792" s="401"/>
      <c r="E792" s="401"/>
      <c r="F792" s="401"/>
      <c r="G792" s="401"/>
      <c r="H792" s="2"/>
      <c r="I792" s="2"/>
      <c r="J792" s="2"/>
      <c r="K792" s="2"/>
      <c r="L792" s="2"/>
      <c r="M792" s="2"/>
      <c r="N792" s="2"/>
      <c r="O792" s="2"/>
      <c r="P792" s="2"/>
      <c r="Q792" s="2"/>
      <c r="R792" s="2"/>
      <c r="S792" s="2"/>
      <c r="T792" s="2"/>
      <c r="U792" s="2"/>
      <c r="V792" s="2"/>
      <c r="W792" s="2"/>
      <c r="X792" s="2"/>
      <c r="Y792" s="2"/>
      <c r="Z792" s="2"/>
    </row>
    <row r="793" spans="1:26" ht="12.75" customHeight="1">
      <c r="A793" s="15"/>
      <c r="B793" s="15"/>
      <c r="C793" s="1"/>
      <c r="D793" s="2"/>
      <c r="E793" s="2"/>
      <c r="F793" s="2"/>
      <c r="G793" s="2"/>
      <c r="H793" s="2"/>
      <c r="I793" s="2"/>
      <c r="J793" s="2"/>
      <c r="K793" s="2"/>
      <c r="L793" s="2"/>
      <c r="M793" s="2"/>
      <c r="N793" s="2"/>
      <c r="O793" s="2"/>
      <c r="P793" s="2"/>
      <c r="Q793" s="2"/>
      <c r="R793" s="2"/>
      <c r="S793" s="2"/>
      <c r="T793" s="2"/>
      <c r="U793" s="2"/>
      <c r="V793" s="2"/>
      <c r="W793" s="2"/>
      <c r="X793" s="2"/>
      <c r="Y793" s="2"/>
      <c r="Z793" s="2"/>
    </row>
    <row r="794" spans="1:26" ht="12.75" customHeight="1">
      <c r="A794" s="15"/>
      <c r="B794" s="397" t="s">
        <v>305</v>
      </c>
      <c r="C794" s="390"/>
      <c r="D794" s="390"/>
      <c r="E794" s="390"/>
      <c r="F794" s="390"/>
      <c r="G794" s="2"/>
      <c r="H794" s="2"/>
      <c r="I794" s="2"/>
      <c r="J794" s="2"/>
      <c r="K794" s="2"/>
      <c r="L794" s="2"/>
      <c r="M794" s="2"/>
      <c r="N794" s="2"/>
      <c r="O794" s="2"/>
      <c r="P794" s="2"/>
      <c r="Q794" s="2"/>
      <c r="R794" s="2"/>
      <c r="S794" s="2"/>
      <c r="T794" s="2"/>
      <c r="U794" s="2"/>
      <c r="V794" s="2"/>
      <c r="W794" s="2"/>
      <c r="X794" s="2"/>
      <c r="Y794" s="2"/>
      <c r="Z794" s="2"/>
    </row>
    <row r="795" spans="1:26" ht="12.75" customHeight="1">
      <c r="A795" s="34"/>
      <c r="B795" s="34"/>
      <c r="C795" s="34"/>
      <c r="D795" s="13"/>
      <c r="E795" s="2"/>
      <c r="F795" s="35"/>
      <c r="G795" s="2"/>
      <c r="H795" s="2"/>
      <c r="I795" s="2"/>
      <c r="J795" s="2"/>
      <c r="K795" s="2"/>
      <c r="L795" s="2"/>
      <c r="M795" s="2"/>
      <c r="N795" s="2"/>
      <c r="O795" s="2"/>
      <c r="P795" s="2"/>
      <c r="Q795" s="2"/>
      <c r="R795" s="2"/>
      <c r="S795" s="2"/>
      <c r="T795" s="2"/>
      <c r="U795" s="2"/>
      <c r="V795" s="2"/>
      <c r="W795" s="2"/>
      <c r="X795" s="2"/>
      <c r="Y795" s="2"/>
      <c r="Z795" s="2"/>
    </row>
    <row r="796" spans="1:26" ht="12.75" customHeight="1">
      <c r="A796" s="400" t="s">
        <v>841</v>
      </c>
      <c r="B796" s="401"/>
      <c r="C796" s="401"/>
      <c r="D796" s="401"/>
      <c r="E796" s="401"/>
      <c r="F796" s="401"/>
      <c r="G796" s="401"/>
      <c r="H796" s="2"/>
      <c r="I796" s="2"/>
      <c r="J796" s="2"/>
      <c r="K796" s="2"/>
      <c r="L796" s="2"/>
      <c r="M796" s="2"/>
      <c r="N796" s="2"/>
      <c r="O796" s="2"/>
      <c r="P796" s="2"/>
      <c r="Q796" s="2"/>
      <c r="R796" s="2"/>
      <c r="S796" s="2"/>
      <c r="T796" s="2"/>
      <c r="U796" s="2"/>
      <c r="V796" s="2"/>
      <c r="W796" s="2"/>
      <c r="X796" s="2"/>
      <c r="Y796" s="2"/>
      <c r="Z796" s="2"/>
    </row>
    <row r="797" spans="1:26" ht="12.75" customHeight="1">
      <c r="A797" s="15"/>
      <c r="B797" s="15"/>
      <c r="C797" s="1"/>
      <c r="D797" s="2"/>
      <c r="E797" s="2"/>
      <c r="F797" s="2"/>
      <c r="G797" s="2"/>
      <c r="H797" s="2"/>
      <c r="I797" s="2"/>
      <c r="J797" s="2"/>
      <c r="K797" s="2"/>
      <c r="L797" s="2"/>
      <c r="M797" s="2"/>
      <c r="N797" s="2"/>
      <c r="O797" s="2"/>
      <c r="P797" s="2"/>
      <c r="Q797" s="2"/>
      <c r="R797" s="2"/>
      <c r="S797" s="2"/>
      <c r="T797" s="2"/>
      <c r="U797" s="2"/>
      <c r="V797" s="2"/>
      <c r="W797" s="2"/>
      <c r="X797" s="2"/>
      <c r="Y797" s="2"/>
      <c r="Z797" s="2"/>
    </row>
    <row r="798" spans="1:26" ht="12.75" customHeight="1">
      <c r="A798" s="15"/>
      <c r="B798" s="397" t="s">
        <v>305</v>
      </c>
      <c r="C798" s="390"/>
      <c r="D798" s="390"/>
      <c r="E798" s="390"/>
      <c r="F798" s="390"/>
      <c r="G798" s="2"/>
      <c r="H798" s="2"/>
      <c r="I798" s="2"/>
      <c r="J798" s="2"/>
      <c r="K798" s="2"/>
      <c r="L798" s="2"/>
      <c r="M798" s="2"/>
      <c r="N798" s="2"/>
      <c r="O798" s="2"/>
      <c r="P798" s="2"/>
      <c r="Q798" s="2"/>
      <c r="R798" s="2"/>
      <c r="S798" s="2"/>
      <c r="T798" s="2"/>
      <c r="U798" s="2"/>
      <c r="V798" s="2"/>
      <c r="W798" s="2"/>
      <c r="X798" s="2"/>
      <c r="Y798" s="2"/>
      <c r="Z798" s="2"/>
    </row>
    <row r="799" spans="1:26" ht="12.75" customHeight="1">
      <c r="A799" s="34"/>
      <c r="B799" s="34"/>
      <c r="C799" s="34"/>
      <c r="D799" s="13"/>
      <c r="E799" s="2"/>
      <c r="F799" s="35"/>
      <c r="G799" s="2"/>
      <c r="H799" s="2"/>
      <c r="I799" s="2"/>
      <c r="J799" s="2"/>
      <c r="K799" s="2"/>
      <c r="L799" s="2"/>
      <c r="M799" s="2"/>
      <c r="N799" s="2"/>
      <c r="O799" s="2"/>
      <c r="P799" s="2"/>
      <c r="Q799" s="2"/>
      <c r="R799" s="2"/>
      <c r="S799" s="2"/>
      <c r="T799" s="2"/>
      <c r="U799" s="2"/>
      <c r="V799" s="2"/>
      <c r="W799" s="2"/>
      <c r="X799" s="2"/>
      <c r="Y799" s="2"/>
      <c r="Z799" s="2"/>
    </row>
    <row r="800" spans="1:26" ht="12.75" customHeight="1">
      <c r="A800" s="400" t="s">
        <v>845</v>
      </c>
      <c r="B800" s="401"/>
      <c r="C800" s="401"/>
      <c r="D800" s="401"/>
      <c r="E800" s="401"/>
      <c r="F800" s="401"/>
      <c r="G800" s="401"/>
      <c r="H800" s="2"/>
      <c r="I800" s="2"/>
      <c r="J800" s="2"/>
      <c r="K800" s="2"/>
      <c r="L800" s="2"/>
      <c r="M800" s="2"/>
      <c r="N800" s="2"/>
      <c r="O800" s="2"/>
      <c r="P800" s="2"/>
      <c r="Q800" s="2"/>
      <c r="R800" s="2"/>
      <c r="S800" s="2"/>
      <c r="T800" s="2"/>
      <c r="U800" s="2"/>
      <c r="V800" s="2"/>
      <c r="W800" s="2"/>
      <c r="X800" s="2"/>
      <c r="Y800" s="2"/>
      <c r="Z800" s="2"/>
    </row>
    <row r="801" spans="1:26" ht="12.75" customHeight="1">
      <c r="A801" s="15"/>
      <c r="B801" s="15"/>
      <c r="C801" s="1"/>
      <c r="D801" s="2"/>
      <c r="E801" s="2"/>
      <c r="F801" s="2"/>
      <c r="G801" s="2"/>
      <c r="H801" s="2"/>
      <c r="I801" s="2"/>
      <c r="J801" s="2"/>
      <c r="K801" s="2"/>
      <c r="L801" s="2"/>
      <c r="M801" s="2"/>
      <c r="N801" s="2"/>
      <c r="O801" s="2"/>
      <c r="P801" s="2"/>
      <c r="Q801" s="2"/>
      <c r="R801" s="2"/>
      <c r="S801" s="2"/>
      <c r="T801" s="2"/>
      <c r="U801" s="2"/>
      <c r="V801" s="2"/>
      <c r="W801" s="2"/>
      <c r="X801" s="2"/>
      <c r="Y801" s="2"/>
      <c r="Z801" s="2"/>
    </row>
    <row r="802" spans="1:26" ht="12.75" customHeight="1">
      <c r="A802" s="15"/>
      <c r="B802" s="397" t="s">
        <v>305</v>
      </c>
      <c r="C802" s="390"/>
      <c r="D802" s="390"/>
      <c r="E802" s="390"/>
      <c r="F802" s="390"/>
      <c r="G802" s="2"/>
      <c r="H802" s="2"/>
      <c r="I802" s="2"/>
      <c r="J802" s="2"/>
      <c r="K802" s="2"/>
      <c r="L802" s="2"/>
      <c r="M802" s="2"/>
      <c r="N802" s="2"/>
      <c r="O802" s="2"/>
      <c r="P802" s="2"/>
      <c r="Q802" s="2"/>
      <c r="R802" s="2"/>
      <c r="S802" s="2"/>
      <c r="T802" s="2"/>
      <c r="U802" s="2"/>
      <c r="V802" s="2"/>
      <c r="W802" s="2"/>
      <c r="X802" s="2"/>
      <c r="Y802" s="2"/>
      <c r="Z802" s="2"/>
    </row>
    <row r="803" spans="1:26" ht="12.75" customHeight="1">
      <c r="A803" s="1"/>
      <c r="B803" s="1"/>
      <c r="C803" s="1"/>
      <c r="D803" s="13"/>
      <c r="E803" s="2"/>
      <c r="F803" s="2"/>
      <c r="G803" s="2"/>
      <c r="H803" s="2"/>
      <c r="I803" s="2"/>
      <c r="J803" s="2"/>
      <c r="K803" s="2"/>
      <c r="L803" s="2"/>
      <c r="M803" s="2"/>
      <c r="N803" s="2"/>
      <c r="O803" s="2"/>
      <c r="P803" s="2"/>
      <c r="Q803" s="2"/>
      <c r="R803" s="2"/>
      <c r="S803" s="2"/>
      <c r="T803" s="2"/>
      <c r="U803" s="2"/>
      <c r="V803" s="2"/>
      <c r="W803" s="2"/>
      <c r="X803" s="2"/>
      <c r="Y803" s="2"/>
      <c r="Z803" s="2"/>
    </row>
    <row r="804" spans="1:26" ht="12.75" customHeight="1">
      <c r="A804" s="400" t="s">
        <v>851</v>
      </c>
      <c r="B804" s="401"/>
      <c r="C804" s="401"/>
      <c r="D804" s="401"/>
      <c r="E804" s="401"/>
      <c r="F804" s="401"/>
      <c r="G804" s="401"/>
      <c r="H804" s="2"/>
      <c r="I804" s="2"/>
      <c r="J804" s="2"/>
      <c r="K804" s="2"/>
      <c r="L804" s="2"/>
      <c r="M804" s="2"/>
      <c r="N804" s="2"/>
      <c r="O804" s="2"/>
      <c r="P804" s="2"/>
      <c r="Q804" s="2"/>
      <c r="R804" s="2"/>
      <c r="S804" s="2"/>
      <c r="T804" s="2"/>
      <c r="U804" s="2"/>
      <c r="V804" s="2"/>
      <c r="W804" s="2"/>
      <c r="X804" s="2"/>
      <c r="Y804" s="2"/>
      <c r="Z804" s="2"/>
    </row>
    <row r="805" spans="1:26" ht="12.75" customHeight="1">
      <c r="A805" s="15"/>
      <c r="B805" s="15"/>
      <c r="C805" s="1"/>
      <c r="D805" s="2"/>
      <c r="E805" s="2"/>
      <c r="F805" s="2"/>
      <c r="G805" s="2"/>
      <c r="H805" s="2"/>
      <c r="I805" s="2"/>
      <c r="J805" s="2"/>
      <c r="K805" s="2"/>
      <c r="L805" s="2"/>
      <c r="M805" s="2"/>
      <c r="N805" s="2"/>
      <c r="O805" s="2"/>
      <c r="P805" s="2"/>
      <c r="Q805" s="2"/>
      <c r="R805" s="2"/>
      <c r="S805" s="2"/>
      <c r="T805" s="2"/>
      <c r="U805" s="2"/>
      <c r="V805" s="2"/>
      <c r="W805" s="2"/>
      <c r="X805" s="2"/>
      <c r="Y805" s="2"/>
      <c r="Z805" s="2"/>
    </row>
    <row r="806" spans="1:26" ht="12.75" customHeight="1">
      <c r="A806" s="15"/>
      <c r="B806" s="397" t="s">
        <v>305</v>
      </c>
      <c r="C806" s="390"/>
      <c r="D806" s="390"/>
      <c r="E806" s="390"/>
      <c r="F806" s="390"/>
      <c r="G806" s="2"/>
      <c r="H806" s="2"/>
      <c r="I806" s="2"/>
      <c r="J806" s="2"/>
      <c r="K806" s="2"/>
      <c r="L806" s="2"/>
      <c r="M806" s="2"/>
      <c r="N806" s="2"/>
      <c r="O806" s="2"/>
      <c r="P806" s="2"/>
      <c r="Q806" s="2"/>
      <c r="R806" s="2"/>
      <c r="S806" s="2"/>
      <c r="T806" s="2"/>
      <c r="U806" s="2"/>
      <c r="V806" s="2"/>
      <c r="W806" s="2"/>
      <c r="X806" s="2"/>
      <c r="Y806" s="2"/>
      <c r="Z806" s="2"/>
    </row>
    <row r="807" spans="1:26" ht="12.75" customHeight="1">
      <c r="A807" s="15"/>
      <c r="B807" s="15"/>
      <c r="C807" s="1"/>
      <c r="D807" s="13"/>
      <c r="E807" s="2"/>
      <c r="F807" s="2"/>
      <c r="G807" s="2"/>
      <c r="H807" s="2"/>
      <c r="I807" s="2"/>
      <c r="J807" s="2"/>
      <c r="K807" s="2"/>
      <c r="L807" s="2"/>
      <c r="M807" s="2"/>
      <c r="N807" s="2"/>
      <c r="O807" s="2"/>
      <c r="P807" s="2"/>
      <c r="Q807" s="2"/>
      <c r="R807" s="2"/>
      <c r="S807" s="2"/>
      <c r="T807" s="2"/>
      <c r="U807" s="2"/>
      <c r="V807" s="2"/>
      <c r="W807" s="2"/>
      <c r="X807" s="2"/>
      <c r="Y807" s="2"/>
      <c r="Z807" s="2"/>
    </row>
    <row r="808" spans="1:26" ht="12.75" customHeight="1">
      <c r="A808" s="400" t="s">
        <v>856</v>
      </c>
      <c r="B808" s="401"/>
      <c r="C808" s="401"/>
      <c r="D808" s="401"/>
      <c r="E808" s="401"/>
      <c r="F808" s="401"/>
      <c r="G808" s="401"/>
      <c r="H808" s="2"/>
      <c r="I808" s="2"/>
      <c r="J808" s="2"/>
      <c r="K808" s="2"/>
      <c r="L808" s="2"/>
      <c r="M808" s="2"/>
      <c r="N808" s="2"/>
      <c r="O808" s="2"/>
      <c r="P808" s="2"/>
      <c r="Q808" s="2"/>
      <c r="R808" s="2"/>
      <c r="S808" s="2"/>
      <c r="T808" s="2"/>
      <c r="U808" s="2"/>
      <c r="V808" s="2"/>
      <c r="W808" s="2"/>
      <c r="X808" s="2"/>
      <c r="Y808" s="2"/>
      <c r="Z808" s="2"/>
    </row>
    <row r="809" spans="1:26" ht="12.75" customHeight="1">
      <c r="A809" s="15"/>
      <c r="B809" s="15"/>
      <c r="C809" s="1"/>
      <c r="D809" s="2"/>
      <c r="E809" s="2"/>
      <c r="F809" s="2"/>
      <c r="G809" s="2"/>
      <c r="H809" s="2"/>
      <c r="I809" s="2"/>
      <c r="J809" s="2"/>
      <c r="K809" s="2"/>
      <c r="L809" s="2"/>
      <c r="M809" s="2"/>
      <c r="N809" s="2"/>
      <c r="O809" s="2"/>
      <c r="P809" s="2"/>
      <c r="Q809" s="2"/>
      <c r="R809" s="2"/>
      <c r="S809" s="2"/>
      <c r="T809" s="2"/>
      <c r="U809" s="2"/>
      <c r="V809" s="2"/>
      <c r="W809" s="2"/>
      <c r="X809" s="2"/>
      <c r="Y809" s="2"/>
      <c r="Z809" s="2"/>
    </row>
    <row r="810" spans="1:26" ht="12.75" customHeight="1">
      <c r="A810" s="15"/>
      <c r="B810" s="397" t="s">
        <v>305</v>
      </c>
      <c r="C810" s="390"/>
      <c r="D810" s="390"/>
      <c r="E810" s="390"/>
      <c r="F810" s="390"/>
      <c r="G810" s="2"/>
      <c r="H810" s="2"/>
      <c r="I810" s="2"/>
      <c r="J810" s="2"/>
      <c r="K810" s="2"/>
      <c r="L810" s="2"/>
      <c r="M810" s="2"/>
      <c r="N810" s="2"/>
      <c r="O810" s="2"/>
      <c r="P810" s="2"/>
      <c r="Q810" s="2"/>
      <c r="R810" s="2"/>
      <c r="S810" s="2"/>
      <c r="T810" s="2"/>
      <c r="U810" s="2"/>
      <c r="V810" s="2"/>
      <c r="W810" s="2"/>
      <c r="X810" s="2"/>
      <c r="Y810" s="2"/>
      <c r="Z810" s="2"/>
    </row>
    <row r="811" spans="1:26" ht="12.75" customHeight="1">
      <c r="A811" s="3"/>
      <c r="B811" s="3"/>
      <c r="C811" s="3"/>
      <c r="D811" s="2"/>
      <c r="E811" s="2"/>
      <c r="F811" s="2"/>
      <c r="G811" s="2"/>
      <c r="H811" s="2"/>
      <c r="I811" s="2"/>
      <c r="J811" s="2"/>
      <c r="K811" s="2"/>
      <c r="L811" s="2"/>
      <c r="M811" s="2"/>
      <c r="N811" s="2"/>
      <c r="O811" s="2"/>
      <c r="P811" s="2"/>
      <c r="Q811" s="2"/>
      <c r="R811" s="2"/>
      <c r="S811" s="2"/>
      <c r="T811" s="2"/>
      <c r="U811" s="2"/>
      <c r="V811" s="2"/>
      <c r="W811" s="2"/>
      <c r="X811" s="2"/>
      <c r="Y811" s="2"/>
      <c r="Z811" s="2"/>
    </row>
    <row r="812" spans="1:26" ht="12.75" customHeight="1">
      <c r="A812" s="16"/>
      <c r="B812" s="16"/>
      <c r="C812" s="14"/>
      <c r="D812" s="13"/>
      <c r="E812" s="2"/>
      <c r="F812" s="2"/>
      <c r="G812" s="2"/>
      <c r="H812" s="2"/>
      <c r="I812" s="2"/>
      <c r="J812" s="2"/>
      <c r="K812" s="2"/>
      <c r="L812" s="2"/>
      <c r="M812" s="2"/>
      <c r="N812" s="2"/>
      <c r="O812" s="2"/>
      <c r="P812" s="2"/>
      <c r="Q812" s="2"/>
      <c r="R812" s="2"/>
      <c r="S812" s="2"/>
      <c r="T812" s="2"/>
      <c r="U812" s="2"/>
      <c r="V812" s="2"/>
      <c r="W812" s="2"/>
      <c r="X812" s="2"/>
      <c r="Y812" s="2"/>
      <c r="Z812" s="2"/>
    </row>
    <row r="813" spans="1:26" ht="12.75" hidden="1" customHeight="1">
      <c r="A813" s="1"/>
      <c r="B813" s="1"/>
      <c r="C813" s="1"/>
      <c r="D813" s="15"/>
      <c r="E813" s="2"/>
      <c r="F813" s="2"/>
      <c r="G813" s="2"/>
      <c r="H813" s="2"/>
      <c r="I813" s="2"/>
      <c r="J813" s="2"/>
      <c r="K813" s="2"/>
      <c r="L813" s="2"/>
      <c r="M813" s="2"/>
      <c r="N813" s="2"/>
      <c r="O813" s="2"/>
      <c r="P813" s="2"/>
      <c r="Q813" s="2"/>
      <c r="R813" s="2"/>
      <c r="S813" s="2"/>
      <c r="T813" s="2"/>
      <c r="U813" s="2"/>
      <c r="V813" s="2"/>
      <c r="W813" s="2"/>
      <c r="X813" s="2"/>
      <c r="Y813" s="2"/>
      <c r="Z813" s="2"/>
    </row>
    <row r="814" spans="1:26" ht="12.75" hidden="1" customHeight="1">
      <c r="A814" s="1"/>
      <c r="B814" s="1"/>
      <c r="C814" s="1"/>
      <c r="D814" s="2"/>
      <c r="E814" s="2"/>
      <c r="F814" s="2"/>
      <c r="G814" s="2"/>
      <c r="H814" s="2"/>
      <c r="I814" s="2"/>
      <c r="J814" s="2"/>
      <c r="K814" s="2"/>
      <c r="L814" s="2"/>
      <c r="M814" s="2"/>
      <c r="N814" s="2"/>
      <c r="O814" s="2"/>
      <c r="P814" s="2"/>
      <c r="Q814" s="2"/>
      <c r="R814" s="2"/>
      <c r="S814" s="2"/>
      <c r="T814" s="2"/>
      <c r="U814" s="2"/>
      <c r="V814" s="2"/>
      <c r="W814" s="2"/>
      <c r="X814" s="2"/>
      <c r="Y814" s="2"/>
      <c r="Z814" s="2"/>
    </row>
    <row r="815" spans="1:26" ht="12.75" hidden="1" customHeight="1">
      <c r="A815" s="1"/>
      <c r="B815" s="1"/>
      <c r="C815" s="1"/>
      <c r="D815" s="2"/>
      <c r="E815" s="2"/>
      <c r="F815" s="2"/>
      <c r="G815" s="2"/>
      <c r="H815" s="2"/>
      <c r="I815" s="2"/>
      <c r="J815" s="2"/>
      <c r="K815" s="2"/>
      <c r="L815" s="2"/>
      <c r="M815" s="2"/>
      <c r="N815" s="2"/>
      <c r="O815" s="2"/>
      <c r="P815" s="2"/>
      <c r="Q815" s="2"/>
      <c r="R815" s="2"/>
      <c r="S815" s="2"/>
      <c r="T815" s="2"/>
      <c r="U815" s="2"/>
      <c r="V815" s="2"/>
      <c r="W815" s="2"/>
      <c r="X815" s="2"/>
      <c r="Y815" s="2"/>
      <c r="Z815" s="2"/>
    </row>
    <row r="816" spans="1:26" ht="12.75" hidden="1" customHeight="1">
      <c r="A816" s="1"/>
      <c r="B816" s="1"/>
      <c r="C816" s="1"/>
      <c r="D816" s="8"/>
      <c r="E816" s="2"/>
      <c r="F816" s="2"/>
      <c r="G816" s="2"/>
      <c r="H816" s="2"/>
      <c r="I816" s="2"/>
      <c r="J816" s="2"/>
      <c r="K816" s="2"/>
      <c r="L816" s="2"/>
      <c r="M816" s="2"/>
      <c r="N816" s="2"/>
      <c r="O816" s="2"/>
      <c r="P816" s="2"/>
      <c r="Q816" s="2"/>
      <c r="R816" s="2"/>
      <c r="S816" s="2"/>
      <c r="T816" s="2"/>
      <c r="U816" s="2"/>
      <c r="V816" s="2"/>
      <c r="W816" s="2"/>
      <c r="X816" s="2"/>
      <c r="Y816" s="2"/>
      <c r="Z816" s="2"/>
    </row>
    <row r="817" spans="1:26" ht="12.75" hidden="1" customHeight="1">
      <c r="A817" s="1"/>
      <c r="B817" s="1"/>
      <c r="C817" s="1"/>
      <c r="D817" s="8"/>
      <c r="E817" s="2"/>
      <c r="F817" s="2"/>
      <c r="G817" s="2"/>
      <c r="H817" s="2"/>
      <c r="I817" s="2"/>
      <c r="J817" s="2"/>
      <c r="K817" s="2"/>
      <c r="L817" s="2"/>
      <c r="M817" s="2"/>
      <c r="N817" s="2"/>
      <c r="O817" s="2"/>
      <c r="P817" s="2"/>
      <c r="Q817" s="2"/>
      <c r="R817" s="2"/>
      <c r="S817" s="2"/>
      <c r="T817" s="2"/>
      <c r="U817" s="2"/>
      <c r="V817" s="2"/>
      <c r="W817" s="2"/>
      <c r="X817" s="2"/>
      <c r="Y817" s="2"/>
      <c r="Z817" s="2"/>
    </row>
    <row r="818" spans="1:26" ht="12.75" hidden="1" customHeight="1">
      <c r="A818" s="1"/>
      <c r="B818" s="1"/>
      <c r="C818" s="1"/>
      <c r="D818" s="8"/>
      <c r="E818" s="2"/>
      <c r="F818" s="2"/>
      <c r="G818" s="2"/>
      <c r="H818" s="2"/>
      <c r="I818" s="2"/>
      <c r="J818" s="2"/>
      <c r="K818" s="2"/>
      <c r="L818" s="2"/>
      <c r="M818" s="2"/>
      <c r="N818" s="2"/>
      <c r="O818" s="2"/>
      <c r="P818" s="2"/>
      <c r="Q818" s="2"/>
      <c r="R818" s="2"/>
      <c r="S818" s="2"/>
      <c r="T818" s="2"/>
      <c r="U818" s="2"/>
      <c r="V818" s="2"/>
      <c r="W818" s="2"/>
      <c r="X818" s="2"/>
      <c r="Y818" s="2"/>
      <c r="Z818" s="2"/>
    </row>
    <row r="819" spans="1:26" ht="12.75" hidden="1" customHeight="1">
      <c r="A819" s="1"/>
      <c r="B819" s="1"/>
      <c r="C819" s="1"/>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hidden="1" customHeight="1">
      <c r="A820" s="16"/>
      <c r="B820" s="16"/>
      <c r="C820" s="1"/>
      <c r="D820" s="15"/>
      <c r="E820" s="2"/>
      <c r="F820" s="2"/>
      <c r="G820" s="2"/>
      <c r="H820" s="2"/>
      <c r="I820" s="2"/>
      <c r="J820" s="2"/>
      <c r="K820" s="2"/>
      <c r="L820" s="2"/>
      <c r="M820" s="2"/>
      <c r="N820" s="2"/>
      <c r="O820" s="2"/>
      <c r="P820" s="2"/>
      <c r="Q820" s="2"/>
      <c r="R820" s="2"/>
      <c r="S820" s="2"/>
      <c r="T820" s="2"/>
      <c r="U820" s="2"/>
      <c r="V820" s="2"/>
      <c r="W820" s="2"/>
      <c r="X820" s="2"/>
      <c r="Y820" s="2"/>
      <c r="Z820" s="2"/>
    </row>
    <row r="821" spans="1:26" ht="12.75" hidden="1" customHeight="1">
      <c r="A821" s="1"/>
      <c r="B821" s="1"/>
      <c r="C821" s="1"/>
      <c r="D821" s="2"/>
      <c r="E821" s="2"/>
      <c r="F821" s="2"/>
      <c r="G821" s="2"/>
      <c r="H821" s="2"/>
      <c r="I821" s="2"/>
      <c r="J821" s="2"/>
      <c r="K821" s="2"/>
      <c r="L821" s="2"/>
      <c r="M821" s="2"/>
      <c r="N821" s="2"/>
      <c r="O821" s="2"/>
      <c r="P821" s="2"/>
      <c r="Q821" s="2"/>
      <c r="R821" s="2"/>
      <c r="S821" s="2"/>
      <c r="T821" s="2"/>
      <c r="U821" s="2"/>
      <c r="V821" s="2"/>
      <c r="W821" s="2"/>
      <c r="X821" s="2"/>
      <c r="Y821" s="2"/>
      <c r="Z821" s="2"/>
    </row>
    <row r="822" spans="1:26" ht="12.75" hidden="1" customHeight="1">
      <c r="A822" s="1"/>
      <c r="B822" s="1"/>
      <c r="C822" s="1"/>
      <c r="D822" s="2"/>
      <c r="E822" s="2"/>
      <c r="F822" s="2"/>
      <c r="G822" s="2"/>
      <c r="H822" s="2"/>
      <c r="I822" s="2"/>
      <c r="J822" s="2"/>
      <c r="K822" s="2"/>
      <c r="L822" s="2"/>
      <c r="M822" s="2"/>
      <c r="N822" s="2"/>
      <c r="O822" s="2"/>
      <c r="P822" s="2"/>
      <c r="Q822" s="2"/>
      <c r="R822" s="2"/>
      <c r="S822" s="2"/>
      <c r="T822" s="2"/>
      <c r="U822" s="2"/>
      <c r="V822" s="2"/>
      <c r="W822" s="2"/>
      <c r="X822" s="2"/>
      <c r="Y822" s="2"/>
      <c r="Z822" s="2"/>
    </row>
    <row r="823" spans="1:26" ht="12.75" hidden="1" customHeight="1">
      <c r="A823" s="1"/>
      <c r="B823" s="1"/>
      <c r="C823" s="1"/>
      <c r="D823" s="8"/>
      <c r="E823" s="2"/>
      <c r="F823" s="2"/>
      <c r="G823" s="2"/>
      <c r="H823" s="2"/>
      <c r="I823" s="2"/>
      <c r="J823" s="2"/>
      <c r="K823" s="2"/>
      <c r="L823" s="2"/>
      <c r="M823" s="2"/>
      <c r="N823" s="2"/>
      <c r="O823" s="2"/>
      <c r="P823" s="2"/>
      <c r="Q823" s="2"/>
      <c r="R823" s="2"/>
      <c r="S823" s="2"/>
      <c r="T823" s="2"/>
      <c r="U823" s="2"/>
      <c r="V823" s="2"/>
      <c r="W823" s="2"/>
      <c r="X823" s="2"/>
      <c r="Y823" s="2"/>
      <c r="Z823" s="2"/>
    </row>
    <row r="824" spans="1:26" ht="12.75" hidden="1" customHeight="1">
      <c r="A824" s="1"/>
      <c r="B824" s="1"/>
      <c r="C824" s="1"/>
      <c r="D824" s="8"/>
      <c r="E824" s="2"/>
      <c r="F824" s="2"/>
      <c r="G824" s="2"/>
      <c r="H824" s="2"/>
      <c r="I824" s="2"/>
      <c r="J824" s="2"/>
      <c r="K824" s="2"/>
      <c r="L824" s="2"/>
      <c r="M824" s="2"/>
      <c r="N824" s="2"/>
      <c r="O824" s="2"/>
      <c r="P824" s="2"/>
      <c r="Q824" s="2"/>
      <c r="R824" s="2"/>
      <c r="S824" s="2"/>
      <c r="T824" s="2"/>
      <c r="U824" s="2"/>
      <c r="V824" s="2"/>
      <c r="W824" s="2"/>
      <c r="X824" s="2"/>
      <c r="Y824" s="2"/>
      <c r="Z824" s="2"/>
    </row>
    <row r="825" spans="1:26" ht="14.25" hidden="1" customHeight="1">
      <c r="A825" s="16"/>
      <c r="B825" s="16"/>
      <c r="C825" s="1"/>
      <c r="D825" s="15"/>
      <c r="E825" s="2"/>
      <c r="F825" s="2"/>
      <c r="G825" s="2"/>
      <c r="H825" s="2"/>
      <c r="I825" s="2"/>
      <c r="J825" s="2"/>
      <c r="K825" s="2"/>
      <c r="L825" s="2"/>
      <c r="M825" s="2"/>
      <c r="N825" s="2"/>
      <c r="O825" s="2"/>
      <c r="P825" s="2"/>
      <c r="Q825" s="2"/>
      <c r="R825" s="2"/>
      <c r="S825" s="2"/>
      <c r="T825" s="2"/>
      <c r="U825" s="2"/>
      <c r="V825" s="2"/>
      <c r="W825" s="2"/>
      <c r="X825" s="2"/>
      <c r="Y825" s="2"/>
      <c r="Z825" s="2"/>
    </row>
    <row r="826" spans="1:26" ht="12.75" hidden="1" customHeight="1">
      <c r="A826" s="1"/>
      <c r="B826" s="1"/>
      <c r="C826" s="1"/>
      <c r="D826" s="2"/>
      <c r="E826" s="2"/>
      <c r="F826" s="2"/>
      <c r="G826" s="2"/>
      <c r="H826" s="2"/>
      <c r="I826" s="2"/>
      <c r="J826" s="2"/>
      <c r="K826" s="2"/>
      <c r="L826" s="2"/>
      <c r="M826" s="2"/>
      <c r="N826" s="2"/>
      <c r="O826" s="2"/>
      <c r="P826" s="2"/>
      <c r="Q826" s="2"/>
      <c r="R826" s="2"/>
      <c r="S826" s="2"/>
      <c r="T826" s="2"/>
      <c r="U826" s="2"/>
      <c r="V826" s="2"/>
      <c r="W826" s="2"/>
      <c r="X826" s="2"/>
      <c r="Y826" s="2"/>
      <c r="Z826" s="2"/>
    </row>
    <row r="827" spans="1:26" ht="12.75" hidden="1" customHeight="1">
      <c r="A827" s="1"/>
      <c r="B827" s="1"/>
      <c r="C827" s="1"/>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hidden="1" customHeight="1">
      <c r="A828" s="16"/>
      <c r="B828" s="16"/>
      <c r="C828" s="1"/>
      <c r="D828" s="15"/>
      <c r="E828" s="2"/>
      <c r="F828" s="2"/>
      <c r="G828" s="2"/>
      <c r="H828" s="2"/>
      <c r="I828" s="2"/>
      <c r="J828" s="2"/>
      <c r="K828" s="2"/>
      <c r="L828" s="2"/>
      <c r="M828" s="2"/>
      <c r="N828" s="2"/>
      <c r="O828" s="2"/>
      <c r="P828" s="2"/>
      <c r="Q828" s="2"/>
      <c r="R828" s="2"/>
      <c r="S828" s="2"/>
      <c r="T828" s="2"/>
      <c r="U828" s="2"/>
      <c r="V828" s="2"/>
      <c r="W828" s="2"/>
      <c r="X828" s="2"/>
      <c r="Y828" s="2"/>
      <c r="Z828" s="2"/>
    </row>
    <row r="829" spans="1:26" ht="12.75" hidden="1" customHeight="1">
      <c r="A829" s="1"/>
      <c r="B829" s="1"/>
      <c r="C829" s="1"/>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hidden="1" customHeight="1">
      <c r="A830" s="16"/>
      <c r="B830" s="16"/>
      <c r="C830" s="1"/>
      <c r="D830" s="15"/>
      <c r="E830" s="2"/>
      <c r="F830" s="2"/>
      <c r="G830" s="2"/>
      <c r="H830" s="2"/>
      <c r="I830" s="2"/>
      <c r="J830" s="2"/>
      <c r="K830" s="2"/>
      <c r="L830" s="2"/>
      <c r="M830" s="2"/>
      <c r="N830" s="2"/>
      <c r="O830" s="2"/>
      <c r="P830" s="2"/>
      <c r="Q830" s="2"/>
      <c r="R830" s="2"/>
      <c r="S830" s="2"/>
      <c r="T830" s="2"/>
      <c r="U830" s="2"/>
      <c r="V830" s="2"/>
      <c r="W830" s="2"/>
      <c r="X830" s="2"/>
      <c r="Y830" s="2"/>
      <c r="Z830" s="2"/>
    </row>
    <row r="831" spans="1:26" ht="12.75" hidden="1" customHeight="1">
      <c r="A831" s="3"/>
      <c r="B831" s="3"/>
      <c r="C831" s="3"/>
      <c r="D831" s="2"/>
      <c r="E831" s="2"/>
      <c r="F831" s="2"/>
      <c r="G831" s="2"/>
      <c r="H831" s="2"/>
      <c r="I831" s="2"/>
      <c r="J831" s="2"/>
      <c r="K831" s="2"/>
      <c r="L831" s="2"/>
      <c r="M831" s="2"/>
      <c r="N831" s="2"/>
      <c r="O831" s="2"/>
      <c r="P831" s="2"/>
      <c r="Q831" s="2"/>
      <c r="R831" s="2"/>
      <c r="S831" s="2"/>
      <c r="T831" s="2"/>
      <c r="U831" s="2"/>
      <c r="V831" s="2"/>
      <c r="W831" s="2"/>
      <c r="X831" s="2"/>
      <c r="Y831" s="2"/>
      <c r="Z831" s="2"/>
    </row>
    <row r="832" spans="1:26" ht="12.75" hidden="1" customHeight="1">
      <c r="A832" s="1"/>
      <c r="B832" s="1"/>
      <c r="C832" s="1"/>
      <c r="D832" s="2"/>
      <c r="E832" s="2"/>
      <c r="F832" s="2"/>
      <c r="G832" s="2"/>
      <c r="H832" s="2"/>
      <c r="I832" s="2"/>
      <c r="J832" s="2"/>
      <c r="K832" s="2"/>
      <c r="L832" s="2"/>
      <c r="M832" s="2"/>
      <c r="N832" s="2"/>
      <c r="O832" s="2"/>
      <c r="P832" s="2"/>
      <c r="Q832" s="2"/>
      <c r="R832" s="2"/>
      <c r="S832" s="2"/>
      <c r="T832" s="2"/>
      <c r="U832" s="2"/>
      <c r="V832" s="2"/>
      <c r="W832" s="2"/>
      <c r="X832" s="2"/>
      <c r="Y832" s="2"/>
      <c r="Z832" s="2"/>
    </row>
    <row r="833" spans="1:26" ht="12.75" hidden="1" customHeight="1">
      <c r="A833" s="1"/>
      <c r="B833" s="1"/>
      <c r="C833" s="1"/>
      <c r="D833" s="2"/>
      <c r="E833" s="2"/>
      <c r="F833" s="2"/>
      <c r="G833" s="2"/>
      <c r="H833" s="2"/>
      <c r="I833" s="2"/>
      <c r="J833" s="2"/>
      <c r="K833" s="2"/>
      <c r="L833" s="2"/>
      <c r="M833" s="2"/>
      <c r="N833" s="2"/>
      <c r="O833" s="2"/>
      <c r="P833" s="2"/>
      <c r="Q833" s="2"/>
      <c r="R833" s="2"/>
      <c r="S833" s="2"/>
      <c r="T833" s="2"/>
      <c r="U833" s="2"/>
      <c r="V833" s="2"/>
      <c r="W833" s="2"/>
      <c r="X833" s="2"/>
      <c r="Y833" s="2"/>
      <c r="Z833" s="2"/>
    </row>
    <row r="834" spans="1:26" ht="12.75" hidden="1" customHeight="1">
      <c r="A834" s="1"/>
      <c r="B834" s="1"/>
      <c r="C834" s="1"/>
      <c r="D834" s="2"/>
      <c r="E834" s="2"/>
      <c r="F834" s="2"/>
      <c r="G834" s="2"/>
      <c r="H834" s="2"/>
      <c r="I834" s="2"/>
      <c r="J834" s="2"/>
      <c r="K834" s="2"/>
      <c r="L834" s="2"/>
      <c r="M834" s="2"/>
      <c r="N834" s="2"/>
      <c r="O834" s="2"/>
      <c r="P834" s="2"/>
      <c r="Q834" s="2"/>
      <c r="R834" s="2"/>
      <c r="S834" s="2"/>
      <c r="T834" s="2"/>
      <c r="U834" s="2"/>
      <c r="V834" s="2"/>
      <c r="W834" s="2"/>
      <c r="X834" s="2"/>
      <c r="Y834" s="2"/>
      <c r="Z834" s="2"/>
    </row>
    <row r="835" spans="1:26" ht="12.75" hidden="1" customHeight="1">
      <c r="A835" s="1"/>
      <c r="B835" s="1"/>
      <c r="C835" s="1"/>
      <c r="D835" s="2"/>
      <c r="E835" s="2"/>
      <c r="F835" s="2"/>
      <c r="G835" s="2"/>
      <c r="H835" s="2"/>
      <c r="I835" s="2"/>
      <c r="J835" s="2"/>
      <c r="K835" s="2"/>
      <c r="L835" s="2"/>
      <c r="M835" s="2"/>
      <c r="N835" s="2"/>
      <c r="O835" s="2"/>
      <c r="P835" s="2"/>
      <c r="Q835" s="2"/>
      <c r="R835" s="2"/>
      <c r="S835" s="2"/>
      <c r="T835" s="2"/>
      <c r="U835" s="2"/>
      <c r="V835" s="2"/>
      <c r="W835" s="2"/>
      <c r="X835" s="2"/>
      <c r="Y835" s="2"/>
      <c r="Z835" s="2"/>
    </row>
    <row r="836" spans="1:26" ht="12.75" hidden="1" customHeight="1">
      <c r="A836" s="1"/>
      <c r="B836" s="1"/>
      <c r="C836" s="1"/>
      <c r="D836" s="2"/>
      <c r="E836" s="2"/>
      <c r="F836" s="2"/>
      <c r="G836" s="2"/>
      <c r="H836" s="2"/>
      <c r="I836" s="2"/>
      <c r="J836" s="2"/>
      <c r="K836" s="2"/>
      <c r="L836" s="2"/>
      <c r="M836" s="2"/>
      <c r="N836" s="2"/>
      <c r="O836" s="2"/>
      <c r="P836" s="2"/>
      <c r="Q836" s="2"/>
      <c r="R836" s="2"/>
      <c r="S836" s="2"/>
      <c r="T836" s="2"/>
      <c r="U836" s="2"/>
      <c r="V836" s="2"/>
      <c r="W836" s="2"/>
      <c r="X836" s="2"/>
      <c r="Y836" s="2"/>
      <c r="Z836" s="2"/>
    </row>
    <row r="837" spans="1:26" ht="12.75" hidden="1" customHeight="1">
      <c r="A837" s="1"/>
      <c r="B837" s="1"/>
      <c r="C837" s="1"/>
      <c r="D837" s="2"/>
      <c r="E837" s="2"/>
      <c r="F837" s="2"/>
      <c r="G837" s="2"/>
      <c r="H837" s="2"/>
      <c r="I837" s="2"/>
      <c r="J837" s="2"/>
      <c r="K837" s="2"/>
      <c r="L837" s="2"/>
      <c r="M837" s="2"/>
      <c r="N837" s="2"/>
      <c r="O837" s="2"/>
      <c r="P837" s="2"/>
      <c r="Q837" s="2"/>
      <c r="R837" s="2"/>
      <c r="S837" s="2"/>
      <c r="T837" s="2"/>
      <c r="U837" s="2"/>
      <c r="V837" s="2"/>
      <c r="W837" s="2"/>
      <c r="X837" s="2"/>
      <c r="Y837" s="2"/>
      <c r="Z837" s="2"/>
    </row>
    <row r="838" spans="1:26" ht="12.75" hidden="1" customHeight="1">
      <c r="A838" s="1"/>
      <c r="B838" s="1"/>
      <c r="C838" s="1"/>
      <c r="D838" s="2"/>
      <c r="E838" s="2"/>
      <c r="F838" s="2"/>
      <c r="G838" s="2"/>
      <c r="H838" s="2"/>
      <c r="I838" s="2"/>
      <c r="J838" s="2"/>
      <c r="K838" s="2"/>
      <c r="L838" s="2"/>
      <c r="M838" s="2"/>
      <c r="N838" s="2"/>
      <c r="O838" s="2"/>
      <c r="P838" s="2"/>
      <c r="Q838" s="2"/>
      <c r="R838" s="2"/>
      <c r="S838" s="2"/>
      <c r="T838" s="2"/>
      <c r="U838" s="2"/>
      <c r="V838" s="2"/>
      <c r="W838" s="2"/>
      <c r="X838" s="2"/>
      <c r="Y838" s="2"/>
      <c r="Z838" s="2"/>
    </row>
    <row r="839" spans="1:26" ht="12.75" hidden="1" customHeight="1">
      <c r="A839" s="1"/>
      <c r="B839" s="1"/>
      <c r="C839" s="1"/>
      <c r="D839" s="2"/>
      <c r="E839" s="2"/>
      <c r="F839" s="2"/>
      <c r="G839" s="2"/>
      <c r="H839" s="2"/>
      <c r="I839" s="2"/>
      <c r="J839" s="2"/>
      <c r="K839" s="2"/>
      <c r="L839" s="2"/>
      <c r="M839" s="2"/>
      <c r="N839" s="2"/>
      <c r="O839" s="2"/>
      <c r="P839" s="2"/>
      <c r="Q839" s="2"/>
      <c r="R839" s="2"/>
      <c r="S839" s="2"/>
      <c r="T839" s="2"/>
      <c r="U839" s="2"/>
      <c r="V839" s="2"/>
      <c r="W839" s="2"/>
      <c r="X839" s="2"/>
      <c r="Y839" s="2"/>
      <c r="Z839" s="2"/>
    </row>
    <row r="840" spans="1:26" ht="12.75" hidden="1" customHeight="1">
      <c r="A840" s="1"/>
      <c r="B840" s="1"/>
      <c r="C840" s="1"/>
      <c r="D840" s="2"/>
      <c r="E840" s="2"/>
      <c r="F840" s="2"/>
      <c r="G840" s="2"/>
      <c r="H840" s="2"/>
      <c r="I840" s="2"/>
      <c r="J840" s="2"/>
      <c r="K840" s="2"/>
      <c r="L840" s="2"/>
      <c r="M840" s="2"/>
      <c r="N840" s="2"/>
      <c r="O840" s="2"/>
      <c r="P840" s="2"/>
      <c r="Q840" s="2"/>
      <c r="R840" s="2"/>
      <c r="S840" s="2"/>
      <c r="T840" s="2"/>
      <c r="U840" s="2"/>
      <c r="V840" s="2"/>
      <c r="W840" s="2"/>
      <c r="X840" s="2"/>
      <c r="Y840" s="2"/>
      <c r="Z840" s="2"/>
    </row>
    <row r="841" spans="1:26" ht="12.75" hidden="1" customHeight="1">
      <c r="A841" s="1"/>
      <c r="B841" s="1"/>
      <c r="C841" s="1"/>
      <c r="D841" s="2"/>
      <c r="E841" s="2"/>
      <c r="F841" s="2"/>
      <c r="G841" s="2"/>
      <c r="H841" s="2"/>
      <c r="I841" s="2"/>
      <c r="J841" s="2"/>
      <c r="K841" s="2"/>
      <c r="L841" s="2"/>
      <c r="M841" s="2"/>
      <c r="N841" s="2"/>
      <c r="O841" s="2"/>
      <c r="P841" s="2"/>
      <c r="Q841" s="2"/>
      <c r="R841" s="2"/>
      <c r="S841" s="2"/>
      <c r="T841" s="2"/>
      <c r="U841" s="2"/>
      <c r="V841" s="2"/>
      <c r="W841" s="2"/>
      <c r="X841" s="2"/>
      <c r="Y841" s="2"/>
      <c r="Z841" s="2"/>
    </row>
    <row r="842" spans="1:26" ht="12.75" hidden="1"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2.75" hidden="1"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2.75" hidden="1"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2.75" hidden="1"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2.75" hidden="1"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2.75" hidden="1"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2.75" hidden="1"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2.75" hidden="1"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2.75" hidden="1"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2.75" hidden="1"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2.75" hidden="1"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2.75" hidden="1"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2.75" hidden="1"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2.75" hidden="1"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2.75" hidden="1"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2.75" hidden="1"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2.75" hidden="1"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2.75" hidden="1"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2.75" hidden="1"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2.75" hidden="1"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2.75" hidden="1"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2.75" hidden="1"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2.75" hidden="1"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2.75" hidden="1"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2.75" hidden="1"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2.75" hidden="1"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2.75" hidden="1"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2.75" hidden="1"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2.75" hidden="1"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2.75" hidden="1"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2.75" hidden="1"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2.75" hidden="1"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2.75" hidden="1"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2.75" hidden="1"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2.75" hidden="1"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2.75" hidden="1"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2.75" hidden="1"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2.75" hidden="1"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2.75" hidden="1"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2.75" hidden="1"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2.75" hidden="1"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2.75" hidden="1"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2.75" hidden="1"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2.75" hidden="1"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2.75" hidden="1"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2.75" hidden="1"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2.75" hidden="1"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2.75" hidden="1"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2.75" hidden="1"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2.75" hidden="1"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2.75" hidden="1"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2.75" hidden="1"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2.75" hidden="1"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2.75" hidden="1"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2.75" hidden="1"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2.75" hidden="1"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2.75" hidden="1"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2.75" hidden="1"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2.75" hidden="1"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2.75" hidden="1"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2.75" hidden="1"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2.75" hidden="1"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2.75" hidden="1"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2.75" hidden="1"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2.75" hidden="1"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2.75" hidden="1"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2.75" hidden="1"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2.75" hidden="1"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2.75" hidden="1"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2.75" hidden="1"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2.75" hidden="1"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2.75" hidden="1"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2.75" hidden="1"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2.75" hidden="1"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2.75" hidden="1"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2.75" hidden="1"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2.75" hidden="1"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2.75" hidden="1"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2.75" hidden="1"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2.75" hidden="1"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2.75" hidden="1"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2.75" hidden="1"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2.75" hidden="1"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2.75" hidden="1"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2.75" hidden="1"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2.75" hidden="1"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2.75" hidden="1"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2.75" hidden="1"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2.75" hidden="1"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2.75" hidden="1"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2.75" hidden="1"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2.75" hidden="1"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2.75" hidden="1"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2.75" hidden="1"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2.75" hidden="1"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2.75" hidden="1"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2.75" hidden="1"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2.75" hidden="1"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2.75" hidden="1"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2.75" hidden="1"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2.75" hidden="1"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2.75" hidden="1"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2.75" hidden="1"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2.75" hidden="1"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2.75" hidden="1"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2.75" hidden="1"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2.75" hidden="1"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2.75" hidden="1"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2.75" hidden="1"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2.75" hidden="1"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2.75" hidden="1"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2.75" hidden="1"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2.75" hidden="1"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2.75" hidden="1"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2.75" hidden="1"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2.75" hidden="1"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2.75" hidden="1"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2.75" hidden="1"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2.75" hidden="1"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2.75" hidden="1"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2.75" hidden="1"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2.75" hidden="1"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2.75" hidden="1"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2.75" hidden="1"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2.75" hidden="1"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2.75" hidden="1"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2.75" hidden="1"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2.75" hidden="1"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2.75" hidden="1"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2.75" hidden="1"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2.75" hidden="1"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2.75" hidden="1"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2.75" hidden="1"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2.75" hidden="1"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2.75" hidden="1"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2.75" hidden="1"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2.75" hidden="1"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2.75" hidden="1"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2.75" hidden="1"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2.75" hidden="1"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2.75" hidden="1"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2.75" hidden="1"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2.75" hidden="1"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2.75" hidden="1"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2.75" hidden="1"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2.75" hidden="1"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2.75" hidden="1"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2.75" hidden="1"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2.75" hidden="1"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2.75" hidden="1"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2.75" hidden="1"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2.75" hidden="1"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2.75" hidden="1"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2.75" hidden="1"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2.75" hidden="1"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2.75" hidden="1"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2.75" hidden="1"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2.75" hidden="1"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2.75" hidden="1"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2.75" hidden="1"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2.75" hidden="1" customHeight="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ht="12.75" hidden="1" customHeight="1">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ht="12.75" hidden="1" customHeight="1">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ht="12.75" hidden="1" customHeight="1">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ht="12.75" hidden="1" customHeight="1">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ht="12.75" hidden="1" customHeight="1">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ht="12.75" hidden="1" customHeight="1">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row r="1009" spans="1:26" ht="12.75" hidden="1" customHeight="1">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row>
    <row r="1010" spans="1:26" ht="12.75" hidden="1" customHeight="1">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row>
  </sheetData>
  <mergeCells count="227">
    <mergeCell ref="A661:G661"/>
    <mergeCell ref="D627:F630"/>
    <mergeCell ref="D632:F636"/>
    <mergeCell ref="D654:F658"/>
    <mergeCell ref="D659:F659"/>
    <mergeCell ref="D653:F653"/>
    <mergeCell ref="D756:F758"/>
    <mergeCell ref="D735:F735"/>
    <mergeCell ref="D737:F742"/>
    <mergeCell ref="D744:F747"/>
    <mergeCell ref="D749:F751"/>
    <mergeCell ref="D753:F754"/>
    <mergeCell ref="A732:G732"/>
    <mergeCell ref="D687:F688"/>
    <mergeCell ref="D690:F702"/>
    <mergeCell ref="D718:F721"/>
    <mergeCell ref="D706:F708"/>
    <mergeCell ref="D710:F712"/>
    <mergeCell ref="D714:F716"/>
    <mergeCell ref="D734:F734"/>
    <mergeCell ref="D723:F729"/>
    <mergeCell ref="D730:F730"/>
    <mergeCell ref="D667:F667"/>
    <mergeCell ref="D668:F668"/>
    <mergeCell ref="D770:F770"/>
    <mergeCell ref="E767:F767"/>
    <mergeCell ref="D765:F765"/>
    <mergeCell ref="D766:F766"/>
    <mergeCell ref="D762:F762"/>
    <mergeCell ref="D763:F763"/>
    <mergeCell ref="D665:F665"/>
    <mergeCell ref="D663:F663"/>
    <mergeCell ref="D664:F664"/>
    <mergeCell ref="D672:F674"/>
    <mergeCell ref="D676:F676"/>
    <mergeCell ref="E678:F678"/>
    <mergeCell ref="D680:F685"/>
    <mergeCell ref="A760:G760"/>
    <mergeCell ref="E669:F670"/>
    <mergeCell ref="D703:F704"/>
    <mergeCell ref="D677:F677"/>
    <mergeCell ref="D84:F98"/>
    <mergeCell ref="D75:F83"/>
    <mergeCell ref="D72:F72"/>
    <mergeCell ref="D73:F73"/>
    <mergeCell ref="A70:G70"/>
    <mergeCell ref="D49:F51"/>
    <mergeCell ref="D44:F47"/>
    <mergeCell ref="D100:F107"/>
    <mergeCell ref="D53:F54"/>
    <mergeCell ref="D56:F58"/>
    <mergeCell ref="D60:F61"/>
    <mergeCell ref="D240:F240"/>
    <mergeCell ref="D193:F195"/>
    <mergeCell ref="D192:F192"/>
    <mergeCell ref="D189:F189"/>
    <mergeCell ref="D190:F190"/>
    <mergeCell ref="D203:F204"/>
    <mergeCell ref="D205:F205"/>
    <mergeCell ref="D207:F211"/>
    <mergeCell ref="D197:F201"/>
    <mergeCell ref="D155:F158"/>
    <mergeCell ref="D131:F148"/>
    <mergeCell ref="D149:F149"/>
    <mergeCell ref="D416:F417"/>
    <mergeCell ref="D412:F414"/>
    <mergeCell ref="D450:F453"/>
    <mergeCell ref="A164:G164"/>
    <mergeCell ref="D160:F162"/>
    <mergeCell ref="D174:F177"/>
    <mergeCell ref="D170:F171"/>
    <mergeCell ref="D172:F172"/>
    <mergeCell ref="A187:G187"/>
    <mergeCell ref="D179:F180"/>
    <mergeCell ref="D150:G150"/>
    <mergeCell ref="D151:F153"/>
    <mergeCell ref="D182:F185"/>
    <mergeCell ref="B166:F166"/>
    <mergeCell ref="A168:G168"/>
    <mergeCell ref="A216:G216"/>
    <mergeCell ref="A253:G253"/>
    <mergeCell ref="A235:G235"/>
    <mergeCell ref="D213:F214"/>
    <mergeCell ref="D231:F233"/>
    <mergeCell ref="D237:F238"/>
    <mergeCell ref="D643:F651"/>
    <mergeCell ref="D617:F619"/>
    <mergeCell ref="D624:F624"/>
    <mergeCell ref="D625:F625"/>
    <mergeCell ref="D620:F620"/>
    <mergeCell ref="D605:F605"/>
    <mergeCell ref="D526:F527"/>
    <mergeCell ref="D529:F531"/>
    <mergeCell ref="D555:F555"/>
    <mergeCell ref="D540:F540"/>
    <mergeCell ref="D543:F543"/>
    <mergeCell ref="D548:F551"/>
    <mergeCell ref="D544:F546"/>
    <mergeCell ref="D614:F615"/>
    <mergeCell ref="D594:F595"/>
    <mergeCell ref="D597:F598"/>
    <mergeCell ref="A586:G586"/>
    <mergeCell ref="A553:G553"/>
    <mergeCell ref="A577:G577"/>
    <mergeCell ref="A622:G622"/>
    <mergeCell ref="D580:F580"/>
    <mergeCell ref="D582:F584"/>
    <mergeCell ref="A5:G5"/>
    <mergeCell ref="A4:G4"/>
    <mergeCell ref="A7:G7"/>
    <mergeCell ref="D533:F534"/>
    <mergeCell ref="E541:F541"/>
    <mergeCell ref="D516:F516"/>
    <mergeCell ref="D518:F518"/>
    <mergeCell ref="D520:F521"/>
    <mergeCell ref="D638:F641"/>
    <mergeCell ref="D15:F17"/>
    <mergeCell ref="D19:F19"/>
    <mergeCell ref="D24:F28"/>
    <mergeCell ref="D30:F31"/>
    <mergeCell ref="D33:F36"/>
    <mergeCell ref="D63:F65"/>
    <mergeCell ref="D67:F68"/>
    <mergeCell ref="D440:F440"/>
    <mergeCell ref="D455:F455"/>
    <mergeCell ref="D250:F251"/>
    <mergeCell ref="D258:F258"/>
    <mergeCell ref="D225:F229"/>
    <mergeCell ref="D218:F218"/>
    <mergeCell ref="D220:F220"/>
    <mergeCell ref="D246:F248"/>
    <mergeCell ref="A2:G2"/>
    <mergeCell ref="D340:F357"/>
    <mergeCell ref="D359:F360"/>
    <mergeCell ref="D368:F371"/>
    <mergeCell ref="D372:F372"/>
    <mergeCell ref="D408:F410"/>
    <mergeCell ref="D407:F407"/>
    <mergeCell ref="D406:F406"/>
    <mergeCell ref="D374:F404"/>
    <mergeCell ref="D309:F320"/>
    <mergeCell ref="D331:F339"/>
    <mergeCell ref="D326:F329"/>
    <mergeCell ref="D321:F324"/>
    <mergeCell ref="D362:F366"/>
    <mergeCell ref="D112:F116"/>
    <mergeCell ref="D118:F129"/>
    <mergeCell ref="D109:F110"/>
    <mergeCell ref="A9:G9"/>
    <mergeCell ref="D11:F12"/>
    <mergeCell ref="D13:F13"/>
    <mergeCell ref="D21:F22"/>
    <mergeCell ref="D38:F42"/>
    <mergeCell ref="A3:G3"/>
    <mergeCell ref="A6:G6"/>
    <mergeCell ref="D468:F469"/>
    <mergeCell ref="D482:F484"/>
    <mergeCell ref="A509:G509"/>
    <mergeCell ref="D505:F507"/>
    <mergeCell ref="D496:F500"/>
    <mergeCell ref="D502:F504"/>
    <mergeCell ref="B511:F511"/>
    <mergeCell ref="A513:G513"/>
    <mergeCell ref="A462:G462"/>
    <mergeCell ref="D464:F464"/>
    <mergeCell ref="D477:F480"/>
    <mergeCell ref="D471:F475"/>
    <mergeCell ref="D457:F458"/>
    <mergeCell ref="D460:F460"/>
    <mergeCell ref="D486:F494"/>
    <mergeCell ref="D266:F267"/>
    <mergeCell ref="D260:F264"/>
    <mergeCell ref="D287:F295"/>
    <mergeCell ref="D221:F222"/>
    <mergeCell ref="D223:F223"/>
    <mergeCell ref="D241:F241"/>
    <mergeCell ref="D243:F244"/>
    <mergeCell ref="D255:F255"/>
    <mergeCell ref="D256:F256"/>
    <mergeCell ref="D269:F269"/>
    <mergeCell ref="D271:F285"/>
    <mergeCell ref="D305:F305"/>
    <mergeCell ref="D307:F307"/>
    <mergeCell ref="D297:F302"/>
    <mergeCell ref="D434:F438"/>
    <mergeCell ref="D419:F432"/>
    <mergeCell ref="D304:F304"/>
    <mergeCell ref="A442:G442"/>
    <mergeCell ref="D445:F445"/>
    <mergeCell ref="D447:F448"/>
    <mergeCell ref="D444:F444"/>
    <mergeCell ref="D515:F515"/>
    <mergeCell ref="D523:F524"/>
    <mergeCell ref="D607:F612"/>
    <mergeCell ref="D600:F601"/>
    <mergeCell ref="A603:G603"/>
    <mergeCell ref="D588:F589"/>
    <mergeCell ref="D590:F590"/>
    <mergeCell ref="D572:F573"/>
    <mergeCell ref="D579:F579"/>
    <mergeCell ref="D575:F575"/>
    <mergeCell ref="D569:F570"/>
    <mergeCell ref="D556:F556"/>
    <mergeCell ref="D558:F558"/>
    <mergeCell ref="D560:F563"/>
    <mergeCell ref="D592:F592"/>
    <mergeCell ref="D564:F567"/>
    <mergeCell ref="D539:F539"/>
    <mergeCell ref="D536:F537"/>
    <mergeCell ref="A800:G800"/>
    <mergeCell ref="B798:F798"/>
    <mergeCell ref="A804:G804"/>
    <mergeCell ref="B802:F802"/>
    <mergeCell ref="B806:F806"/>
    <mergeCell ref="A796:G796"/>
    <mergeCell ref="B810:F810"/>
    <mergeCell ref="A808:G808"/>
    <mergeCell ref="B794:F794"/>
    <mergeCell ref="D771:F771"/>
    <mergeCell ref="D772:F772"/>
    <mergeCell ref="B790:F790"/>
    <mergeCell ref="A792:G792"/>
    <mergeCell ref="A788:G788"/>
    <mergeCell ref="B786:F786"/>
    <mergeCell ref="A780:G780"/>
    <mergeCell ref="A784:G784"/>
    <mergeCell ref="B782:F782"/>
  </mergeCells>
  <dataValidations count="1">
    <dataValidation type="list" allowBlank="1" showErrorMessage="1" sqref="B15 B19 B21 B24 B30 B33 B38 B44 B49 B53 B56 B60 B63 B67 B75 B84 B100 B109 B112 B118 B131 B151 B155 B160 B174 B182 B193 B203 B207 B213 B221 B225 B231 B243 B246 B250 B258 B260 B266 B269 B271 B287 B297 B307 B309 B321 B326 B359 B362 B368 B374 B406 B412 B416 B419 B423 B426 B430 B432 B434 B440 B447 B450 B455 B457 B460 B468 B471 B477 B482 B486 B496 B502 B505 B518 B520 B523 B526 B529 B533 B536 B539 B543 B548 B558 B560 B564 B569 B572 B575 B582 B592 B594 B597 B600 B607 B614 B617 B620 B627 B632 B638 B643 B653 B667 B672 B676 B680 B687 B690 B703 B706 B710 B714 B718 B723 B737 B744 B749 B753 B756 B766 B771 B774">
      <formula1>$I$3:$I$5</formula1>
    </dataValidation>
  </dataValidations>
  <hyperlinks>
    <hyperlink ref="D149" r:id="rId1"/>
    <hyperlink ref="D372" r:id="rId2"/>
    <hyperlink ref="D407" r:id="rId3"/>
    <hyperlink ref="D659" r:id="rId4"/>
  </hyperlinks>
  <printOptions horizontalCentered="1"/>
  <pageMargins left="0.75" right="0.5" top="1" bottom="1" header="0" footer="0"/>
  <pageSetup orientation="portrait"/>
  <rowBreaks count="25" manualBreakCount="25">
    <brk id="576" man="1"/>
    <brk id="512" man="1"/>
    <brk id="69" man="1"/>
    <brk id="585" man="1"/>
    <brk id="461" man="1"/>
    <brk id="717" man="1"/>
    <brk id="660" man="1"/>
    <brk id="215" man="1"/>
    <brk id="602" man="1"/>
    <brk id="411" man="1"/>
    <brk id="731" man="1"/>
    <brk id="163" man="1"/>
    <brk id="358" man="1"/>
    <brk id="167" man="1"/>
    <brk id="552" man="1"/>
    <brk id="234" man="1"/>
    <brk id="621" man="1"/>
    <brk id="303" man="1"/>
    <brk id="117" man="1"/>
    <brk id="759" man="1"/>
    <brk id="441" man="1"/>
    <brk id="186" man="1"/>
    <brk id="59" man="1"/>
    <brk id="252" man="1"/>
    <brk id="50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H1065"/>
  <sheetViews>
    <sheetView showGridLines="0" tabSelected="1" view="pageBreakPreview" topLeftCell="A838" zoomScaleNormal="100" zoomScaleSheetLayoutView="100" workbookViewId="0">
      <selection activeCell="AC863" sqref="AC863:AH863"/>
    </sheetView>
  </sheetViews>
  <sheetFormatPr defaultColWidth="14.42578125" defaultRowHeight="15" customHeight="1"/>
  <cols>
    <col min="1" max="5" width="2.42578125" customWidth="1"/>
    <col min="6" max="6" width="6.28515625" customWidth="1"/>
    <col min="7" max="36" width="2.42578125" customWidth="1"/>
    <col min="37" max="37" width="2.85546875" customWidth="1"/>
    <col min="38" max="38" width="2.42578125" customWidth="1"/>
    <col min="39" max="39" width="2.42578125" hidden="1" customWidth="1"/>
    <col min="40" max="40" width="8.42578125" hidden="1" customWidth="1"/>
    <col min="41" max="41" width="2.42578125" hidden="1" customWidth="1"/>
    <col min="42" max="42" width="3.28515625" hidden="1" customWidth="1"/>
    <col min="43" max="44" width="2.42578125" hidden="1" customWidth="1"/>
    <col min="45" max="45" width="5.42578125" hidden="1" customWidth="1"/>
    <col min="46" max="46" width="5.7109375" hidden="1" customWidth="1"/>
    <col min="47" max="47" width="7.7109375" hidden="1" customWidth="1"/>
    <col min="48" max="53" width="6.7109375" hidden="1" customWidth="1"/>
    <col min="54" max="54" width="15" hidden="1" customWidth="1"/>
    <col min="55" max="59" width="12.7109375" hidden="1" customWidth="1"/>
    <col min="60" max="60" width="11.42578125" hidden="1" customWidth="1"/>
    <col min="61" max="61" width="17.85546875" hidden="1" customWidth="1"/>
    <col min="62" max="62" width="12.42578125" hidden="1" customWidth="1"/>
    <col min="63" max="63" width="11.42578125" hidden="1" customWidth="1"/>
    <col min="64" max="65" width="11.7109375" hidden="1" customWidth="1"/>
    <col min="66" max="66" width="12.85546875" hidden="1" customWidth="1"/>
    <col min="67" max="82" width="2.7109375" hidden="1" customWidth="1"/>
    <col min="83" max="83" width="12.85546875" hidden="1" customWidth="1"/>
    <col min="84" max="112" width="8.7109375" hidden="1" customWidth="1"/>
  </cols>
  <sheetData>
    <row r="1" spans="1:38" ht="12.75">
      <c r="A1" s="2"/>
      <c r="B1" s="2"/>
      <c r="C1" s="2"/>
      <c r="D1" s="2"/>
      <c r="E1" s="2"/>
      <c r="F1" s="2"/>
      <c r="G1" s="2"/>
      <c r="H1" s="2"/>
      <c r="I1" s="2"/>
      <c r="J1" s="41"/>
      <c r="K1" s="2"/>
      <c r="L1" s="2"/>
      <c r="M1" s="2"/>
      <c r="N1" s="2"/>
      <c r="O1" s="2"/>
      <c r="P1" s="2"/>
      <c r="Q1" s="2"/>
      <c r="R1" s="2"/>
      <c r="S1" s="2"/>
      <c r="T1" s="2"/>
      <c r="U1" s="2"/>
    </row>
    <row r="2" spans="1:38" ht="12.75">
      <c r="A2" s="2"/>
      <c r="B2" s="2"/>
      <c r="C2" s="2"/>
      <c r="D2" s="2"/>
      <c r="E2" s="2"/>
      <c r="F2" s="2"/>
      <c r="G2" s="2"/>
      <c r="H2" s="2"/>
      <c r="I2" s="2"/>
      <c r="J2" s="2"/>
      <c r="K2" s="2"/>
      <c r="L2" s="2"/>
      <c r="M2" s="2"/>
      <c r="N2" s="2"/>
      <c r="O2" s="2"/>
      <c r="P2" s="2"/>
      <c r="Q2" s="2"/>
      <c r="R2" s="2"/>
      <c r="S2" s="2"/>
      <c r="T2" s="2"/>
      <c r="U2" s="2"/>
    </row>
    <row r="3" spans="1:38" ht="12.75">
      <c r="A3" s="2"/>
      <c r="B3" s="2"/>
      <c r="C3" s="2"/>
      <c r="D3" s="2"/>
      <c r="E3" s="2"/>
      <c r="F3" s="2"/>
      <c r="G3" s="2"/>
      <c r="H3" s="2"/>
      <c r="I3" s="2"/>
      <c r="J3" s="2"/>
      <c r="K3" s="2"/>
      <c r="L3" s="2"/>
      <c r="M3" s="2"/>
      <c r="N3" s="2"/>
      <c r="O3" s="2"/>
      <c r="P3" s="2"/>
      <c r="Q3" s="2"/>
      <c r="R3" s="2"/>
      <c r="S3" s="2"/>
      <c r="T3" s="2"/>
      <c r="U3" s="2"/>
    </row>
    <row r="4" spans="1:38" ht="12.75">
      <c r="A4" s="2"/>
      <c r="B4" s="2"/>
      <c r="C4" s="2"/>
      <c r="D4" s="2"/>
      <c r="E4" s="2"/>
      <c r="F4" s="2"/>
      <c r="G4" s="2"/>
      <c r="H4" s="2"/>
      <c r="I4" s="2"/>
      <c r="J4" s="2"/>
      <c r="K4" s="2"/>
      <c r="L4" s="2"/>
      <c r="M4" s="2"/>
      <c r="N4" s="2"/>
      <c r="O4" s="2"/>
      <c r="P4" s="2"/>
      <c r="Q4" s="2"/>
      <c r="R4" s="2"/>
      <c r="S4" s="2"/>
      <c r="T4" s="2"/>
      <c r="U4" s="2"/>
    </row>
    <row r="5" spans="1:38" ht="12.75">
      <c r="A5" s="2"/>
      <c r="B5" s="2"/>
      <c r="C5" s="2"/>
      <c r="D5" s="2"/>
      <c r="E5" s="2"/>
      <c r="F5" s="2"/>
      <c r="G5" s="2"/>
      <c r="H5" s="2"/>
      <c r="I5" s="2"/>
      <c r="J5" s="2"/>
      <c r="K5" s="2"/>
      <c r="L5" s="2"/>
      <c r="M5" s="2"/>
      <c r="N5" s="2"/>
      <c r="O5" s="2"/>
      <c r="P5" s="2"/>
      <c r="Q5" s="2"/>
      <c r="R5" s="2"/>
      <c r="S5" s="2"/>
      <c r="T5" s="2"/>
      <c r="U5" s="2"/>
    </row>
    <row r="6" spans="1:38" ht="12.75">
      <c r="A6" s="2"/>
      <c r="B6" s="2"/>
      <c r="C6" s="2"/>
      <c r="D6" s="2"/>
      <c r="E6" s="2"/>
      <c r="F6" s="2"/>
      <c r="G6" s="2"/>
      <c r="H6" s="2"/>
      <c r="I6" s="2"/>
      <c r="J6" s="2"/>
      <c r="K6" s="2"/>
      <c r="L6" s="2"/>
      <c r="M6" s="2"/>
      <c r="N6" s="2"/>
      <c r="O6" s="2"/>
      <c r="P6" s="2"/>
      <c r="Q6" s="2"/>
      <c r="R6" s="2"/>
      <c r="S6" s="2"/>
      <c r="T6" s="2"/>
      <c r="U6" s="2"/>
    </row>
    <row r="7" spans="1:38" ht="12.75">
      <c r="A7" s="2"/>
      <c r="B7" s="2"/>
      <c r="C7" s="2"/>
      <c r="D7" s="2"/>
      <c r="E7" s="2"/>
      <c r="F7" s="2"/>
      <c r="G7" s="2"/>
      <c r="H7" s="2"/>
      <c r="I7" s="2"/>
      <c r="J7" s="2"/>
      <c r="K7" s="2"/>
      <c r="L7" s="2"/>
      <c r="M7" s="2"/>
      <c r="N7" s="2"/>
      <c r="O7" s="2"/>
      <c r="P7" s="2"/>
      <c r="Q7" s="2"/>
      <c r="R7" s="2"/>
      <c r="S7" s="2"/>
      <c r="T7" s="2"/>
      <c r="U7" s="2"/>
    </row>
    <row r="8" spans="1:38" ht="18.75">
      <c r="A8" s="473" t="s">
        <v>389</v>
      </c>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row>
    <row r="9" spans="1:38" ht="15" customHeight="1">
      <c r="A9" s="472" t="s">
        <v>390</v>
      </c>
      <c r="B9" s="390"/>
      <c r="C9" s="390"/>
      <c r="D9" s="390"/>
      <c r="E9" s="390"/>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row>
    <row r="10" spans="1:38" ht="15" customHeight="1">
      <c r="A10" s="412" t="s">
        <v>391</v>
      </c>
      <c r="B10" s="390"/>
      <c r="C10" s="390"/>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row>
    <row r="11" spans="1:38" ht="15" customHeight="1">
      <c r="A11" s="412" t="s">
        <v>392</v>
      </c>
      <c r="B11" s="390"/>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390"/>
      <c r="AD11" s="390"/>
      <c r="AE11" s="390"/>
      <c r="AF11" s="390"/>
      <c r="AG11" s="390"/>
      <c r="AH11" s="390"/>
      <c r="AI11" s="390"/>
      <c r="AJ11" s="390"/>
      <c r="AK11" s="390"/>
      <c r="AL11" s="390"/>
    </row>
    <row r="12" spans="1:38" ht="12.75">
      <c r="A12" s="474" t="s">
        <v>393</v>
      </c>
      <c r="B12" s="390"/>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390"/>
      <c r="AD12" s="390"/>
      <c r="AE12" s="390"/>
      <c r="AF12" s="390"/>
      <c r="AG12" s="390"/>
      <c r="AH12" s="390"/>
      <c r="AI12" s="390"/>
      <c r="AJ12" s="390"/>
      <c r="AK12" s="390"/>
      <c r="AL12" s="390"/>
    </row>
    <row r="13" spans="1:38" ht="12.75">
      <c r="A13" s="383" t="s">
        <v>394</v>
      </c>
      <c r="B13" s="384"/>
      <c r="C13" s="384"/>
      <c r="D13" s="384"/>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84"/>
      <c r="AI13" s="384"/>
      <c r="AJ13" s="384"/>
      <c r="AK13" s="384"/>
      <c r="AL13" s="385"/>
    </row>
    <row r="14" spans="1:38" ht="12.75" customHeight="1">
      <c r="A14" s="386"/>
      <c r="B14" s="387"/>
      <c r="C14" s="387"/>
      <c r="D14" s="387"/>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87"/>
      <c r="AI14" s="387"/>
      <c r="AJ14" s="387"/>
      <c r="AK14" s="387"/>
      <c r="AL14" s="388"/>
    </row>
    <row r="15" spans="1:38" ht="12.75" customHeight="1">
      <c r="A15" s="42"/>
      <c r="B15" s="42"/>
      <c r="C15" s="42"/>
      <c r="D15" s="42"/>
      <c r="E15" s="42"/>
      <c r="F15" s="42"/>
      <c r="G15" s="42"/>
      <c r="H15" s="2"/>
      <c r="I15" s="2"/>
      <c r="J15" s="2"/>
      <c r="K15" s="2"/>
      <c r="L15" s="2"/>
      <c r="M15" s="2"/>
      <c r="N15" s="2"/>
      <c r="O15" s="2"/>
      <c r="P15" s="2"/>
      <c r="Q15" s="2"/>
      <c r="R15" s="2"/>
      <c r="S15" s="2"/>
      <c r="T15" s="2"/>
      <c r="U15" s="2"/>
      <c r="V15" s="2"/>
      <c r="W15" s="2"/>
      <c r="X15" s="2"/>
      <c r="Y15" s="2"/>
      <c r="Z15" s="2"/>
      <c r="AA15" s="2"/>
      <c r="AB15" s="2"/>
    </row>
    <row r="16" spans="1:38" ht="12.75" customHeight="1">
      <c r="A16" s="40" t="s">
        <v>395</v>
      </c>
      <c r="B16" s="2"/>
      <c r="C16" s="2"/>
      <c r="D16" s="2"/>
      <c r="E16" s="2"/>
      <c r="F16" s="2"/>
      <c r="G16" s="2"/>
      <c r="H16" s="456" t="s">
        <v>396</v>
      </c>
      <c r="I16" s="436"/>
      <c r="J16" s="436"/>
      <c r="K16" s="436"/>
      <c r="L16" s="436"/>
      <c r="M16" s="436"/>
      <c r="N16" s="436"/>
      <c r="O16" s="436"/>
      <c r="P16" s="436"/>
      <c r="Q16" s="436"/>
      <c r="R16" s="436"/>
      <c r="S16" s="436"/>
      <c r="T16" s="436"/>
      <c r="U16" s="436"/>
      <c r="V16" s="436"/>
      <c r="W16" s="436"/>
      <c r="X16" s="436"/>
      <c r="Y16" s="436"/>
      <c r="Z16" s="436"/>
      <c r="AA16" s="436"/>
      <c r="AB16" s="436"/>
      <c r="AC16" s="436"/>
      <c r="AD16" s="436"/>
      <c r="AE16" s="436"/>
      <c r="AF16" s="436"/>
      <c r="AG16" s="436"/>
      <c r="AH16" s="436"/>
      <c r="AI16" s="436"/>
      <c r="AJ16" s="437"/>
    </row>
    <row r="17" spans="1:38" ht="12.75"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row>
    <row r="18" spans="1:38" ht="12.75" customHeight="1">
      <c r="A18" s="40" t="s">
        <v>397</v>
      </c>
      <c r="B18" s="2"/>
      <c r="C18" s="2"/>
      <c r="D18" s="2"/>
      <c r="E18" s="2"/>
      <c r="F18" s="2"/>
      <c r="G18" s="2"/>
      <c r="H18" s="435" t="s">
        <v>399</v>
      </c>
      <c r="I18" s="436"/>
      <c r="J18" s="436"/>
      <c r="K18" s="436"/>
      <c r="L18" s="436"/>
      <c r="M18" s="436"/>
      <c r="N18" s="436"/>
      <c r="O18" s="436"/>
      <c r="P18" s="436"/>
      <c r="Q18" s="436"/>
      <c r="R18" s="436"/>
      <c r="S18" s="436"/>
      <c r="T18" s="436"/>
      <c r="U18" s="436"/>
      <c r="V18" s="436"/>
      <c r="W18" s="436"/>
      <c r="X18" s="436"/>
      <c r="Y18" s="436"/>
      <c r="Z18" s="436"/>
      <c r="AA18" s="436"/>
      <c r="AB18" s="436"/>
      <c r="AC18" s="436"/>
      <c r="AD18" s="436"/>
      <c r="AE18" s="436"/>
      <c r="AF18" s="436"/>
      <c r="AG18" s="436"/>
      <c r="AH18" s="436"/>
      <c r="AI18" s="436"/>
      <c r="AJ18" s="437"/>
    </row>
    <row r="19" spans="1:38" ht="12.7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row>
    <row r="20" spans="1:38" ht="14.25" customHeight="1">
      <c r="A20" s="425" t="s">
        <v>400</v>
      </c>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390"/>
      <c r="AD20" s="390"/>
      <c r="AE20" s="390"/>
      <c r="AF20" s="390"/>
      <c r="AG20" s="390"/>
      <c r="AH20" s="390"/>
      <c r="AI20" s="390"/>
      <c r="AJ20" s="390"/>
      <c r="AK20" s="390"/>
      <c r="AL20" s="390"/>
    </row>
    <row r="21" spans="1:38" ht="12.75" customHeight="1">
      <c r="A21" s="475" t="s">
        <v>401</v>
      </c>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390"/>
      <c r="AD21" s="390"/>
      <c r="AE21" s="390"/>
      <c r="AF21" s="390"/>
      <c r="AG21" s="390"/>
      <c r="AH21" s="390"/>
      <c r="AI21" s="390"/>
      <c r="AJ21" s="390"/>
      <c r="AK21" s="390"/>
      <c r="AL21" s="390"/>
    </row>
    <row r="22" spans="1:38" ht="12.75" customHeight="1">
      <c r="A22" s="44"/>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row>
    <row r="23" spans="1:38" ht="12.75" customHeight="1">
      <c r="A23" s="33" t="s">
        <v>402</v>
      </c>
      <c r="B23" s="2"/>
      <c r="C23" s="12"/>
      <c r="D23" s="12"/>
      <c r="E23" s="12"/>
      <c r="F23" s="12"/>
      <c r="G23" s="12"/>
      <c r="H23" s="12"/>
      <c r="I23" s="12"/>
      <c r="J23" s="12"/>
      <c r="K23" s="12"/>
      <c r="L23" s="12"/>
      <c r="M23" s="12"/>
      <c r="N23" s="12"/>
      <c r="O23" s="12"/>
      <c r="P23" s="12"/>
      <c r="Q23" s="12"/>
      <c r="R23" s="12"/>
      <c r="S23" s="12"/>
      <c r="T23" s="12"/>
      <c r="U23" s="12"/>
      <c r="V23" s="12"/>
      <c r="W23" s="12"/>
      <c r="X23" s="12"/>
      <c r="Y23" s="12"/>
      <c r="Z23" s="12"/>
      <c r="AA23" s="45"/>
      <c r="AB23" s="45"/>
      <c r="AC23" s="45"/>
      <c r="AD23" s="45"/>
      <c r="AE23" s="45"/>
      <c r="AF23" s="45"/>
      <c r="AG23" s="45"/>
      <c r="AH23" s="45"/>
      <c r="AI23" s="45"/>
      <c r="AJ23" s="45"/>
      <c r="AK23" s="45"/>
      <c r="AL23" s="45"/>
    </row>
    <row r="24" spans="1:38" ht="12.75" customHeight="1">
      <c r="A24" s="33" t="s">
        <v>403</v>
      </c>
      <c r="B24" s="2"/>
      <c r="C24" s="12"/>
      <c r="D24" s="12"/>
      <c r="E24" s="12"/>
      <c r="F24" s="12"/>
      <c r="G24" s="12"/>
      <c r="H24" s="12"/>
      <c r="I24" s="12"/>
      <c r="J24" s="12"/>
      <c r="K24" s="12"/>
      <c r="L24" s="12"/>
      <c r="M24" s="12"/>
      <c r="N24" s="12"/>
      <c r="O24" s="12"/>
      <c r="P24" s="12"/>
      <c r="Q24" s="12"/>
      <c r="R24" s="12"/>
      <c r="S24" s="12"/>
      <c r="T24" s="12"/>
      <c r="U24" s="12"/>
      <c r="V24" s="12"/>
      <c r="W24" s="12"/>
      <c r="X24" s="12"/>
      <c r="Y24" s="12"/>
      <c r="Z24" s="12"/>
      <c r="AA24" s="45"/>
      <c r="AB24" s="45"/>
      <c r="AC24" s="45"/>
      <c r="AD24" s="45"/>
      <c r="AE24" s="45"/>
      <c r="AF24" s="45"/>
      <c r="AG24" s="45"/>
      <c r="AH24" s="45"/>
      <c r="AI24" s="45"/>
      <c r="AJ24" s="45"/>
      <c r="AK24" s="45"/>
      <c r="AL24" s="45"/>
    </row>
    <row r="25" spans="1:38" ht="12.75" customHeight="1">
      <c r="A25" s="11"/>
      <c r="B25" s="2"/>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2"/>
      <c r="AL25" s="2"/>
    </row>
    <row r="26" spans="1:38" ht="12.75" customHeight="1">
      <c r="A26" s="2"/>
      <c r="B26" s="2"/>
      <c r="C26" s="2"/>
      <c r="D26" s="2"/>
      <c r="E26" s="2"/>
      <c r="F26" s="2"/>
      <c r="G26" s="2"/>
      <c r="H26" s="2"/>
      <c r="I26" s="2"/>
      <c r="J26" s="2"/>
      <c r="K26" s="2"/>
      <c r="L26" s="2"/>
      <c r="M26" s="457">
        <f>'Basis &amp; Credits'!AB56</f>
        <v>1304892</v>
      </c>
      <c r="N26" s="450"/>
      <c r="O26" s="450"/>
      <c r="P26" s="450"/>
      <c r="Q26" s="450"/>
      <c r="R26" s="2" t="s">
        <v>406</v>
      </c>
      <c r="S26" s="2"/>
      <c r="T26" s="2"/>
      <c r="U26" s="2"/>
      <c r="V26" s="2"/>
      <c r="W26" s="2"/>
      <c r="X26" s="2"/>
      <c r="Y26" s="2"/>
      <c r="Z26" s="2"/>
      <c r="AA26" s="2"/>
      <c r="AB26" s="2"/>
      <c r="AC26" s="2"/>
      <c r="AD26" s="2"/>
      <c r="AE26" s="2"/>
      <c r="AF26" s="2"/>
      <c r="AG26" s="2"/>
      <c r="AH26" s="2"/>
      <c r="AI26" s="2"/>
      <c r="AJ26" s="2"/>
      <c r="AK26" s="2"/>
      <c r="AL26" s="2"/>
    </row>
    <row r="27" spans="1:38" ht="12.75" customHeight="1">
      <c r="A27" s="2"/>
      <c r="B27" s="2"/>
      <c r="C27" s="2"/>
      <c r="D27" s="2"/>
      <c r="E27" s="2"/>
      <c r="F27" s="2"/>
      <c r="G27" s="2"/>
      <c r="H27" s="2"/>
      <c r="I27" s="2"/>
      <c r="J27" s="2"/>
      <c r="K27" s="2"/>
      <c r="L27" s="2"/>
      <c r="M27" s="476">
        <f>'Basis &amp; Credits'!AB77</f>
        <v>9294095</v>
      </c>
      <c r="N27" s="401"/>
      <c r="O27" s="401"/>
      <c r="P27" s="401"/>
      <c r="Q27" s="401"/>
      <c r="R27" s="2" t="s">
        <v>411</v>
      </c>
      <c r="S27" s="2"/>
      <c r="T27" s="2"/>
      <c r="U27" s="2"/>
      <c r="V27" s="2"/>
      <c r="W27" s="2"/>
      <c r="X27" s="2"/>
      <c r="Y27" s="2"/>
      <c r="Z27" s="2"/>
      <c r="AA27" s="2"/>
      <c r="AB27" s="2"/>
      <c r="AC27" s="2"/>
      <c r="AD27" s="2"/>
      <c r="AE27" s="2"/>
      <c r="AF27" s="2"/>
      <c r="AG27" s="2"/>
      <c r="AH27" s="2"/>
      <c r="AI27" s="2"/>
      <c r="AJ27" s="2"/>
      <c r="AK27" s="2"/>
      <c r="AL27" s="2"/>
    </row>
    <row r="28" spans="1:38" ht="12.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row>
    <row r="29" spans="1:38" ht="12.75" customHeight="1">
      <c r="A29" s="2" t="s">
        <v>413</v>
      </c>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row>
    <row r="30" spans="1:38" ht="12.75" customHeight="1">
      <c r="A30" s="2" t="s">
        <v>414</v>
      </c>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row>
    <row r="31" spans="1:38" ht="12.75" customHeight="1">
      <c r="A31" s="21" t="s">
        <v>416</v>
      </c>
      <c r="B31" s="2"/>
      <c r="C31" s="21"/>
      <c r="D31" s="21"/>
      <c r="E31" s="21"/>
      <c r="F31" s="21"/>
      <c r="G31" s="21"/>
      <c r="H31" s="21"/>
      <c r="I31" s="21"/>
      <c r="J31" s="21"/>
      <c r="K31" s="21"/>
      <c r="L31" s="21"/>
      <c r="M31" s="21"/>
      <c r="N31" s="21"/>
      <c r="O31" s="21"/>
      <c r="P31" s="21"/>
      <c r="Q31" s="21"/>
      <c r="R31" s="21"/>
      <c r="S31" s="21"/>
      <c r="T31" s="21"/>
      <c r="U31" s="21"/>
      <c r="V31" s="21"/>
      <c r="W31" s="21"/>
      <c r="X31" s="21"/>
      <c r="Y31" s="21"/>
      <c r="Z31" s="21"/>
      <c r="AA31" s="46"/>
      <c r="AB31" s="46"/>
      <c r="AC31" s="46"/>
      <c r="AD31" s="46"/>
      <c r="AE31" s="46"/>
      <c r="AF31" s="46"/>
      <c r="AG31" s="46"/>
      <c r="AH31" s="46"/>
      <c r="AI31" s="46"/>
      <c r="AJ31" s="46"/>
      <c r="AK31" s="46"/>
      <c r="AL31" s="46"/>
    </row>
    <row r="32" spans="1:38" ht="12.75" customHeight="1">
      <c r="A32" s="21"/>
      <c r="B32" s="2"/>
      <c r="C32" s="21"/>
      <c r="D32" s="21"/>
      <c r="E32" s="21"/>
      <c r="F32" s="21"/>
      <c r="G32" s="21"/>
      <c r="H32" s="21"/>
      <c r="I32" s="21"/>
      <c r="J32" s="21"/>
      <c r="K32" s="21"/>
      <c r="L32" s="21"/>
      <c r="M32" s="21"/>
      <c r="N32" s="21"/>
      <c r="O32" s="21"/>
      <c r="P32" s="21"/>
      <c r="Q32" s="21"/>
      <c r="R32" s="21"/>
      <c r="S32" s="21"/>
      <c r="T32" s="21"/>
      <c r="U32" s="21"/>
      <c r="V32" s="21"/>
      <c r="W32" s="21"/>
      <c r="X32" s="21"/>
      <c r="Y32" s="21"/>
      <c r="Z32" s="21"/>
      <c r="AA32" s="46"/>
      <c r="AB32" s="46"/>
      <c r="AC32" s="46"/>
      <c r="AD32" s="46"/>
      <c r="AE32" s="46"/>
      <c r="AF32" s="46"/>
      <c r="AG32" s="46"/>
      <c r="AH32" s="46"/>
      <c r="AI32" s="46"/>
      <c r="AJ32" s="46"/>
      <c r="AK32" s="46"/>
      <c r="AL32" s="46"/>
    </row>
    <row r="33" spans="1:38" ht="12.75" customHeight="1">
      <c r="A33" s="21" t="s">
        <v>418</v>
      </c>
      <c r="B33" s="2"/>
      <c r="C33" s="21"/>
      <c r="D33" s="21"/>
      <c r="E33" s="21"/>
      <c r="F33" s="21"/>
      <c r="G33" s="21"/>
      <c r="H33" s="21"/>
      <c r="I33" s="21"/>
      <c r="J33" s="21"/>
      <c r="K33" s="21"/>
      <c r="L33" s="21"/>
      <c r="M33" s="21"/>
      <c r="N33" s="21"/>
      <c r="O33" s="438" t="s">
        <v>419</v>
      </c>
      <c r="P33" s="437"/>
      <c r="Q33" s="21" t="s">
        <v>421</v>
      </c>
      <c r="R33" s="2"/>
      <c r="S33" s="21"/>
      <c r="T33" s="21"/>
      <c r="U33" s="21"/>
      <c r="V33" s="21"/>
      <c r="W33" s="21"/>
      <c r="X33" s="21"/>
      <c r="Y33" s="21"/>
      <c r="Z33" s="21"/>
      <c r="AA33" s="46"/>
      <c r="AB33" s="46"/>
      <c r="AC33" s="46"/>
      <c r="AD33" s="46"/>
      <c r="AE33" s="46"/>
      <c r="AF33" s="46"/>
      <c r="AG33" s="46"/>
      <c r="AH33" s="46"/>
      <c r="AI33" s="46"/>
      <c r="AJ33" s="46"/>
      <c r="AK33" s="46"/>
      <c r="AL33" s="46"/>
    </row>
    <row r="34" spans="1:38" ht="12.75" customHeight="1">
      <c r="A34" s="2" t="s">
        <v>422</v>
      </c>
      <c r="B34" s="2"/>
      <c r="C34" s="21"/>
      <c r="D34" s="21"/>
      <c r="E34" s="21"/>
      <c r="F34" s="21"/>
      <c r="G34" s="21"/>
      <c r="H34" s="21"/>
      <c r="I34" s="21"/>
      <c r="J34" s="21"/>
      <c r="K34" s="21"/>
      <c r="L34" s="21"/>
      <c r="M34" s="21"/>
      <c r="N34" s="21"/>
      <c r="O34" s="21"/>
      <c r="P34" s="21"/>
      <c r="Q34" s="21"/>
      <c r="R34" s="21"/>
      <c r="S34" s="21"/>
      <c r="T34" s="21"/>
      <c r="U34" s="21"/>
      <c r="V34" s="21"/>
      <c r="W34" s="21"/>
      <c r="X34" s="21"/>
      <c r="Y34" s="21"/>
      <c r="Z34" s="21"/>
      <c r="AA34" s="46"/>
      <c r="AB34" s="46"/>
      <c r="AC34" s="46"/>
      <c r="AD34" s="46"/>
      <c r="AE34" s="46"/>
      <c r="AF34" s="46"/>
      <c r="AG34" s="46"/>
      <c r="AH34" s="46"/>
      <c r="AI34" s="46"/>
      <c r="AJ34" s="46"/>
      <c r="AK34" s="46"/>
      <c r="AL34" s="46"/>
    </row>
    <row r="35" spans="1:38" ht="12.75" customHeight="1">
      <c r="A35" s="2" t="s">
        <v>423</v>
      </c>
      <c r="B35" s="2"/>
      <c r="C35" s="21"/>
      <c r="D35" s="21"/>
      <c r="E35" s="21"/>
      <c r="F35" s="21"/>
      <c r="G35" s="21"/>
      <c r="H35" s="21"/>
      <c r="I35" s="21"/>
      <c r="J35" s="21"/>
      <c r="K35" s="21"/>
      <c r="L35" s="21"/>
      <c r="M35" s="21"/>
      <c r="N35" s="21"/>
      <c r="O35" s="21"/>
      <c r="P35" s="21"/>
      <c r="Q35" s="21"/>
      <c r="R35" s="21"/>
      <c r="S35" s="21"/>
      <c r="T35" s="21"/>
      <c r="U35" s="21"/>
      <c r="V35" s="21"/>
      <c r="W35" s="21"/>
      <c r="X35" s="21"/>
      <c r="Y35" s="21"/>
      <c r="Z35" s="21"/>
      <c r="AA35" s="46"/>
      <c r="AB35" s="46"/>
      <c r="AC35" s="46"/>
      <c r="AD35" s="46"/>
      <c r="AE35" s="46"/>
      <c r="AF35" s="46"/>
      <c r="AG35" s="46"/>
      <c r="AH35" s="46"/>
      <c r="AI35" s="46"/>
      <c r="AJ35" s="46"/>
      <c r="AK35" s="46"/>
      <c r="AL35" s="46"/>
    </row>
    <row r="36" spans="1:38" ht="12.75" customHeight="1">
      <c r="A36" s="2" t="s">
        <v>424</v>
      </c>
      <c r="B36" s="2"/>
      <c r="C36" s="21"/>
      <c r="D36" s="21"/>
      <c r="E36" s="21"/>
      <c r="F36" s="21"/>
      <c r="G36" s="21"/>
      <c r="H36" s="21"/>
      <c r="I36" s="21"/>
      <c r="J36" s="21"/>
      <c r="K36" s="21"/>
      <c r="L36" s="21"/>
      <c r="M36" s="21"/>
      <c r="N36" s="21"/>
      <c r="O36" s="21"/>
      <c r="P36" s="21"/>
      <c r="Q36" s="21"/>
      <c r="R36" s="21"/>
      <c r="S36" s="21"/>
      <c r="T36" s="21"/>
      <c r="U36" s="21"/>
      <c r="V36" s="21"/>
      <c r="W36" s="21"/>
      <c r="X36" s="21"/>
      <c r="Y36" s="21"/>
      <c r="Z36" s="21"/>
      <c r="AA36" s="46"/>
      <c r="AB36" s="46"/>
      <c r="AC36" s="46"/>
      <c r="AD36" s="46"/>
      <c r="AE36" s="46"/>
      <c r="AF36" s="46"/>
      <c r="AG36" s="46"/>
      <c r="AH36" s="46"/>
      <c r="AI36" s="46"/>
      <c r="AJ36" s="46"/>
      <c r="AK36" s="46"/>
      <c r="AL36" s="46"/>
    </row>
    <row r="37" spans="1:38" ht="12.75" customHeight="1">
      <c r="A37" s="2" t="s">
        <v>425</v>
      </c>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row>
    <row r="38" spans="1:38" ht="12.75" customHeight="1">
      <c r="A38" s="2" t="s">
        <v>426</v>
      </c>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row>
    <row r="39" spans="1:38" ht="12.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row>
    <row r="40" spans="1:38" ht="12.75" customHeight="1">
      <c r="A40" s="21" t="s">
        <v>427</v>
      </c>
      <c r="B40" s="2"/>
      <c r="C40" s="21"/>
      <c r="D40" s="21"/>
      <c r="E40" s="21"/>
      <c r="F40" s="21"/>
      <c r="G40" s="21"/>
      <c r="H40" s="21"/>
      <c r="I40" s="21"/>
      <c r="J40" s="21"/>
      <c r="K40" s="21"/>
      <c r="L40" s="21"/>
      <c r="M40" s="21"/>
      <c r="N40" s="21"/>
      <c r="O40" s="21"/>
      <c r="P40" s="21"/>
      <c r="Q40" s="21"/>
      <c r="R40" s="21"/>
      <c r="S40" s="21"/>
      <c r="T40" s="21"/>
      <c r="U40" s="21"/>
      <c r="V40" s="21"/>
      <c r="W40" s="21"/>
      <c r="X40" s="21"/>
      <c r="Y40" s="21"/>
      <c r="Z40" s="21"/>
      <c r="AA40" s="46"/>
      <c r="AB40" s="46"/>
      <c r="AC40" s="46"/>
      <c r="AD40" s="46"/>
      <c r="AE40" s="46"/>
      <c r="AF40" s="46"/>
      <c r="AG40" s="46"/>
      <c r="AH40" s="46"/>
      <c r="AI40" s="46"/>
      <c r="AJ40" s="46"/>
      <c r="AK40" s="46"/>
      <c r="AL40" s="46"/>
    </row>
    <row r="41" spans="1:38" ht="12.75" customHeight="1">
      <c r="A41" s="21" t="s">
        <v>429</v>
      </c>
      <c r="B41" s="2"/>
      <c r="C41" s="21"/>
      <c r="D41" s="21"/>
      <c r="E41" s="21"/>
      <c r="F41" s="21"/>
      <c r="G41" s="21"/>
      <c r="H41" s="21"/>
      <c r="I41" s="21"/>
      <c r="J41" s="21"/>
      <c r="K41" s="21"/>
      <c r="L41" s="21"/>
      <c r="M41" s="21"/>
      <c r="N41" s="21"/>
      <c r="O41" s="21"/>
      <c r="P41" s="21"/>
      <c r="Q41" s="21"/>
      <c r="R41" s="21"/>
      <c r="S41" s="21"/>
      <c r="T41" s="21"/>
      <c r="U41" s="21"/>
      <c r="V41" s="21"/>
      <c r="W41" s="21"/>
      <c r="X41" s="21"/>
      <c r="Y41" s="21"/>
      <c r="Z41" s="21"/>
      <c r="AA41" s="46"/>
      <c r="AB41" s="46"/>
      <c r="AC41" s="46"/>
      <c r="AD41" s="46"/>
      <c r="AE41" s="46"/>
      <c r="AF41" s="46"/>
      <c r="AG41" s="46"/>
      <c r="AH41" s="46"/>
      <c r="AI41" s="46"/>
      <c r="AJ41" s="46"/>
      <c r="AK41" s="46"/>
      <c r="AL41" s="46"/>
    </row>
    <row r="42" spans="1:38" ht="12.75" customHeight="1">
      <c r="A42" s="21" t="s">
        <v>430</v>
      </c>
      <c r="B42" s="2"/>
      <c r="C42" s="21"/>
      <c r="D42" s="21"/>
      <c r="E42" s="21"/>
      <c r="F42" s="21"/>
      <c r="G42" s="21"/>
      <c r="H42" s="21"/>
      <c r="I42" s="21"/>
      <c r="J42" s="21"/>
      <c r="K42" s="21"/>
      <c r="L42" s="21"/>
      <c r="M42" s="21"/>
      <c r="N42" s="21"/>
      <c r="O42" s="21"/>
      <c r="P42" s="21"/>
      <c r="Q42" s="21"/>
      <c r="R42" s="21"/>
      <c r="S42" s="21"/>
      <c r="T42" s="21"/>
      <c r="U42" s="21"/>
      <c r="V42" s="21"/>
      <c r="W42" s="21"/>
      <c r="X42" s="21"/>
      <c r="Y42" s="21"/>
      <c r="Z42" s="21"/>
      <c r="AA42" s="46"/>
      <c r="AB42" s="46"/>
      <c r="AC42" s="46"/>
      <c r="AD42" s="46"/>
      <c r="AE42" s="46"/>
      <c r="AF42" s="46"/>
      <c r="AG42" s="46"/>
      <c r="AH42" s="46"/>
      <c r="AI42" s="46"/>
      <c r="AJ42" s="46"/>
      <c r="AK42" s="2"/>
      <c r="AL42" s="2"/>
    </row>
    <row r="43" spans="1:38" ht="12.75" customHeight="1">
      <c r="A43" s="21" t="s">
        <v>432</v>
      </c>
      <c r="B43" s="2"/>
      <c r="C43" s="21"/>
      <c r="D43" s="21"/>
      <c r="E43" s="21"/>
      <c r="F43" s="21"/>
      <c r="G43" s="21"/>
      <c r="H43" s="21"/>
      <c r="I43" s="21"/>
      <c r="J43" s="21"/>
      <c r="K43" s="21"/>
      <c r="L43" s="21"/>
      <c r="M43" s="21"/>
      <c r="N43" s="21"/>
      <c r="O43" s="21"/>
      <c r="P43" s="21"/>
      <c r="Q43" s="21"/>
      <c r="R43" s="21"/>
      <c r="S43" s="21"/>
      <c r="T43" s="21"/>
      <c r="U43" s="21"/>
      <c r="V43" s="21"/>
      <c r="W43" s="21"/>
      <c r="X43" s="21"/>
      <c r="Y43" s="21"/>
      <c r="Z43" s="21"/>
      <c r="AA43" s="46"/>
      <c r="AB43" s="46"/>
      <c r="AC43" s="46"/>
      <c r="AD43" s="46"/>
      <c r="AE43" s="46"/>
      <c r="AF43" s="46"/>
      <c r="AG43" s="46"/>
      <c r="AH43" s="46"/>
      <c r="AI43" s="46"/>
      <c r="AJ43" s="46"/>
      <c r="AK43" s="46"/>
      <c r="AL43" s="46"/>
    </row>
    <row r="44" spans="1:38" ht="12.75" customHeight="1">
      <c r="A44" s="21" t="s">
        <v>433</v>
      </c>
      <c r="B44" s="2"/>
      <c r="C44" s="21"/>
      <c r="D44" s="21"/>
      <c r="E44" s="21"/>
      <c r="F44" s="21"/>
      <c r="G44" s="21"/>
      <c r="H44" s="21"/>
      <c r="I44" s="21"/>
      <c r="J44" s="21"/>
      <c r="K44" s="21"/>
      <c r="L44" s="21"/>
      <c r="M44" s="21"/>
      <c r="N44" s="21"/>
      <c r="O44" s="21"/>
      <c r="P44" s="21"/>
      <c r="Q44" s="21"/>
      <c r="R44" s="21"/>
      <c r="S44" s="21"/>
      <c r="T44" s="21"/>
      <c r="U44" s="21"/>
      <c r="V44" s="21"/>
      <c r="W44" s="21"/>
      <c r="X44" s="21"/>
      <c r="Y44" s="21"/>
      <c r="Z44" s="21"/>
      <c r="AA44" s="46"/>
      <c r="AB44" s="46"/>
      <c r="AC44" s="46"/>
      <c r="AD44" s="46"/>
      <c r="AE44" s="46"/>
      <c r="AF44" s="46"/>
      <c r="AG44" s="46"/>
      <c r="AH44" s="46"/>
      <c r="AI44" s="46"/>
      <c r="AJ44" s="46"/>
      <c r="AK44" s="46"/>
      <c r="AL44" s="46"/>
    </row>
    <row r="45" spans="1:38" ht="12.75" customHeight="1">
      <c r="A45" s="21" t="s">
        <v>434</v>
      </c>
      <c r="B45" s="2"/>
      <c r="C45" s="21"/>
      <c r="D45" s="21"/>
      <c r="E45" s="21"/>
      <c r="F45" s="21"/>
      <c r="G45" s="21"/>
      <c r="H45" s="21"/>
      <c r="I45" s="21"/>
      <c r="J45" s="21"/>
      <c r="K45" s="21"/>
      <c r="L45" s="21"/>
      <c r="M45" s="21"/>
      <c r="N45" s="21"/>
      <c r="O45" s="21"/>
      <c r="P45" s="21"/>
      <c r="Q45" s="21"/>
      <c r="R45" s="21"/>
      <c r="S45" s="21"/>
      <c r="T45" s="21"/>
      <c r="U45" s="21"/>
      <c r="V45" s="21"/>
      <c r="W45" s="21"/>
      <c r="X45" s="21"/>
      <c r="Y45" s="21"/>
      <c r="Z45" s="21"/>
      <c r="AA45" s="46"/>
      <c r="AB45" s="46"/>
      <c r="AC45" s="46"/>
      <c r="AD45" s="46"/>
      <c r="AE45" s="46"/>
      <c r="AF45" s="46"/>
      <c r="AG45" s="46"/>
      <c r="AH45" s="46"/>
      <c r="AI45" s="46"/>
      <c r="AJ45" s="46"/>
      <c r="AK45" s="46"/>
      <c r="AL45" s="46"/>
    </row>
    <row r="46" spans="1:38" ht="12.75" customHeight="1">
      <c r="A46" s="21" t="s">
        <v>436</v>
      </c>
      <c r="B46" s="2"/>
      <c r="C46" s="21"/>
      <c r="D46" s="21"/>
      <c r="E46" s="21"/>
      <c r="F46" s="21"/>
      <c r="G46" s="21"/>
      <c r="H46" s="21"/>
      <c r="I46" s="21"/>
      <c r="J46" s="21"/>
      <c r="K46" s="21"/>
      <c r="L46" s="21"/>
      <c r="M46" s="21"/>
      <c r="N46" s="21"/>
      <c r="O46" s="21"/>
      <c r="P46" s="21"/>
      <c r="Q46" s="21"/>
      <c r="R46" s="21"/>
      <c r="S46" s="21"/>
      <c r="T46" s="21"/>
      <c r="U46" s="21"/>
      <c r="V46" s="21"/>
      <c r="W46" s="21"/>
      <c r="X46" s="21"/>
      <c r="Y46" s="21"/>
      <c r="Z46" s="21"/>
      <c r="AA46" s="46"/>
      <c r="AB46" s="46"/>
      <c r="AC46" s="46"/>
      <c r="AD46" s="46"/>
      <c r="AE46" s="46"/>
      <c r="AF46" s="46"/>
      <c r="AG46" s="46"/>
      <c r="AH46" s="46"/>
      <c r="AI46" s="46"/>
      <c r="AJ46" s="46"/>
      <c r="AK46" s="46"/>
      <c r="AL46" s="46"/>
    </row>
    <row r="47" spans="1:38" ht="12.75" customHeight="1">
      <c r="A47" s="21"/>
      <c r="B47" s="2"/>
      <c r="C47" s="21"/>
      <c r="D47" s="21"/>
      <c r="E47" s="21"/>
      <c r="F47" s="21"/>
      <c r="G47" s="21"/>
      <c r="H47" s="21"/>
      <c r="I47" s="21"/>
      <c r="J47" s="21"/>
      <c r="K47" s="21"/>
      <c r="L47" s="21"/>
      <c r="M47" s="21"/>
      <c r="N47" s="21"/>
      <c r="O47" s="21"/>
      <c r="P47" s="21"/>
      <c r="Q47" s="21"/>
      <c r="R47" s="21"/>
      <c r="S47" s="21"/>
      <c r="T47" s="21"/>
      <c r="U47" s="21"/>
      <c r="V47" s="21"/>
      <c r="W47" s="21"/>
      <c r="X47" s="21"/>
      <c r="Y47" s="21"/>
      <c r="Z47" s="21"/>
      <c r="AA47" s="46"/>
      <c r="AB47" s="46"/>
      <c r="AC47" s="46"/>
      <c r="AD47" s="46"/>
      <c r="AE47" s="46"/>
      <c r="AF47" s="46"/>
      <c r="AG47" s="46"/>
      <c r="AH47" s="46"/>
      <c r="AI47" s="46"/>
      <c r="AJ47" s="46"/>
      <c r="AK47" s="46"/>
      <c r="AL47" s="46"/>
    </row>
    <row r="48" spans="1:38" ht="12.75" customHeight="1">
      <c r="A48" s="38" t="s">
        <v>437</v>
      </c>
      <c r="B48" s="2"/>
      <c r="C48" s="21"/>
      <c r="D48" s="21"/>
      <c r="E48" s="21"/>
      <c r="F48" s="21"/>
      <c r="G48" s="21"/>
      <c r="H48" s="21"/>
      <c r="I48" s="21"/>
      <c r="J48" s="21"/>
      <c r="K48" s="21"/>
      <c r="L48" s="21"/>
      <c r="M48" s="21"/>
      <c r="N48" s="21"/>
      <c r="O48" s="21"/>
      <c r="P48" s="21"/>
      <c r="Q48" s="21"/>
      <c r="R48" s="21"/>
      <c r="S48" s="21"/>
      <c r="T48" s="21"/>
      <c r="U48" s="21"/>
      <c r="V48" s="21"/>
      <c r="W48" s="21"/>
      <c r="X48" s="21"/>
      <c r="Y48" s="21"/>
      <c r="Z48" s="21"/>
      <c r="AA48" s="46"/>
      <c r="AB48" s="46"/>
      <c r="AC48" s="46"/>
      <c r="AD48" s="46"/>
      <c r="AE48" s="46"/>
      <c r="AF48" s="46"/>
      <c r="AG48" s="46"/>
      <c r="AH48" s="46"/>
      <c r="AI48" s="46"/>
      <c r="AJ48" s="46"/>
      <c r="AK48" s="46"/>
      <c r="AL48" s="46"/>
    </row>
    <row r="49" spans="1:38" ht="12.75" customHeight="1">
      <c r="A49" s="21" t="s">
        <v>438</v>
      </c>
      <c r="B49" s="2"/>
      <c r="C49" s="21"/>
      <c r="D49" s="21"/>
      <c r="E49" s="21"/>
      <c r="F49" s="21"/>
      <c r="G49" s="21"/>
      <c r="H49" s="21"/>
      <c r="I49" s="21"/>
      <c r="J49" s="21"/>
      <c r="K49" s="21"/>
      <c r="L49" s="21"/>
      <c r="M49" s="21"/>
      <c r="N49" s="21"/>
      <c r="O49" s="21"/>
      <c r="P49" s="21"/>
      <c r="Q49" s="21"/>
      <c r="R49" s="21"/>
      <c r="S49" s="21"/>
      <c r="T49" s="21"/>
      <c r="U49" s="21"/>
      <c r="V49" s="21"/>
      <c r="W49" s="21"/>
      <c r="X49" s="21"/>
      <c r="Y49" s="21"/>
      <c r="Z49" s="21"/>
      <c r="AA49" s="46"/>
      <c r="AB49" s="46"/>
      <c r="AC49" s="46"/>
      <c r="AD49" s="46"/>
      <c r="AE49" s="46"/>
      <c r="AF49" s="46"/>
      <c r="AG49" s="46"/>
      <c r="AH49" s="46"/>
      <c r="AI49" s="46"/>
      <c r="AJ49" s="46"/>
      <c r="AK49" s="46"/>
      <c r="AL49" s="46"/>
    </row>
    <row r="50" spans="1:38" ht="12.75" customHeight="1">
      <c r="A50" s="21" t="s">
        <v>439</v>
      </c>
      <c r="B50" s="2"/>
      <c r="C50" s="21"/>
      <c r="D50" s="21"/>
      <c r="E50" s="21"/>
      <c r="F50" s="21"/>
      <c r="G50" s="21"/>
      <c r="H50" s="21"/>
      <c r="I50" s="21"/>
      <c r="J50" s="21"/>
      <c r="K50" s="21"/>
      <c r="L50" s="21"/>
      <c r="M50" s="21"/>
      <c r="N50" s="21"/>
      <c r="O50" s="21"/>
      <c r="P50" s="21"/>
      <c r="Q50" s="21"/>
      <c r="R50" s="21"/>
      <c r="S50" s="21"/>
      <c r="T50" s="21"/>
      <c r="U50" s="21"/>
      <c r="V50" s="21"/>
      <c r="W50" s="21"/>
      <c r="X50" s="21"/>
      <c r="Y50" s="21"/>
      <c r="Z50" s="21"/>
      <c r="AA50" s="46"/>
      <c r="AB50" s="46"/>
      <c r="AC50" s="46"/>
      <c r="AD50" s="46"/>
      <c r="AE50" s="46"/>
      <c r="AF50" s="46"/>
      <c r="AG50" s="46"/>
      <c r="AH50" s="46"/>
      <c r="AI50" s="46"/>
      <c r="AJ50" s="46"/>
      <c r="AK50" s="46"/>
      <c r="AL50" s="46"/>
    </row>
    <row r="51" spans="1:38" ht="12.75" customHeight="1">
      <c r="A51" s="21" t="s">
        <v>440</v>
      </c>
      <c r="B51" s="2"/>
      <c r="C51" s="21"/>
      <c r="D51" s="21"/>
      <c r="E51" s="21"/>
      <c r="F51" s="21"/>
      <c r="G51" s="21"/>
      <c r="H51" s="21"/>
      <c r="I51" s="21"/>
      <c r="J51" s="21"/>
      <c r="K51" s="21"/>
      <c r="L51" s="21"/>
      <c r="M51" s="21"/>
      <c r="N51" s="21"/>
      <c r="O51" s="21"/>
      <c r="P51" s="21"/>
      <c r="Q51" s="21"/>
      <c r="R51" s="21"/>
      <c r="S51" s="21"/>
      <c r="T51" s="21"/>
      <c r="U51" s="21"/>
      <c r="V51" s="21"/>
      <c r="W51" s="21"/>
      <c r="X51" s="21"/>
      <c r="Y51" s="21"/>
      <c r="Z51" s="21"/>
      <c r="AA51" s="46"/>
      <c r="AB51" s="46"/>
      <c r="AC51" s="46"/>
      <c r="AD51" s="46"/>
      <c r="AE51" s="46"/>
      <c r="AF51" s="46"/>
      <c r="AG51" s="46"/>
      <c r="AH51" s="46"/>
      <c r="AI51" s="46"/>
      <c r="AJ51" s="46"/>
      <c r="AK51" s="46"/>
      <c r="AL51" s="46"/>
    </row>
    <row r="52" spans="1:38" ht="12.75" customHeight="1">
      <c r="A52" s="21" t="s">
        <v>441</v>
      </c>
      <c r="B52" s="2"/>
      <c r="C52" s="21"/>
      <c r="D52" s="21"/>
      <c r="E52" s="21"/>
      <c r="F52" s="21"/>
      <c r="G52" s="21"/>
      <c r="H52" s="21"/>
      <c r="I52" s="21"/>
      <c r="J52" s="21"/>
      <c r="K52" s="21"/>
      <c r="L52" s="21"/>
      <c r="M52" s="21"/>
      <c r="N52" s="21"/>
      <c r="O52" s="21"/>
      <c r="P52" s="21"/>
      <c r="Q52" s="21"/>
      <c r="R52" s="21"/>
      <c r="S52" s="21"/>
      <c r="T52" s="21"/>
      <c r="U52" s="21"/>
      <c r="V52" s="21"/>
      <c r="W52" s="21"/>
      <c r="X52" s="21"/>
      <c r="Y52" s="21"/>
      <c r="Z52" s="21"/>
      <c r="AA52" s="46"/>
      <c r="AB52" s="46"/>
      <c r="AC52" s="46"/>
      <c r="AD52" s="46"/>
      <c r="AE52" s="46"/>
      <c r="AF52" s="46"/>
      <c r="AG52" s="46"/>
      <c r="AH52" s="46"/>
      <c r="AI52" s="46"/>
      <c r="AJ52" s="46"/>
      <c r="AK52" s="46"/>
      <c r="AL52" s="46"/>
    </row>
    <row r="53" spans="1:38" ht="12.75" customHeight="1">
      <c r="A53" s="2"/>
      <c r="B53" s="2"/>
      <c r="C53" s="21"/>
      <c r="D53" s="21"/>
      <c r="E53" s="21"/>
      <c r="F53" s="21"/>
      <c r="G53" s="21"/>
      <c r="H53" s="21"/>
      <c r="I53" s="21"/>
      <c r="J53" s="21"/>
      <c r="K53" s="21"/>
      <c r="L53" s="21"/>
      <c r="M53" s="21"/>
      <c r="N53" s="21"/>
      <c r="O53" s="21"/>
      <c r="P53" s="21"/>
      <c r="Q53" s="21"/>
      <c r="R53" s="21"/>
      <c r="S53" s="21"/>
      <c r="T53" s="21"/>
      <c r="U53" s="21"/>
      <c r="V53" s="21"/>
      <c r="W53" s="21"/>
      <c r="X53" s="21"/>
      <c r="Y53" s="21"/>
      <c r="Z53" s="21"/>
      <c r="AA53" s="46"/>
      <c r="AB53" s="46"/>
      <c r="AC53" s="46"/>
      <c r="AD53" s="46"/>
      <c r="AE53" s="46"/>
      <c r="AF53" s="46"/>
      <c r="AG53" s="46"/>
      <c r="AH53" s="46"/>
      <c r="AI53" s="46"/>
      <c r="AJ53" s="46"/>
      <c r="AK53" s="46"/>
      <c r="AL53" s="46"/>
    </row>
    <row r="54" spans="1:38" ht="12.75" customHeight="1">
      <c r="A54" s="21" t="s">
        <v>442</v>
      </c>
      <c r="B54" s="2"/>
      <c r="C54" s="21"/>
      <c r="D54" s="21"/>
      <c r="E54" s="21"/>
      <c r="F54" s="21"/>
      <c r="G54" s="21"/>
      <c r="H54" s="21"/>
      <c r="I54" s="21"/>
      <c r="J54" s="21"/>
      <c r="K54" s="21"/>
      <c r="L54" s="21"/>
      <c r="M54" s="21"/>
      <c r="N54" s="21"/>
      <c r="O54" s="21"/>
      <c r="P54" s="21"/>
      <c r="Q54" s="21"/>
      <c r="R54" s="21"/>
      <c r="S54" s="21"/>
      <c r="T54" s="21"/>
      <c r="U54" s="21"/>
      <c r="V54" s="21"/>
      <c r="W54" s="21"/>
      <c r="X54" s="21"/>
      <c r="Y54" s="21"/>
      <c r="Z54" s="21"/>
      <c r="AA54" s="46"/>
      <c r="AB54" s="46"/>
      <c r="AC54" s="46"/>
      <c r="AD54" s="46"/>
      <c r="AE54" s="46"/>
      <c r="AF54" s="46"/>
      <c r="AG54" s="46"/>
      <c r="AH54" s="46"/>
      <c r="AI54" s="46"/>
      <c r="AJ54" s="46"/>
      <c r="AK54" s="46"/>
      <c r="AL54" s="46"/>
    </row>
    <row r="55" spans="1:38" ht="12.75" customHeight="1">
      <c r="A55" s="21" t="s">
        <v>443</v>
      </c>
      <c r="B55" s="2"/>
      <c r="C55" s="21"/>
      <c r="D55" s="21"/>
      <c r="E55" s="21"/>
      <c r="F55" s="21"/>
      <c r="G55" s="21"/>
      <c r="H55" s="21"/>
      <c r="I55" s="21"/>
      <c r="J55" s="21"/>
      <c r="K55" s="21"/>
      <c r="L55" s="21"/>
      <c r="M55" s="21"/>
      <c r="N55" s="21"/>
      <c r="O55" s="21"/>
      <c r="P55" s="21"/>
      <c r="Q55" s="21"/>
      <c r="R55" s="21"/>
      <c r="S55" s="21"/>
      <c r="T55" s="21"/>
      <c r="U55" s="21"/>
      <c r="V55" s="21"/>
      <c r="W55" s="21"/>
      <c r="X55" s="21"/>
      <c r="Y55" s="21"/>
      <c r="Z55" s="21"/>
      <c r="AA55" s="46"/>
      <c r="AB55" s="46"/>
      <c r="AC55" s="46"/>
      <c r="AD55" s="46"/>
      <c r="AE55" s="46"/>
      <c r="AF55" s="46"/>
      <c r="AG55" s="46"/>
      <c r="AH55" s="46"/>
      <c r="AI55" s="46"/>
      <c r="AJ55" s="46"/>
      <c r="AK55" s="2"/>
      <c r="AL55" s="2"/>
    </row>
    <row r="56" spans="1:38" ht="12.75" customHeight="1">
      <c r="A56" s="21" t="s">
        <v>444</v>
      </c>
      <c r="B56" s="2"/>
      <c r="C56" s="21"/>
      <c r="D56" s="21"/>
      <c r="E56" s="21"/>
      <c r="F56" s="21"/>
      <c r="G56" s="21"/>
      <c r="H56" s="21"/>
      <c r="I56" s="21"/>
      <c r="J56" s="21"/>
      <c r="K56" s="21"/>
      <c r="L56" s="21"/>
      <c r="M56" s="21"/>
      <c r="N56" s="21"/>
      <c r="O56" s="21"/>
      <c r="P56" s="21"/>
      <c r="Q56" s="21"/>
      <c r="R56" s="21"/>
      <c r="S56" s="21"/>
      <c r="T56" s="21"/>
      <c r="U56" s="21"/>
      <c r="V56" s="21"/>
      <c r="W56" s="21"/>
      <c r="X56" s="21"/>
      <c r="Y56" s="21"/>
      <c r="Z56" s="21"/>
      <c r="AA56" s="46"/>
      <c r="AB56" s="46"/>
      <c r="AC56" s="46"/>
      <c r="AD56" s="46"/>
      <c r="AE56" s="46"/>
      <c r="AF56" s="46"/>
      <c r="AG56" s="46"/>
      <c r="AH56" s="46"/>
      <c r="AI56" s="46"/>
      <c r="AJ56" s="46"/>
      <c r="AK56" s="2"/>
      <c r="AL56" s="2"/>
    </row>
    <row r="57" spans="1:38" ht="15.75" customHeight="1">
      <c r="A57" s="2"/>
      <c r="B57" s="2"/>
      <c r="C57" s="21"/>
      <c r="D57" s="21"/>
      <c r="E57" s="21"/>
      <c r="F57" s="21"/>
      <c r="G57" s="21"/>
      <c r="H57" s="21"/>
      <c r="I57" s="21"/>
      <c r="J57" s="21"/>
      <c r="K57" s="21"/>
      <c r="L57" s="21"/>
      <c r="M57" s="21"/>
      <c r="N57" s="21"/>
      <c r="O57" s="21"/>
      <c r="P57" s="21"/>
      <c r="Q57" s="21"/>
      <c r="R57" s="21"/>
      <c r="S57" s="21"/>
      <c r="T57" s="21"/>
      <c r="U57" s="21"/>
      <c r="V57" s="21"/>
      <c r="W57" s="21"/>
      <c r="X57" s="21"/>
      <c r="Y57" s="21"/>
      <c r="Z57" s="21"/>
      <c r="AA57" s="46"/>
      <c r="AB57" s="46"/>
      <c r="AC57" s="46"/>
      <c r="AD57" s="46"/>
      <c r="AE57" s="46"/>
      <c r="AF57" s="46"/>
      <c r="AG57" s="46"/>
      <c r="AH57" s="46"/>
      <c r="AI57" s="46"/>
      <c r="AJ57" s="46"/>
      <c r="AK57" s="2"/>
      <c r="AL57" s="2"/>
    </row>
    <row r="58" spans="1:38" ht="15.75" customHeight="1">
      <c r="A58" s="21" t="s">
        <v>446</v>
      </c>
      <c r="B58" s="2"/>
      <c r="C58" s="21"/>
      <c r="D58" s="21"/>
      <c r="E58" s="21"/>
      <c r="F58" s="21"/>
      <c r="G58" s="21"/>
      <c r="H58" s="21"/>
      <c r="I58" s="21"/>
      <c r="J58" s="21"/>
      <c r="K58" s="21"/>
      <c r="L58" s="21"/>
      <c r="M58" s="21"/>
      <c r="N58" s="21"/>
      <c r="O58" s="21"/>
      <c r="P58" s="21"/>
      <c r="Q58" s="21"/>
      <c r="R58" s="21"/>
      <c r="S58" s="21"/>
      <c r="T58" s="21"/>
      <c r="U58" s="21"/>
      <c r="V58" s="21"/>
      <c r="W58" s="21"/>
      <c r="X58" s="21"/>
      <c r="Y58" s="21"/>
      <c r="Z58" s="21"/>
      <c r="AA58" s="46"/>
      <c r="AB58" s="46"/>
      <c r="AC58" s="46"/>
      <c r="AD58" s="46"/>
      <c r="AE58" s="46"/>
      <c r="AF58" s="46"/>
      <c r="AG58" s="46"/>
      <c r="AH58" s="46"/>
      <c r="AI58" s="46"/>
      <c r="AJ58" s="46"/>
      <c r="AK58" s="2"/>
      <c r="AL58" s="2"/>
    </row>
    <row r="59" spans="1:38" ht="15.75" customHeight="1">
      <c r="A59" s="21" t="s">
        <v>448</v>
      </c>
      <c r="B59" s="2"/>
      <c r="C59" s="21"/>
      <c r="D59" s="21"/>
      <c r="E59" s="21"/>
      <c r="F59" s="21"/>
      <c r="G59" s="21"/>
      <c r="H59" s="21"/>
      <c r="I59" s="21"/>
      <c r="J59" s="21"/>
      <c r="K59" s="21"/>
      <c r="L59" s="21"/>
      <c r="M59" s="21"/>
      <c r="N59" s="21"/>
      <c r="O59" s="21"/>
      <c r="P59" s="21"/>
      <c r="Q59" s="21"/>
      <c r="R59" s="21"/>
      <c r="S59" s="21"/>
      <c r="T59" s="21"/>
      <c r="U59" s="21"/>
      <c r="V59" s="21"/>
      <c r="W59" s="21"/>
      <c r="X59" s="21"/>
      <c r="Y59" s="21"/>
      <c r="Z59" s="21"/>
      <c r="AA59" s="46"/>
      <c r="AB59" s="46"/>
      <c r="AC59" s="46"/>
      <c r="AD59" s="46"/>
      <c r="AE59" s="46"/>
      <c r="AF59" s="46"/>
      <c r="AG59" s="46"/>
      <c r="AH59" s="46"/>
      <c r="AI59" s="46"/>
      <c r="AJ59" s="46"/>
      <c r="AK59" s="46"/>
      <c r="AL59" s="46"/>
    </row>
    <row r="60" spans="1:38" ht="12.75" customHeight="1">
      <c r="A60" s="21" t="s">
        <v>450</v>
      </c>
      <c r="B60" s="2"/>
      <c r="C60" s="21"/>
      <c r="D60" s="21"/>
      <c r="E60" s="21"/>
      <c r="F60" s="21"/>
      <c r="G60" s="21"/>
      <c r="H60" s="21"/>
      <c r="I60" s="21"/>
      <c r="J60" s="21"/>
      <c r="K60" s="21"/>
      <c r="L60" s="21"/>
      <c r="M60" s="21"/>
      <c r="N60" s="21"/>
      <c r="O60" s="21"/>
      <c r="P60" s="21"/>
      <c r="Q60" s="21"/>
      <c r="R60" s="21"/>
      <c r="S60" s="21"/>
      <c r="T60" s="21"/>
      <c r="U60" s="21"/>
      <c r="V60" s="21"/>
      <c r="W60" s="21"/>
      <c r="X60" s="21"/>
      <c r="Y60" s="21"/>
      <c r="Z60" s="21"/>
      <c r="AA60" s="46"/>
      <c r="AB60" s="46"/>
      <c r="AC60" s="46"/>
      <c r="AD60" s="46"/>
      <c r="AE60" s="46"/>
      <c r="AF60" s="46"/>
      <c r="AG60" s="46"/>
      <c r="AH60" s="46"/>
      <c r="AI60" s="46"/>
      <c r="AJ60" s="46"/>
      <c r="AK60" s="46"/>
      <c r="AL60" s="46"/>
    </row>
    <row r="61" spans="1:38" ht="15.75" customHeight="1">
      <c r="A61" s="21" t="s">
        <v>451</v>
      </c>
      <c r="B61" s="2"/>
      <c r="C61" s="21"/>
      <c r="D61" s="21"/>
      <c r="E61" s="21"/>
      <c r="F61" s="21"/>
      <c r="G61" s="21"/>
      <c r="H61" s="21"/>
      <c r="I61" s="21"/>
      <c r="J61" s="21"/>
      <c r="K61" s="21"/>
      <c r="L61" s="21"/>
      <c r="M61" s="21"/>
      <c r="N61" s="21"/>
      <c r="O61" s="21"/>
      <c r="P61" s="21"/>
      <c r="Q61" s="21"/>
      <c r="R61" s="21"/>
      <c r="S61" s="21"/>
      <c r="T61" s="21"/>
      <c r="U61" s="21"/>
      <c r="V61" s="21"/>
      <c r="W61" s="21"/>
      <c r="X61" s="21"/>
      <c r="Y61" s="21"/>
      <c r="Z61" s="21"/>
      <c r="AA61" s="46"/>
      <c r="AB61" s="46"/>
      <c r="AC61" s="46"/>
      <c r="AD61" s="46"/>
      <c r="AE61" s="46"/>
      <c r="AF61" s="46"/>
      <c r="AG61" s="46"/>
      <c r="AH61" s="46"/>
      <c r="AI61" s="46"/>
      <c r="AJ61" s="46"/>
      <c r="AK61" s="46"/>
      <c r="AL61" s="46"/>
    </row>
    <row r="62" spans="1:38" ht="15.75" customHeight="1">
      <c r="A62" s="21" t="s">
        <v>453</v>
      </c>
      <c r="B62" s="2"/>
      <c r="C62" s="21"/>
      <c r="D62" s="21"/>
      <c r="E62" s="21"/>
      <c r="F62" s="21"/>
      <c r="G62" s="21"/>
      <c r="H62" s="21"/>
      <c r="I62" s="21"/>
      <c r="J62" s="21"/>
      <c r="K62" s="21"/>
      <c r="L62" s="21"/>
      <c r="M62" s="21"/>
      <c r="N62" s="21"/>
      <c r="O62" s="21"/>
      <c r="P62" s="21"/>
      <c r="Q62" s="21"/>
      <c r="R62" s="21"/>
      <c r="S62" s="21"/>
      <c r="T62" s="21"/>
      <c r="U62" s="21"/>
      <c r="V62" s="21"/>
      <c r="W62" s="21"/>
      <c r="X62" s="21"/>
      <c r="Y62" s="21"/>
      <c r="Z62" s="21"/>
      <c r="AA62" s="46"/>
      <c r="AB62" s="46"/>
      <c r="AC62" s="46"/>
      <c r="AD62" s="46"/>
      <c r="AE62" s="46"/>
      <c r="AF62" s="46"/>
      <c r="AG62" s="46"/>
      <c r="AH62" s="46"/>
      <c r="AI62" s="46"/>
      <c r="AJ62" s="46"/>
      <c r="AK62" s="46"/>
      <c r="AL62" s="46"/>
    </row>
    <row r="63" spans="1:38" ht="12.75" customHeight="1">
      <c r="A63" s="21" t="s">
        <v>454</v>
      </c>
      <c r="B63" s="2"/>
      <c r="C63" s="21"/>
      <c r="D63" s="21"/>
      <c r="E63" s="21"/>
      <c r="F63" s="21"/>
      <c r="G63" s="21"/>
      <c r="H63" s="21"/>
      <c r="I63" s="21"/>
      <c r="J63" s="21"/>
      <c r="K63" s="21"/>
      <c r="L63" s="21"/>
      <c r="M63" s="21"/>
      <c r="N63" s="21"/>
      <c r="O63" s="21"/>
      <c r="P63" s="21"/>
      <c r="Q63" s="21"/>
      <c r="R63" s="21"/>
      <c r="S63" s="21"/>
      <c r="T63" s="21"/>
      <c r="U63" s="21"/>
      <c r="V63" s="21"/>
      <c r="W63" s="21"/>
      <c r="X63" s="21"/>
      <c r="Y63" s="21"/>
      <c r="Z63" s="21"/>
      <c r="AA63" s="46"/>
      <c r="AB63" s="46"/>
      <c r="AC63" s="46"/>
      <c r="AD63" s="46"/>
      <c r="AE63" s="46"/>
      <c r="AF63" s="46"/>
      <c r="AG63" s="46"/>
      <c r="AH63" s="46"/>
      <c r="AI63" s="46"/>
      <c r="AJ63" s="46"/>
      <c r="AK63" s="46"/>
      <c r="AL63" s="46"/>
    </row>
    <row r="64" spans="1:38" ht="15.75" customHeight="1">
      <c r="A64" s="2"/>
      <c r="B64" s="2"/>
      <c r="C64" s="21"/>
      <c r="D64" s="21"/>
      <c r="E64" s="21"/>
      <c r="F64" s="21"/>
      <c r="G64" s="21"/>
      <c r="H64" s="21"/>
      <c r="I64" s="21"/>
      <c r="J64" s="21"/>
      <c r="K64" s="21"/>
      <c r="L64" s="21"/>
      <c r="M64" s="21"/>
      <c r="N64" s="21"/>
      <c r="O64" s="21"/>
      <c r="P64" s="21"/>
      <c r="Q64" s="21"/>
      <c r="R64" s="21"/>
      <c r="S64" s="21"/>
      <c r="T64" s="21"/>
      <c r="U64" s="21"/>
      <c r="V64" s="21"/>
      <c r="W64" s="21"/>
      <c r="X64" s="21"/>
      <c r="Y64" s="21"/>
      <c r="Z64" s="21"/>
      <c r="AA64" s="46"/>
      <c r="AB64" s="46"/>
      <c r="AC64" s="46"/>
      <c r="AD64" s="46"/>
      <c r="AE64" s="46"/>
      <c r="AF64" s="46"/>
      <c r="AG64" s="46"/>
      <c r="AH64" s="46"/>
      <c r="AI64" s="46"/>
      <c r="AJ64" s="46"/>
      <c r="AK64" s="46"/>
      <c r="AL64" s="46"/>
    </row>
    <row r="65" spans="1:38" ht="15.75" customHeight="1">
      <c r="A65" s="21" t="s">
        <v>456</v>
      </c>
      <c r="B65" s="2"/>
      <c r="C65" s="15"/>
      <c r="D65" s="15"/>
      <c r="E65" s="15"/>
      <c r="F65" s="15"/>
      <c r="G65" s="15"/>
      <c r="H65" s="15"/>
      <c r="I65" s="15"/>
      <c r="J65" s="15"/>
      <c r="K65" s="15"/>
      <c r="L65" s="15"/>
      <c r="M65" s="15"/>
      <c r="N65" s="15"/>
      <c r="O65" s="15"/>
      <c r="P65" s="15"/>
      <c r="Q65" s="15"/>
      <c r="R65" s="15"/>
      <c r="S65" s="15"/>
      <c r="T65" s="15"/>
      <c r="U65" s="15"/>
      <c r="V65" s="15"/>
      <c r="W65" s="15"/>
      <c r="X65" s="15"/>
      <c r="Y65" s="15"/>
      <c r="Z65" s="15"/>
      <c r="AA65" s="48"/>
      <c r="AB65" s="48"/>
      <c r="AC65" s="48"/>
      <c r="AD65" s="48"/>
      <c r="AE65" s="48"/>
      <c r="AF65" s="48"/>
      <c r="AG65" s="48"/>
      <c r="AH65" s="48"/>
      <c r="AI65" s="48"/>
      <c r="AJ65" s="48"/>
      <c r="AK65" s="48"/>
      <c r="AL65" s="48"/>
    </row>
    <row r="66" spans="1:38" ht="15.75" customHeight="1">
      <c r="A66" s="21" t="s">
        <v>458</v>
      </c>
      <c r="B66" s="2"/>
      <c r="C66" s="15"/>
      <c r="D66" s="15"/>
      <c r="E66" s="15"/>
      <c r="F66" s="15"/>
      <c r="G66" s="15"/>
      <c r="H66" s="15"/>
      <c r="I66" s="15"/>
      <c r="J66" s="15"/>
      <c r="K66" s="15"/>
      <c r="L66" s="15"/>
      <c r="M66" s="15"/>
      <c r="N66" s="15"/>
      <c r="O66" s="15"/>
      <c r="P66" s="15"/>
      <c r="Q66" s="15"/>
      <c r="R66" s="15"/>
      <c r="S66" s="15"/>
      <c r="T66" s="15"/>
      <c r="U66" s="15"/>
      <c r="V66" s="15"/>
      <c r="W66" s="15"/>
      <c r="X66" s="15"/>
      <c r="Y66" s="15"/>
      <c r="Z66" s="15"/>
      <c r="AA66" s="48"/>
      <c r="AB66" s="48"/>
      <c r="AC66" s="48"/>
      <c r="AD66" s="48"/>
      <c r="AE66" s="48"/>
      <c r="AF66" s="48"/>
      <c r="AG66" s="48"/>
      <c r="AH66" s="48"/>
      <c r="AI66" s="48"/>
      <c r="AJ66" s="48"/>
      <c r="AK66" s="48"/>
      <c r="AL66" s="48"/>
    </row>
    <row r="67" spans="1:38" ht="12.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row>
    <row r="68" spans="1:38" ht="12.75" customHeight="1">
      <c r="A68" s="15" t="s">
        <v>459</v>
      </c>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row>
    <row r="69" spans="1:38" ht="12.75" customHeight="1">
      <c r="A69" s="15" t="s">
        <v>460</v>
      </c>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row>
    <row r="70" spans="1:38" ht="12.75" customHeight="1">
      <c r="A70" s="2"/>
      <c r="B70" s="2"/>
      <c r="C70" s="21"/>
      <c r="D70" s="21"/>
      <c r="E70" s="21"/>
      <c r="F70" s="21"/>
      <c r="G70" s="21"/>
      <c r="H70" s="21"/>
      <c r="I70" s="21"/>
      <c r="J70" s="21"/>
      <c r="K70" s="21"/>
      <c r="L70" s="21"/>
      <c r="M70" s="21"/>
      <c r="N70" s="21"/>
      <c r="O70" s="21"/>
      <c r="P70" s="21"/>
      <c r="Q70" s="21"/>
      <c r="R70" s="21"/>
      <c r="S70" s="21"/>
      <c r="T70" s="21"/>
      <c r="U70" s="21"/>
      <c r="V70" s="21"/>
      <c r="W70" s="21"/>
      <c r="X70" s="21"/>
      <c r="Y70" s="21"/>
      <c r="Z70" s="21"/>
      <c r="AA70" s="46"/>
      <c r="AB70" s="46"/>
      <c r="AC70" s="46"/>
      <c r="AD70" s="46"/>
      <c r="AE70" s="46"/>
      <c r="AF70" s="46"/>
      <c r="AG70" s="46"/>
      <c r="AH70" s="46"/>
      <c r="AI70" s="46"/>
      <c r="AJ70" s="46"/>
      <c r="AK70" s="46"/>
      <c r="AL70" s="46"/>
    </row>
    <row r="71" spans="1:38" ht="15.75" customHeight="1">
      <c r="A71" s="21" t="s">
        <v>461</v>
      </c>
      <c r="B71" s="2"/>
      <c r="C71" s="21"/>
      <c r="D71" s="21"/>
      <c r="E71" s="21"/>
      <c r="F71" s="21"/>
      <c r="G71" s="21"/>
      <c r="H71" s="21"/>
      <c r="I71" s="21"/>
      <c r="J71" s="21"/>
      <c r="K71" s="21"/>
      <c r="L71" s="21"/>
      <c r="M71" s="21"/>
      <c r="N71" s="21"/>
      <c r="O71" s="21"/>
      <c r="P71" s="21"/>
      <c r="Q71" s="21"/>
      <c r="R71" s="21"/>
      <c r="S71" s="21"/>
      <c r="T71" s="21"/>
      <c r="U71" s="21"/>
      <c r="V71" s="21"/>
      <c r="W71" s="21"/>
      <c r="X71" s="21"/>
      <c r="Y71" s="21"/>
      <c r="Z71" s="21"/>
      <c r="AA71" s="46"/>
      <c r="AB71" s="46"/>
      <c r="AC71" s="46"/>
      <c r="AD71" s="46"/>
      <c r="AE71" s="46"/>
      <c r="AF71" s="46"/>
      <c r="AG71" s="46"/>
      <c r="AH71" s="46"/>
      <c r="AI71" s="46"/>
      <c r="AJ71" s="46"/>
      <c r="AK71" s="46"/>
      <c r="AL71" s="46"/>
    </row>
    <row r="72" spans="1:38" ht="15.75" customHeight="1">
      <c r="A72" s="2" t="s">
        <v>462</v>
      </c>
      <c r="B72" s="2"/>
      <c r="C72" s="21"/>
      <c r="D72" s="21"/>
      <c r="E72" s="21"/>
      <c r="F72" s="21"/>
      <c r="G72" s="21"/>
      <c r="H72" s="21"/>
      <c r="I72" s="21"/>
      <c r="J72" s="21"/>
      <c r="K72" s="21"/>
      <c r="L72" s="21"/>
      <c r="M72" s="21"/>
      <c r="N72" s="21"/>
      <c r="O72" s="21"/>
      <c r="P72" s="21"/>
      <c r="Q72" s="21"/>
      <c r="R72" s="21"/>
      <c r="S72" s="21"/>
      <c r="T72" s="21"/>
      <c r="U72" s="21"/>
      <c r="V72" s="21"/>
      <c r="W72" s="21"/>
      <c r="X72" s="21"/>
      <c r="Y72" s="21"/>
      <c r="Z72" s="21"/>
      <c r="AA72" s="46"/>
      <c r="AB72" s="46"/>
      <c r="AC72" s="46"/>
      <c r="AD72" s="46"/>
      <c r="AE72" s="46"/>
      <c r="AF72" s="46"/>
      <c r="AG72" s="46"/>
      <c r="AH72" s="46"/>
      <c r="AI72" s="46"/>
      <c r="AJ72" s="46"/>
      <c r="AK72" s="46"/>
      <c r="AL72" s="46"/>
    </row>
    <row r="73" spans="1:38" ht="15.75" customHeight="1">
      <c r="A73" s="2" t="s">
        <v>464</v>
      </c>
      <c r="B73" s="2"/>
      <c r="C73" s="21"/>
      <c r="D73" s="21"/>
      <c r="E73" s="21"/>
      <c r="F73" s="21"/>
      <c r="G73" s="21"/>
      <c r="H73" s="21"/>
      <c r="I73" s="21"/>
      <c r="J73" s="21"/>
      <c r="K73" s="21"/>
      <c r="L73" s="21"/>
      <c r="M73" s="21"/>
      <c r="N73" s="21"/>
      <c r="O73" s="21"/>
      <c r="P73" s="21"/>
      <c r="Q73" s="21"/>
      <c r="R73" s="21"/>
      <c r="S73" s="21"/>
      <c r="T73" s="21"/>
      <c r="U73" s="21"/>
      <c r="V73" s="21"/>
      <c r="W73" s="21"/>
      <c r="X73" s="21"/>
      <c r="Y73" s="21"/>
      <c r="Z73" s="21"/>
      <c r="AA73" s="46"/>
      <c r="AB73" s="46"/>
      <c r="AC73" s="46"/>
      <c r="AD73" s="46"/>
      <c r="AE73" s="46"/>
      <c r="AF73" s="46"/>
      <c r="AG73" s="46"/>
      <c r="AH73" s="46"/>
      <c r="AI73" s="46"/>
      <c r="AJ73" s="46"/>
      <c r="AK73" s="46"/>
      <c r="AL73" s="46"/>
    </row>
    <row r="74" spans="1:38" ht="12.75" customHeight="1">
      <c r="A74" s="21" t="s">
        <v>465</v>
      </c>
      <c r="B74" s="2"/>
      <c r="C74" s="21"/>
      <c r="D74" s="21"/>
      <c r="E74" s="21"/>
      <c r="F74" s="21"/>
      <c r="G74" s="21"/>
      <c r="H74" s="21"/>
      <c r="I74" s="21"/>
      <c r="J74" s="21"/>
      <c r="K74" s="21"/>
      <c r="L74" s="21"/>
      <c r="M74" s="21"/>
      <c r="N74" s="21"/>
      <c r="O74" s="21"/>
      <c r="P74" s="21"/>
      <c r="Q74" s="21"/>
      <c r="R74" s="21"/>
      <c r="S74" s="21"/>
      <c r="T74" s="21"/>
      <c r="U74" s="21"/>
      <c r="V74" s="21"/>
      <c r="W74" s="21"/>
      <c r="X74" s="21"/>
      <c r="Y74" s="21"/>
      <c r="Z74" s="21"/>
      <c r="AA74" s="46"/>
      <c r="AB74" s="46"/>
      <c r="AC74" s="46"/>
      <c r="AD74" s="46"/>
      <c r="AE74" s="46"/>
      <c r="AF74" s="46"/>
      <c r="AG74" s="46"/>
      <c r="AH74" s="46"/>
      <c r="AI74" s="46"/>
      <c r="AJ74" s="46"/>
      <c r="AK74" s="46"/>
      <c r="AL74" s="46"/>
    </row>
    <row r="75" spans="1:38" ht="13.5" customHeight="1">
      <c r="A75" s="2"/>
      <c r="B75" s="2"/>
      <c r="C75" s="21"/>
      <c r="D75" s="21"/>
      <c r="E75" s="21"/>
      <c r="F75" s="21"/>
      <c r="G75" s="21"/>
      <c r="H75" s="21"/>
      <c r="I75" s="21"/>
      <c r="J75" s="21"/>
      <c r="K75" s="21"/>
      <c r="L75" s="21"/>
      <c r="M75" s="21"/>
      <c r="N75" s="21"/>
      <c r="O75" s="21"/>
      <c r="P75" s="21"/>
      <c r="Q75" s="21"/>
      <c r="R75" s="21"/>
      <c r="S75" s="21"/>
      <c r="T75" s="21"/>
      <c r="U75" s="21"/>
      <c r="V75" s="21"/>
      <c r="W75" s="21"/>
      <c r="X75" s="21"/>
      <c r="Y75" s="21"/>
      <c r="Z75" s="21"/>
      <c r="AA75" s="46"/>
      <c r="AB75" s="46"/>
      <c r="AC75" s="46"/>
      <c r="AD75" s="46"/>
      <c r="AE75" s="46"/>
      <c r="AF75" s="46"/>
      <c r="AG75" s="46"/>
      <c r="AH75" s="46"/>
      <c r="AI75" s="46"/>
      <c r="AJ75" s="46"/>
      <c r="AK75" s="46"/>
      <c r="AL75" s="46"/>
    </row>
    <row r="76" spans="1:38" ht="13.5" customHeight="1">
      <c r="A76" s="21" t="s">
        <v>467</v>
      </c>
      <c r="B76" s="2"/>
      <c r="C76" s="21"/>
      <c r="D76" s="21"/>
      <c r="E76" s="21"/>
      <c r="F76" s="21"/>
      <c r="G76" s="21"/>
      <c r="H76" s="21"/>
      <c r="I76" s="21"/>
      <c r="J76" s="21"/>
      <c r="K76" s="21"/>
      <c r="L76" s="21"/>
      <c r="M76" s="21"/>
      <c r="N76" s="21"/>
      <c r="O76" s="21"/>
      <c r="P76" s="21"/>
      <c r="Q76" s="21"/>
      <c r="R76" s="21"/>
      <c r="S76" s="21"/>
      <c r="T76" s="21"/>
      <c r="U76" s="21"/>
      <c r="V76" s="21"/>
      <c r="W76" s="21"/>
      <c r="X76" s="21"/>
      <c r="Y76" s="21"/>
      <c r="Z76" s="21"/>
      <c r="AA76" s="46"/>
      <c r="AB76" s="46"/>
      <c r="AC76" s="46"/>
      <c r="AD76" s="46"/>
      <c r="AE76" s="46"/>
      <c r="AF76" s="46"/>
      <c r="AG76" s="46"/>
      <c r="AH76" s="46"/>
      <c r="AI76" s="46"/>
      <c r="AJ76" s="46"/>
      <c r="AK76" s="46"/>
      <c r="AL76" s="46"/>
    </row>
    <row r="77" spans="1:38" ht="12.75" customHeight="1">
      <c r="A77" s="21" t="s">
        <v>469</v>
      </c>
      <c r="B77" s="2"/>
      <c r="C77" s="21"/>
      <c r="D77" s="21"/>
      <c r="E77" s="21"/>
      <c r="F77" s="21"/>
      <c r="G77" s="21"/>
      <c r="H77" s="21"/>
      <c r="I77" s="21"/>
      <c r="J77" s="21"/>
      <c r="K77" s="21"/>
      <c r="L77" s="21"/>
      <c r="M77" s="21"/>
      <c r="N77" s="21"/>
      <c r="O77" s="21"/>
      <c r="P77" s="21"/>
      <c r="Q77" s="21"/>
      <c r="R77" s="21"/>
      <c r="S77" s="21"/>
      <c r="T77" s="21"/>
      <c r="U77" s="21"/>
      <c r="V77" s="21"/>
      <c r="W77" s="21"/>
      <c r="X77" s="21"/>
      <c r="Y77" s="21"/>
      <c r="Z77" s="21"/>
      <c r="AA77" s="46"/>
      <c r="AB77" s="46"/>
      <c r="AC77" s="46"/>
      <c r="AD77" s="46"/>
      <c r="AE77" s="46"/>
      <c r="AF77" s="46"/>
      <c r="AG77" s="46"/>
      <c r="AH77" s="46"/>
      <c r="AI77" s="46"/>
      <c r="AJ77" s="46"/>
      <c r="AK77" s="46"/>
      <c r="AL77" s="46"/>
    </row>
    <row r="78" spans="1:38" ht="15.75" customHeight="1">
      <c r="A78" s="2"/>
      <c r="B78" s="2"/>
      <c r="C78" s="21"/>
      <c r="D78" s="21"/>
      <c r="E78" s="21"/>
      <c r="F78" s="21"/>
      <c r="G78" s="21"/>
      <c r="H78" s="21"/>
      <c r="I78" s="21"/>
      <c r="J78" s="21"/>
      <c r="K78" s="21"/>
      <c r="L78" s="21"/>
      <c r="M78" s="21"/>
      <c r="N78" s="21"/>
      <c r="O78" s="21"/>
      <c r="P78" s="21"/>
      <c r="Q78" s="21"/>
      <c r="R78" s="21"/>
      <c r="S78" s="21"/>
      <c r="T78" s="21"/>
      <c r="U78" s="21"/>
      <c r="V78" s="21"/>
      <c r="W78" s="21"/>
      <c r="X78" s="21"/>
      <c r="Y78" s="21"/>
      <c r="Z78" s="21"/>
      <c r="AA78" s="46"/>
      <c r="AB78" s="46"/>
      <c r="AC78" s="46"/>
      <c r="AD78" s="46"/>
      <c r="AE78" s="46"/>
      <c r="AF78" s="46"/>
      <c r="AG78" s="46"/>
      <c r="AH78" s="46"/>
      <c r="AI78" s="46"/>
      <c r="AJ78" s="46"/>
      <c r="AK78" s="46"/>
      <c r="AL78" s="46"/>
    </row>
    <row r="79" spans="1:38" ht="15.75" customHeight="1">
      <c r="A79" s="21" t="s">
        <v>471</v>
      </c>
      <c r="B79" s="2"/>
      <c r="C79" s="21"/>
      <c r="D79" s="21"/>
      <c r="E79" s="21"/>
      <c r="F79" s="21"/>
      <c r="G79" s="21"/>
      <c r="H79" s="21"/>
      <c r="I79" s="21"/>
      <c r="J79" s="21"/>
      <c r="K79" s="21"/>
      <c r="L79" s="21"/>
      <c r="M79" s="21"/>
      <c r="N79" s="21"/>
      <c r="O79" s="21"/>
      <c r="P79" s="21"/>
      <c r="Q79" s="21"/>
      <c r="R79" s="21"/>
      <c r="S79" s="21"/>
      <c r="T79" s="21"/>
      <c r="U79" s="21"/>
      <c r="V79" s="21"/>
      <c r="W79" s="21"/>
      <c r="X79" s="21"/>
      <c r="Y79" s="21"/>
      <c r="Z79" s="21"/>
      <c r="AA79" s="46"/>
      <c r="AB79" s="46"/>
      <c r="AC79" s="46"/>
      <c r="AD79" s="46"/>
      <c r="AE79" s="46"/>
      <c r="AF79" s="46"/>
      <c r="AG79" s="46"/>
      <c r="AH79" s="46"/>
      <c r="AI79" s="46"/>
      <c r="AJ79" s="46"/>
      <c r="AK79" s="46"/>
      <c r="AL79" s="46"/>
    </row>
    <row r="80" spans="1:38" ht="12.75" customHeight="1">
      <c r="A80" s="21" t="s">
        <v>473</v>
      </c>
      <c r="B80" s="2"/>
      <c r="C80" s="21"/>
      <c r="D80" s="21"/>
      <c r="E80" s="21"/>
      <c r="F80" s="21"/>
      <c r="G80" s="21"/>
      <c r="H80" s="21"/>
      <c r="I80" s="21"/>
      <c r="J80" s="21"/>
      <c r="K80" s="21"/>
      <c r="L80" s="21"/>
      <c r="M80" s="21"/>
      <c r="N80" s="21"/>
      <c r="O80" s="21"/>
      <c r="P80" s="21"/>
      <c r="Q80" s="21"/>
      <c r="R80" s="21"/>
      <c r="S80" s="21"/>
      <c r="T80" s="21"/>
      <c r="U80" s="21"/>
      <c r="V80" s="21"/>
      <c r="W80" s="21"/>
      <c r="X80" s="21"/>
      <c r="Y80" s="21"/>
      <c r="Z80" s="21"/>
      <c r="AA80" s="46"/>
      <c r="AB80" s="46"/>
      <c r="AC80" s="46"/>
      <c r="AD80" s="46"/>
      <c r="AE80" s="46"/>
      <c r="AF80" s="46"/>
      <c r="AG80" s="46"/>
      <c r="AH80" s="46"/>
      <c r="AI80" s="46"/>
      <c r="AJ80" s="46"/>
      <c r="AK80" s="46"/>
      <c r="AL80" s="46"/>
    </row>
    <row r="81" spans="1:38" ht="15.75" customHeight="1">
      <c r="A81" s="2"/>
      <c r="B81" s="2"/>
      <c r="C81" s="21"/>
      <c r="D81" s="21"/>
      <c r="E81" s="21"/>
      <c r="F81" s="21"/>
      <c r="G81" s="21"/>
      <c r="H81" s="21"/>
      <c r="I81" s="21"/>
      <c r="J81" s="21"/>
      <c r="K81" s="21"/>
      <c r="L81" s="21"/>
      <c r="M81" s="21"/>
      <c r="N81" s="21"/>
      <c r="O81" s="21"/>
      <c r="P81" s="21"/>
      <c r="Q81" s="21"/>
      <c r="R81" s="21"/>
      <c r="S81" s="21"/>
      <c r="T81" s="21"/>
      <c r="U81" s="21"/>
      <c r="V81" s="21"/>
      <c r="W81" s="21"/>
      <c r="X81" s="21"/>
      <c r="Y81" s="21"/>
      <c r="Z81" s="21"/>
      <c r="AA81" s="46"/>
      <c r="AB81" s="46"/>
      <c r="AC81" s="46"/>
      <c r="AD81" s="46"/>
      <c r="AE81" s="46"/>
      <c r="AF81" s="46"/>
      <c r="AG81" s="46"/>
      <c r="AH81" s="46"/>
      <c r="AI81" s="46"/>
      <c r="AJ81" s="46"/>
      <c r="AK81" s="46"/>
      <c r="AL81" s="46"/>
    </row>
    <row r="82" spans="1:38" ht="15.75" customHeight="1">
      <c r="A82" s="21" t="s">
        <v>476</v>
      </c>
      <c r="B82" s="2"/>
      <c r="C82" s="21"/>
      <c r="D82" s="21"/>
      <c r="E82" s="21"/>
      <c r="F82" s="21"/>
      <c r="G82" s="21"/>
      <c r="H82" s="21"/>
      <c r="I82" s="21"/>
      <c r="J82" s="21"/>
      <c r="K82" s="21"/>
      <c r="L82" s="21"/>
      <c r="M82" s="21"/>
      <c r="N82" s="21"/>
      <c r="O82" s="21"/>
      <c r="P82" s="21"/>
      <c r="Q82" s="21"/>
      <c r="R82" s="21"/>
      <c r="S82" s="21"/>
      <c r="T82" s="21"/>
      <c r="U82" s="21"/>
      <c r="V82" s="21"/>
      <c r="W82" s="21"/>
      <c r="X82" s="21"/>
      <c r="Y82" s="21"/>
      <c r="Z82" s="21"/>
      <c r="AA82" s="46"/>
      <c r="AB82" s="46"/>
      <c r="AC82" s="46"/>
      <c r="AD82" s="46"/>
      <c r="AE82" s="46"/>
      <c r="AF82" s="46"/>
      <c r="AG82" s="46"/>
      <c r="AH82" s="46"/>
      <c r="AI82" s="46"/>
      <c r="AJ82" s="46"/>
      <c r="AK82" s="46"/>
      <c r="AL82" s="46"/>
    </row>
    <row r="83" spans="1:38" ht="15.75" customHeight="1">
      <c r="A83" s="21" t="s">
        <v>477</v>
      </c>
      <c r="B83" s="2"/>
      <c r="C83" s="21"/>
      <c r="D83" s="21"/>
      <c r="E83" s="21"/>
      <c r="F83" s="21"/>
      <c r="G83" s="21"/>
      <c r="H83" s="21"/>
      <c r="I83" s="21"/>
      <c r="J83" s="21"/>
      <c r="K83" s="21"/>
      <c r="L83" s="21"/>
      <c r="M83" s="21"/>
      <c r="N83" s="21"/>
      <c r="O83" s="21"/>
      <c r="P83" s="21"/>
      <c r="Q83" s="21"/>
      <c r="R83" s="21"/>
      <c r="S83" s="21"/>
      <c r="T83" s="21"/>
      <c r="U83" s="21"/>
      <c r="V83" s="21"/>
      <c r="W83" s="21"/>
      <c r="X83" s="21"/>
      <c r="Y83" s="21"/>
      <c r="Z83" s="21"/>
      <c r="AA83" s="46"/>
      <c r="AB83" s="46"/>
      <c r="AC83" s="46"/>
      <c r="AD83" s="46"/>
      <c r="AE83" s="46"/>
      <c r="AF83" s="46"/>
      <c r="AG83" s="46"/>
      <c r="AH83" s="46"/>
      <c r="AI83" s="46"/>
      <c r="AJ83" s="46"/>
      <c r="AK83" s="46"/>
      <c r="AL83" s="46"/>
    </row>
    <row r="84" spans="1:38" ht="12.75" customHeight="1">
      <c r="A84" s="21" t="s">
        <v>479</v>
      </c>
      <c r="B84" s="2"/>
      <c r="C84" s="21"/>
      <c r="D84" s="21"/>
      <c r="E84" s="21"/>
      <c r="F84" s="21"/>
      <c r="G84" s="21"/>
      <c r="H84" s="21"/>
      <c r="I84" s="21"/>
      <c r="J84" s="21"/>
      <c r="K84" s="21"/>
      <c r="L84" s="21"/>
      <c r="M84" s="21"/>
      <c r="N84" s="21"/>
      <c r="O84" s="21"/>
      <c r="P84" s="21"/>
      <c r="Q84" s="21"/>
      <c r="R84" s="21"/>
      <c r="S84" s="21"/>
      <c r="T84" s="21"/>
      <c r="U84" s="21"/>
      <c r="V84" s="21"/>
      <c r="W84" s="21"/>
      <c r="X84" s="21"/>
      <c r="Y84" s="21"/>
      <c r="Z84" s="21"/>
      <c r="AA84" s="46"/>
      <c r="AB84" s="46"/>
      <c r="AC84" s="46"/>
      <c r="AD84" s="46"/>
      <c r="AE84" s="46"/>
      <c r="AF84" s="46"/>
      <c r="AG84" s="46"/>
      <c r="AH84" s="46"/>
      <c r="AI84" s="46"/>
      <c r="AJ84" s="46"/>
      <c r="AK84" s="46"/>
      <c r="AL84" s="46"/>
    </row>
    <row r="85" spans="1:38" ht="15.75" customHeight="1">
      <c r="A85" s="2"/>
      <c r="B85" s="2"/>
      <c r="C85" s="21"/>
      <c r="D85" s="21"/>
      <c r="E85" s="21"/>
      <c r="F85" s="21"/>
      <c r="G85" s="21"/>
      <c r="H85" s="21"/>
      <c r="I85" s="21"/>
      <c r="J85" s="21"/>
      <c r="K85" s="21"/>
      <c r="L85" s="21"/>
      <c r="M85" s="21"/>
      <c r="N85" s="21"/>
      <c r="O85" s="21"/>
      <c r="P85" s="21"/>
      <c r="Q85" s="21"/>
      <c r="R85" s="21"/>
      <c r="S85" s="21"/>
      <c r="T85" s="21"/>
      <c r="U85" s="21"/>
      <c r="V85" s="21"/>
      <c r="W85" s="21"/>
      <c r="X85" s="21"/>
      <c r="Y85" s="21"/>
      <c r="Z85" s="21"/>
      <c r="AA85" s="46"/>
      <c r="AB85" s="46"/>
      <c r="AC85" s="46"/>
      <c r="AD85" s="46"/>
      <c r="AE85" s="46"/>
      <c r="AF85" s="46"/>
      <c r="AG85" s="46"/>
      <c r="AH85" s="46"/>
      <c r="AI85" s="46"/>
      <c r="AJ85" s="46"/>
      <c r="AK85" s="46"/>
      <c r="AL85" s="46"/>
    </row>
    <row r="86" spans="1:38" ht="15.75" customHeight="1">
      <c r="A86" s="21" t="s">
        <v>481</v>
      </c>
      <c r="B86" s="2"/>
      <c r="C86" s="21"/>
      <c r="D86" s="21"/>
      <c r="E86" s="21"/>
      <c r="F86" s="21"/>
      <c r="G86" s="21"/>
      <c r="H86" s="21"/>
      <c r="I86" s="21"/>
      <c r="J86" s="21"/>
      <c r="K86" s="21"/>
      <c r="L86" s="21"/>
      <c r="M86" s="21"/>
      <c r="N86" s="21"/>
      <c r="O86" s="21"/>
      <c r="P86" s="21"/>
      <c r="Q86" s="21"/>
      <c r="R86" s="21"/>
      <c r="S86" s="21"/>
      <c r="T86" s="21"/>
      <c r="U86" s="21"/>
      <c r="V86" s="21"/>
      <c r="W86" s="21"/>
      <c r="X86" s="21"/>
      <c r="Y86" s="21"/>
      <c r="Z86" s="21"/>
      <c r="AA86" s="46"/>
      <c r="AB86" s="46"/>
      <c r="AC86" s="46"/>
      <c r="AD86" s="46"/>
      <c r="AE86" s="46"/>
      <c r="AF86" s="46"/>
      <c r="AG86" s="46"/>
      <c r="AH86" s="46"/>
      <c r="AI86" s="46"/>
      <c r="AJ86" s="46"/>
      <c r="AK86" s="46"/>
      <c r="AL86" s="46"/>
    </row>
    <row r="87" spans="1:38" ht="15.75" customHeight="1">
      <c r="A87" s="21" t="s">
        <v>482</v>
      </c>
      <c r="B87" s="2"/>
      <c r="C87" s="21"/>
      <c r="D87" s="21"/>
      <c r="E87" s="21"/>
      <c r="F87" s="21"/>
      <c r="G87" s="21"/>
      <c r="H87" s="21"/>
      <c r="I87" s="21"/>
      <c r="J87" s="21"/>
      <c r="K87" s="21"/>
      <c r="L87" s="21"/>
      <c r="M87" s="21"/>
      <c r="N87" s="21"/>
      <c r="O87" s="21"/>
      <c r="P87" s="21"/>
      <c r="Q87" s="21"/>
      <c r="R87" s="21"/>
      <c r="S87" s="21"/>
      <c r="T87" s="21"/>
      <c r="U87" s="21"/>
      <c r="V87" s="21"/>
      <c r="W87" s="21"/>
      <c r="X87" s="21"/>
      <c r="Y87" s="21"/>
      <c r="Z87" s="21"/>
      <c r="AA87" s="46"/>
      <c r="AB87" s="46"/>
      <c r="AC87" s="46"/>
      <c r="AD87" s="46"/>
      <c r="AE87" s="46"/>
      <c r="AF87" s="46"/>
      <c r="AG87" s="46"/>
      <c r="AH87" s="46"/>
      <c r="AI87" s="46"/>
      <c r="AJ87" s="46"/>
      <c r="AK87" s="46"/>
      <c r="AL87" s="46"/>
    </row>
    <row r="88" spans="1:38" ht="12.75" customHeight="1">
      <c r="A88" s="21" t="s">
        <v>483</v>
      </c>
      <c r="B88" s="2"/>
      <c r="C88" s="21"/>
      <c r="D88" s="21"/>
      <c r="E88" s="21"/>
      <c r="F88" s="21"/>
      <c r="G88" s="21"/>
      <c r="H88" s="21"/>
      <c r="I88" s="21"/>
      <c r="J88" s="21"/>
      <c r="K88" s="21"/>
      <c r="L88" s="21"/>
      <c r="M88" s="21"/>
      <c r="N88" s="21"/>
      <c r="O88" s="21"/>
      <c r="P88" s="21"/>
      <c r="Q88" s="21"/>
      <c r="R88" s="21"/>
      <c r="S88" s="21"/>
      <c r="T88" s="21"/>
      <c r="U88" s="21"/>
      <c r="V88" s="21"/>
      <c r="W88" s="21"/>
      <c r="X88" s="21"/>
      <c r="Y88" s="21"/>
      <c r="Z88" s="21"/>
      <c r="AA88" s="46"/>
      <c r="AB88" s="46"/>
      <c r="AC88" s="46"/>
      <c r="AD88" s="46"/>
      <c r="AE88" s="46"/>
      <c r="AF88" s="46"/>
      <c r="AG88" s="46"/>
      <c r="AH88" s="46"/>
      <c r="AI88" s="46"/>
      <c r="AJ88" s="46"/>
      <c r="AK88" s="46"/>
      <c r="AL88" s="46"/>
    </row>
    <row r="89" spans="1:38" ht="15.75" customHeight="1">
      <c r="A89" s="2"/>
      <c r="B89" s="2"/>
      <c r="C89" s="33"/>
      <c r="D89" s="33"/>
      <c r="E89" s="33"/>
      <c r="F89" s="33"/>
      <c r="G89" s="33"/>
      <c r="H89" s="33"/>
      <c r="I89" s="33"/>
      <c r="J89" s="33"/>
      <c r="K89" s="33"/>
      <c r="L89" s="33"/>
      <c r="M89" s="33"/>
      <c r="N89" s="33"/>
      <c r="O89" s="33"/>
      <c r="P89" s="33"/>
      <c r="Q89" s="33"/>
      <c r="R89" s="33"/>
      <c r="S89" s="33"/>
      <c r="T89" s="33"/>
      <c r="U89" s="33"/>
      <c r="V89" s="33"/>
      <c r="W89" s="33"/>
      <c r="X89" s="33"/>
      <c r="Y89" s="33"/>
      <c r="Z89" s="33"/>
      <c r="AA89" s="49"/>
      <c r="AB89" s="49"/>
      <c r="AC89" s="49"/>
      <c r="AD89" s="49"/>
      <c r="AE89" s="49"/>
      <c r="AF89" s="49"/>
      <c r="AG89" s="49"/>
      <c r="AH89" s="49"/>
      <c r="AI89" s="49"/>
      <c r="AJ89" s="49"/>
      <c r="AK89" s="49"/>
      <c r="AL89" s="49"/>
    </row>
    <row r="90" spans="1:38" ht="15.75" customHeight="1">
      <c r="A90" s="21" t="s">
        <v>486</v>
      </c>
      <c r="B90" s="2"/>
      <c r="C90" s="33"/>
      <c r="D90" s="33"/>
      <c r="E90" s="33"/>
      <c r="F90" s="33"/>
      <c r="G90" s="33"/>
      <c r="H90" s="33"/>
      <c r="I90" s="33"/>
      <c r="J90" s="33"/>
      <c r="K90" s="33"/>
      <c r="L90" s="33"/>
      <c r="M90" s="33"/>
      <c r="N90" s="33"/>
      <c r="O90" s="33"/>
      <c r="P90" s="33"/>
      <c r="Q90" s="33"/>
      <c r="R90" s="33"/>
      <c r="S90" s="33"/>
      <c r="T90" s="33"/>
      <c r="U90" s="33"/>
      <c r="V90" s="33"/>
      <c r="W90" s="33"/>
      <c r="X90" s="33"/>
      <c r="Y90" s="33"/>
      <c r="Z90" s="33"/>
      <c r="AA90" s="49"/>
      <c r="AB90" s="49"/>
      <c r="AC90" s="49"/>
      <c r="AD90" s="49"/>
      <c r="AE90" s="49"/>
      <c r="AF90" s="49"/>
      <c r="AG90" s="49"/>
      <c r="AH90" s="49"/>
      <c r="AI90" s="49"/>
      <c r="AJ90" s="49"/>
      <c r="AK90" s="49"/>
      <c r="AL90" s="49"/>
    </row>
    <row r="91" spans="1:38" ht="12.75" customHeight="1">
      <c r="A91" s="21" t="s">
        <v>487</v>
      </c>
      <c r="B91" s="2"/>
      <c r="C91" s="33"/>
      <c r="D91" s="33"/>
      <c r="E91" s="33"/>
      <c r="F91" s="33"/>
      <c r="G91" s="33"/>
      <c r="H91" s="33"/>
      <c r="I91" s="33"/>
      <c r="J91" s="33"/>
      <c r="K91" s="33"/>
      <c r="L91" s="33"/>
      <c r="M91" s="33"/>
      <c r="N91" s="33"/>
      <c r="O91" s="33"/>
      <c r="P91" s="33"/>
      <c r="Q91" s="33"/>
      <c r="R91" s="33"/>
      <c r="S91" s="33"/>
      <c r="T91" s="33"/>
      <c r="U91" s="33"/>
      <c r="V91" s="33"/>
      <c r="W91" s="33"/>
      <c r="X91" s="33"/>
      <c r="Y91" s="33"/>
      <c r="Z91" s="33"/>
      <c r="AA91" s="49"/>
      <c r="AB91" s="49"/>
      <c r="AC91" s="49"/>
      <c r="AD91" s="49"/>
      <c r="AE91" s="49"/>
      <c r="AF91" s="49"/>
      <c r="AG91" s="49"/>
      <c r="AH91" s="49"/>
      <c r="AI91" s="49"/>
      <c r="AJ91" s="49"/>
      <c r="AK91" s="49"/>
      <c r="AL91" s="49"/>
    </row>
    <row r="92" spans="1:38" ht="15.75" customHeight="1">
      <c r="A92" s="2"/>
      <c r="B92" s="2"/>
      <c r="C92" s="21"/>
      <c r="D92" s="21"/>
      <c r="E92" s="21"/>
      <c r="F92" s="21"/>
      <c r="G92" s="21"/>
      <c r="H92" s="21"/>
      <c r="I92" s="21"/>
      <c r="J92" s="21"/>
      <c r="K92" s="21"/>
      <c r="L92" s="21"/>
      <c r="M92" s="21"/>
      <c r="N92" s="21"/>
      <c r="O92" s="21"/>
      <c r="P92" s="21"/>
      <c r="Q92" s="21"/>
      <c r="R92" s="21"/>
      <c r="S92" s="21"/>
      <c r="T92" s="21"/>
      <c r="U92" s="21"/>
      <c r="V92" s="21"/>
      <c r="W92" s="21"/>
      <c r="X92" s="21"/>
      <c r="Y92" s="21"/>
      <c r="Z92" s="21"/>
      <c r="AA92" s="46"/>
      <c r="AB92" s="46"/>
      <c r="AC92" s="46"/>
      <c r="AD92" s="46"/>
      <c r="AE92" s="46"/>
      <c r="AF92" s="46"/>
      <c r="AG92" s="46"/>
      <c r="AH92" s="46"/>
      <c r="AI92" s="46"/>
      <c r="AJ92" s="46"/>
      <c r="AK92" s="46"/>
      <c r="AL92" s="46"/>
    </row>
    <row r="93" spans="1:38" ht="15.75" customHeight="1">
      <c r="A93" s="33" t="s">
        <v>490</v>
      </c>
      <c r="B93" s="2"/>
      <c r="C93" s="21"/>
      <c r="D93" s="21"/>
      <c r="E93" s="21"/>
      <c r="F93" s="21"/>
      <c r="G93" s="21"/>
      <c r="H93" s="21"/>
      <c r="I93" s="21"/>
      <c r="J93" s="21"/>
      <c r="K93" s="21"/>
      <c r="L93" s="21"/>
      <c r="M93" s="21"/>
      <c r="N93" s="21"/>
      <c r="O93" s="21"/>
      <c r="P93" s="21"/>
      <c r="Q93" s="21"/>
      <c r="R93" s="21"/>
      <c r="S93" s="21"/>
      <c r="T93" s="21"/>
      <c r="U93" s="21"/>
      <c r="V93" s="21"/>
      <c r="W93" s="21"/>
      <c r="X93" s="21"/>
      <c r="Y93" s="21"/>
      <c r="Z93" s="21"/>
      <c r="AA93" s="46"/>
      <c r="AB93" s="46"/>
      <c r="AC93" s="46"/>
      <c r="AD93" s="46"/>
      <c r="AE93" s="46"/>
      <c r="AF93" s="46"/>
      <c r="AG93" s="46"/>
      <c r="AH93" s="46"/>
      <c r="AI93" s="46"/>
      <c r="AJ93" s="46"/>
      <c r="AK93" s="46"/>
      <c r="AL93" s="46"/>
    </row>
    <row r="94" spans="1:38" ht="15.75" customHeight="1">
      <c r="A94" s="33" t="s">
        <v>492</v>
      </c>
      <c r="B94" s="2"/>
      <c r="C94" s="21"/>
      <c r="D94" s="21"/>
      <c r="E94" s="21"/>
      <c r="F94" s="21"/>
      <c r="G94" s="21"/>
      <c r="H94" s="21"/>
      <c r="I94" s="21"/>
      <c r="J94" s="21"/>
      <c r="K94" s="21"/>
      <c r="L94" s="21"/>
      <c r="M94" s="21"/>
      <c r="N94" s="21"/>
      <c r="O94" s="21"/>
      <c r="P94" s="21"/>
      <c r="Q94" s="21"/>
      <c r="R94" s="21"/>
      <c r="S94" s="21"/>
      <c r="T94" s="21"/>
      <c r="U94" s="21"/>
      <c r="V94" s="21"/>
      <c r="W94" s="21"/>
      <c r="X94" s="21"/>
      <c r="Y94" s="21"/>
      <c r="Z94" s="21"/>
      <c r="AA94" s="46"/>
      <c r="AB94" s="46"/>
      <c r="AC94" s="46"/>
      <c r="AD94" s="46"/>
      <c r="AE94" s="46"/>
      <c r="AF94" s="46"/>
      <c r="AG94" s="46"/>
      <c r="AH94" s="46"/>
      <c r="AI94" s="46"/>
      <c r="AJ94" s="46"/>
      <c r="AK94" s="46"/>
      <c r="AL94" s="46"/>
    </row>
    <row r="95" spans="1:38" ht="15.75" customHeight="1">
      <c r="A95" s="21" t="s">
        <v>495</v>
      </c>
      <c r="B95" s="2"/>
      <c r="C95" s="21"/>
      <c r="D95" s="21"/>
      <c r="E95" s="21"/>
      <c r="F95" s="21"/>
      <c r="G95" s="21"/>
      <c r="H95" s="21"/>
      <c r="I95" s="21"/>
      <c r="J95" s="21"/>
      <c r="K95" s="21"/>
      <c r="L95" s="21"/>
      <c r="M95" s="21"/>
      <c r="N95" s="21"/>
      <c r="O95" s="21"/>
      <c r="P95" s="21"/>
      <c r="Q95" s="21"/>
      <c r="R95" s="21"/>
      <c r="S95" s="21"/>
      <c r="T95" s="21"/>
      <c r="U95" s="21"/>
      <c r="V95" s="21"/>
      <c r="W95" s="21"/>
      <c r="X95" s="21"/>
      <c r="Y95" s="21"/>
      <c r="Z95" s="21"/>
      <c r="AA95" s="46"/>
      <c r="AB95" s="46"/>
      <c r="AC95" s="46"/>
      <c r="AD95" s="46"/>
      <c r="AE95" s="46"/>
      <c r="AF95" s="46"/>
      <c r="AG95" s="46"/>
      <c r="AH95" s="46"/>
      <c r="AI95" s="46"/>
      <c r="AJ95" s="46"/>
      <c r="AK95" s="46"/>
      <c r="AL95" s="46"/>
    </row>
    <row r="96" spans="1:38" ht="15.75" customHeight="1">
      <c r="A96" s="2"/>
      <c r="B96" s="2"/>
      <c r="C96" s="21"/>
      <c r="D96" s="21"/>
      <c r="E96" s="21"/>
      <c r="F96" s="21"/>
      <c r="G96" s="21"/>
      <c r="H96" s="21"/>
      <c r="I96" s="21"/>
      <c r="J96" s="21"/>
      <c r="K96" s="21"/>
      <c r="L96" s="21"/>
      <c r="M96" s="21"/>
      <c r="N96" s="21"/>
      <c r="O96" s="21"/>
      <c r="P96" s="21"/>
      <c r="Q96" s="21"/>
      <c r="R96" s="21"/>
      <c r="S96" s="21"/>
      <c r="T96" s="21"/>
      <c r="U96" s="21"/>
      <c r="V96" s="21"/>
      <c r="W96" s="21"/>
      <c r="X96" s="21"/>
      <c r="Y96" s="21"/>
      <c r="Z96" s="21"/>
      <c r="AA96" s="46"/>
      <c r="AB96" s="46"/>
      <c r="AC96" s="46"/>
      <c r="AD96" s="46"/>
      <c r="AE96" s="46"/>
      <c r="AF96" s="46"/>
      <c r="AG96" s="46"/>
      <c r="AH96" s="46"/>
      <c r="AI96" s="46"/>
      <c r="AJ96" s="46"/>
      <c r="AK96" s="46"/>
      <c r="AL96" s="46"/>
    </row>
    <row r="97" spans="1:38" ht="15.75" customHeight="1">
      <c r="A97" s="21" t="s">
        <v>498</v>
      </c>
      <c r="B97" s="2"/>
      <c r="C97" s="21"/>
      <c r="D97" s="21"/>
      <c r="E97" s="21"/>
      <c r="F97" s="21"/>
      <c r="G97" s="21"/>
      <c r="H97" s="21"/>
      <c r="I97" s="21"/>
      <c r="J97" s="21"/>
      <c r="K97" s="21"/>
      <c r="L97" s="21"/>
      <c r="M97" s="21"/>
      <c r="N97" s="21"/>
      <c r="O97" s="21"/>
      <c r="P97" s="21"/>
      <c r="Q97" s="21"/>
      <c r="R97" s="21"/>
      <c r="S97" s="21"/>
      <c r="T97" s="21"/>
      <c r="U97" s="21"/>
      <c r="V97" s="21"/>
      <c r="W97" s="21"/>
      <c r="X97" s="21"/>
      <c r="Y97" s="21"/>
      <c r="Z97" s="21"/>
      <c r="AA97" s="46"/>
      <c r="AB97" s="46"/>
      <c r="AC97" s="46"/>
      <c r="AD97" s="46"/>
      <c r="AE97" s="46"/>
      <c r="AF97" s="46"/>
      <c r="AG97" s="46"/>
      <c r="AH97" s="46"/>
      <c r="AI97" s="46"/>
      <c r="AJ97" s="46"/>
      <c r="AK97" s="46"/>
      <c r="AL97" s="46"/>
    </row>
    <row r="98" spans="1:38" ht="15.75" customHeight="1">
      <c r="A98" s="21" t="s">
        <v>499</v>
      </c>
      <c r="B98" s="2"/>
      <c r="C98" s="21"/>
      <c r="D98" s="21"/>
      <c r="E98" s="21"/>
      <c r="F98" s="21"/>
      <c r="G98" s="21"/>
      <c r="H98" s="21"/>
      <c r="I98" s="21"/>
      <c r="J98" s="21"/>
      <c r="K98" s="21"/>
      <c r="L98" s="21"/>
      <c r="M98" s="21"/>
      <c r="N98" s="21"/>
      <c r="O98" s="21"/>
      <c r="P98" s="21"/>
      <c r="Q98" s="21"/>
      <c r="R98" s="21"/>
      <c r="S98" s="21"/>
      <c r="T98" s="21"/>
      <c r="U98" s="21"/>
      <c r="V98" s="21"/>
      <c r="W98" s="21"/>
      <c r="X98" s="21"/>
      <c r="Y98" s="21"/>
      <c r="Z98" s="21"/>
      <c r="AA98" s="46"/>
      <c r="AB98" s="46"/>
      <c r="AC98" s="46"/>
      <c r="AD98" s="46"/>
      <c r="AE98" s="46"/>
      <c r="AF98" s="46"/>
      <c r="AG98" s="46"/>
      <c r="AH98" s="46"/>
      <c r="AI98" s="46"/>
      <c r="AJ98" s="46"/>
      <c r="AK98" s="46"/>
      <c r="AL98" s="46"/>
    </row>
    <row r="99" spans="1:38" ht="15.75" customHeight="1">
      <c r="A99" s="2"/>
      <c r="B99" s="2"/>
      <c r="C99" s="21"/>
      <c r="D99" s="21"/>
      <c r="E99" s="21"/>
      <c r="F99" s="21"/>
      <c r="G99" s="21"/>
      <c r="H99" s="21"/>
      <c r="I99" s="21"/>
      <c r="J99" s="21"/>
      <c r="K99" s="21"/>
      <c r="L99" s="21"/>
      <c r="M99" s="21"/>
      <c r="N99" s="21"/>
      <c r="O99" s="21"/>
      <c r="P99" s="21"/>
      <c r="Q99" s="21"/>
      <c r="R99" s="21"/>
      <c r="S99" s="21"/>
      <c r="T99" s="21"/>
      <c r="U99" s="21"/>
      <c r="V99" s="21"/>
      <c r="W99" s="21"/>
      <c r="X99" s="21"/>
      <c r="Y99" s="21"/>
      <c r="Z99" s="21"/>
      <c r="AA99" s="46"/>
      <c r="AB99" s="46"/>
      <c r="AC99" s="46"/>
      <c r="AD99" s="46"/>
      <c r="AE99" s="46"/>
      <c r="AF99" s="46"/>
      <c r="AG99" s="46"/>
      <c r="AH99" s="46"/>
      <c r="AI99" s="46"/>
      <c r="AJ99" s="46"/>
      <c r="AK99" s="46"/>
      <c r="AL99" s="46"/>
    </row>
    <row r="100" spans="1:38" ht="15.75" customHeight="1">
      <c r="A100" s="21" t="s">
        <v>501</v>
      </c>
      <c r="B100" s="2"/>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46"/>
      <c r="AB100" s="46"/>
      <c r="AC100" s="46"/>
      <c r="AD100" s="46"/>
      <c r="AE100" s="46"/>
      <c r="AF100" s="46"/>
      <c r="AG100" s="46"/>
      <c r="AH100" s="46"/>
      <c r="AI100" s="46"/>
      <c r="AJ100" s="46"/>
      <c r="AK100" s="46"/>
      <c r="AL100" s="46"/>
    </row>
    <row r="101" spans="1:38" ht="15.75" customHeight="1">
      <c r="A101" s="2" t="s">
        <v>503</v>
      </c>
      <c r="B101" s="2"/>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46"/>
      <c r="AB101" s="46"/>
      <c r="AC101" s="46"/>
      <c r="AD101" s="46"/>
      <c r="AE101" s="46"/>
      <c r="AF101" s="46"/>
      <c r="AG101" s="46"/>
      <c r="AH101" s="46"/>
      <c r="AI101" s="46"/>
      <c r="AJ101" s="46"/>
      <c r="AK101" s="46"/>
      <c r="AL101" s="46"/>
    </row>
    <row r="102" spans="1:38" ht="15.75" customHeight="1">
      <c r="A102" s="2" t="s">
        <v>504</v>
      </c>
      <c r="B102" s="2"/>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46"/>
      <c r="AB102" s="46"/>
      <c r="AC102" s="46"/>
      <c r="AD102" s="46"/>
      <c r="AE102" s="46"/>
      <c r="AF102" s="46"/>
      <c r="AG102" s="46"/>
      <c r="AH102" s="46"/>
      <c r="AI102" s="46"/>
      <c r="AJ102" s="46"/>
      <c r="AK102" s="46"/>
      <c r="AL102" s="46"/>
    </row>
    <row r="103" spans="1:38" ht="15.75" customHeight="1">
      <c r="A103" s="21" t="s">
        <v>505</v>
      </c>
      <c r="B103" s="2"/>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46"/>
      <c r="AB103" s="46"/>
      <c r="AC103" s="46"/>
      <c r="AD103" s="46"/>
      <c r="AE103" s="46"/>
      <c r="AF103" s="46"/>
      <c r="AG103" s="46"/>
      <c r="AH103" s="46"/>
      <c r="AI103" s="46"/>
      <c r="AJ103" s="46"/>
      <c r="AK103" s="46"/>
      <c r="AL103" s="46"/>
    </row>
    <row r="104" spans="1:38" ht="15.75" customHeight="1">
      <c r="A104" s="2" t="s">
        <v>507</v>
      </c>
      <c r="B104" s="2"/>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46"/>
      <c r="AB104" s="46"/>
      <c r="AC104" s="46"/>
      <c r="AD104" s="46"/>
      <c r="AE104" s="46"/>
      <c r="AF104" s="46"/>
      <c r="AG104" s="46"/>
      <c r="AH104" s="46"/>
      <c r="AI104" s="46"/>
      <c r="AJ104" s="46"/>
      <c r="AK104" s="46"/>
      <c r="AL104" s="46"/>
    </row>
    <row r="105" spans="1:38" ht="15.75" customHeight="1">
      <c r="A105" s="21" t="s">
        <v>508</v>
      </c>
      <c r="B105" s="2"/>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46"/>
      <c r="AB105" s="46"/>
      <c r="AC105" s="46"/>
      <c r="AD105" s="46"/>
      <c r="AE105" s="46"/>
      <c r="AF105" s="46"/>
      <c r="AG105" s="46"/>
      <c r="AH105" s="46"/>
      <c r="AI105" s="46"/>
      <c r="AJ105" s="46"/>
      <c r="AK105" s="46"/>
      <c r="AL105" s="46"/>
    </row>
    <row r="106" spans="1:38" ht="15.75" customHeight="1">
      <c r="A106" s="21" t="s">
        <v>510</v>
      </c>
      <c r="B106" s="2"/>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46"/>
      <c r="AB106" s="46"/>
      <c r="AC106" s="46"/>
      <c r="AD106" s="46"/>
      <c r="AE106" s="46"/>
      <c r="AF106" s="46"/>
      <c r="AG106" s="46"/>
      <c r="AH106" s="46"/>
      <c r="AI106" s="46"/>
      <c r="AJ106" s="46"/>
      <c r="AK106" s="46"/>
      <c r="AL106" s="46"/>
    </row>
    <row r="107" spans="1:38" ht="15.75" customHeight="1">
      <c r="A107" s="21" t="s">
        <v>511</v>
      </c>
      <c r="B107" s="2"/>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46"/>
      <c r="AB107" s="46"/>
      <c r="AC107" s="46"/>
      <c r="AD107" s="46"/>
      <c r="AE107" s="46"/>
      <c r="AF107" s="46"/>
      <c r="AG107" s="46"/>
      <c r="AH107" s="46"/>
      <c r="AI107" s="46"/>
      <c r="AJ107" s="46"/>
      <c r="AK107" s="46"/>
      <c r="AL107" s="46"/>
    </row>
    <row r="108" spans="1:38" ht="15.75" customHeight="1">
      <c r="A108" s="21" t="s">
        <v>513</v>
      </c>
      <c r="B108" s="2"/>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46"/>
      <c r="AB108" s="46"/>
      <c r="AC108" s="46"/>
      <c r="AD108" s="46"/>
      <c r="AE108" s="46"/>
      <c r="AF108" s="46"/>
      <c r="AG108" s="46"/>
      <c r="AH108" s="46"/>
      <c r="AI108" s="46"/>
      <c r="AJ108" s="46"/>
      <c r="AK108" s="46"/>
      <c r="AL108" s="46"/>
    </row>
    <row r="109" spans="1:38" ht="15.75" customHeight="1">
      <c r="A109" s="2"/>
      <c r="B109" s="2"/>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46"/>
      <c r="AB109" s="46"/>
      <c r="AC109" s="46"/>
      <c r="AD109" s="46"/>
      <c r="AE109" s="46"/>
      <c r="AF109" s="46"/>
      <c r="AG109" s="46"/>
      <c r="AH109" s="46"/>
      <c r="AI109" s="46"/>
      <c r="AJ109" s="46"/>
      <c r="AK109" s="46"/>
      <c r="AL109" s="46"/>
    </row>
    <row r="110" spans="1:38" ht="15.75" customHeight="1">
      <c r="A110" s="21" t="s">
        <v>514</v>
      </c>
      <c r="B110" s="2"/>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46"/>
      <c r="AB110" s="46"/>
      <c r="AC110" s="46"/>
      <c r="AD110" s="46"/>
      <c r="AE110" s="46"/>
      <c r="AF110" s="46"/>
      <c r="AG110" s="46"/>
      <c r="AH110" s="46"/>
      <c r="AI110" s="46"/>
      <c r="AJ110" s="46"/>
      <c r="AK110" s="46"/>
      <c r="AL110" s="46"/>
    </row>
    <row r="111" spans="1:38" ht="15.75" customHeight="1">
      <c r="A111" s="21" t="s">
        <v>515</v>
      </c>
      <c r="B111" s="2"/>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46"/>
      <c r="AB111" s="46"/>
      <c r="AC111" s="46"/>
      <c r="AD111" s="46"/>
      <c r="AE111" s="46"/>
      <c r="AF111" s="46"/>
      <c r="AG111" s="46"/>
      <c r="AH111" s="46"/>
      <c r="AI111" s="46"/>
      <c r="AJ111" s="46"/>
      <c r="AK111" s="46"/>
      <c r="AL111" s="46"/>
    </row>
    <row r="112" spans="1:38" ht="15.75" customHeight="1">
      <c r="A112" s="21" t="s">
        <v>516</v>
      </c>
      <c r="B112" s="2"/>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46"/>
      <c r="AB112" s="46"/>
      <c r="AC112" s="46"/>
      <c r="AD112" s="46"/>
      <c r="AE112" s="46"/>
      <c r="AF112" s="46"/>
      <c r="AG112" s="46"/>
      <c r="AH112" s="46"/>
      <c r="AI112" s="46"/>
      <c r="AJ112" s="46"/>
      <c r="AK112" s="46"/>
      <c r="AL112" s="46"/>
    </row>
    <row r="113" spans="1:46" ht="15.75" customHeight="1">
      <c r="A113" s="21" t="s">
        <v>518</v>
      </c>
      <c r="B113" s="2"/>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46"/>
      <c r="AB113" s="46"/>
      <c r="AC113" s="46"/>
      <c r="AD113" s="46"/>
      <c r="AE113" s="46"/>
      <c r="AF113" s="46"/>
      <c r="AG113" s="46"/>
      <c r="AH113" s="46"/>
      <c r="AI113" s="46"/>
      <c r="AJ113" s="46"/>
      <c r="AK113" s="46"/>
      <c r="AL113" s="46"/>
    </row>
    <row r="114" spans="1:46" ht="15.75" customHeight="1">
      <c r="A114" s="2"/>
      <c r="B114" s="2"/>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46"/>
      <c r="AB114" s="46"/>
      <c r="AC114" s="46"/>
      <c r="AD114" s="46"/>
      <c r="AE114" s="46"/>
      <c r="AF114" s="46"/>
      <c r="AG114" s="46"/>
      <c r="AH114" s="46"/>
      <c r="AI114" s="46"/>
      <c r="AJ114" s="46"/>
      <c r="AK114" s="46"/>
      <c r="AL114" s="46"/>
    </row>
    <row r="115" spans="1:46" ht="15.75" customHeight="1">
      <c r="A115" s="21" t="s">
        <v>519</v>
      </c>
      <c r="B115" s="2"/>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46"/>
      <c r="AB115" s="46"/>
      <c r="AC115" s="46"/>
      <c r="AD115" s="46"/>
      <c r="AE115" s="46"/>
      <c r="AF115" s="46"/>
      <c r="AG115" s="46"/>
      <c r="AH115" s="46"/>
      <c r="AI115" s="46"/>
      <c r="AJ115" s="46"/>
      <c r="AK115" s="46"/>
      <c r="AL115" s="46"/>
    </row>
    <row r="116" spans="1:46" ht="15.75" customHeight="1">
      <c r="A116" s="21" t="s">
        <v>522</v>
      </c>
      <c r="B116" s="2"/>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46"/>
      <c r="AB116" s="46"/>
      <c r="AC116" s="46"/>
      <c r="AD116" s="46"/>
      <c r="AE116" s="46"/>
      <c r="AF116" s="46"/>
      <c r="AG116" s="46"/>
      <c r="AH116" s="46"/>
      <c r="AI116" s="46"/>
      <c r="AJ116" s="46"/>
      <c r="AK116" s="46"/>
      <c r="AL116" s="46"/>
    </row>
    <row r="117" spans="1:46" ht="15.75" customHeight="1">
      <c r="A117" s="21" t="s">
        <v>523</v>
      </c>
      <c r="B117" s="50"/>
      <c r="C117" s="50"/>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row>
    <row r="118" spans="1:4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6" ht="12.75" customHeight="1">
      <c r="A119" s="21" t="s">
        <v>526</v>
      </c>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6" ht="15.75" customHeight="1">
      <c r="A120" s="21" t="s">
        <v>527</v>
      </c>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6" ht="15.75" customHeight="1">
      <c r="A122" s="2"/>
      <c r="B122" s="2"/>
      <c r="C122" s="2" t="s">
        <v>530</v>
      </c>
      <c r="D122" s="2"/>
      <c r="E122" s="2"/>
      <c r="F122" s="2"/>
      <c r="G122" s="481"/>
      <c r="H122" s="450"/>
      <c r="I122" s="2" t="s">
        <v>532</v>
      </c>
      <c r="J122" s="2"/>
      <c r="K122" s="2"/>
      <c r="L122" s="481"/>
      <c r="M122" s="450"/>
      <c r="N122" s="450"/>
      <c r="O122" s="2" t="s">
        <v>533</v>
      </c>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6" ht="15.75" customHeight="1">
      <c r="A124" s="2"/>
      <c r="B124" s="2"/>
      <c r="C124" s="463"/>
      <c r="D124" s="450"/>
      <c r="E124" s="450"/>
      <c r="F124" s="450"/>
      <c r="G124" s="450"/>
      <c r="H124" s="450"/>
      <c r="I124" s="450"/>
      <c r="J124" s="450"/>
      <c r="K124" s="450"/>
      <c r="L124" s="2" t="s">
        <v>536</v>
      </c>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t="s">
        <v>539</v>
      </c>
      <c r="Y126" s="481"/>
      <c r="Z126" s="450"/>
      <c r="AA126" s="450"/>
      <c r="AB126" s="450"/>
      <c r="AC126" s="450"/>
      <c r="AD126" s="450"/>
      <c r="AE126" s="450"/>
      <c r="AF126" s="450"/>
      <c r="AG126" s="450"/>
      <c r="AH126" s="450"/>
      <c r="AI126" s="450"/>
      <c r="AJ126" s="450"/>
      <c r="AK126" s="450"/>
      <c r="AL126" s="2"/>
      <c r="AM126" s="2"/>
      <c r="AN126" s="2"/>
      <c r="AO126" s="2"/>
      <c r="AP126" s="2"/>
      <c r="AQ126" s="2"/>
      <c r="AR126" s="2"/>
    </row>
    <row r="127" spans="1:4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t="s">
        <v>542</v>
      </c>
      <c r="AA127" s="2"/>
      <c r="AB127" s="2"/>
      <c r="AC127" s="2"/>
      <c r="AD127" s="2"/>
      <c r="AE127" s="2"/>
      <c r="AF127" s="2"/>
      <c r="AG127" s="2"/>
      <c r="AH127" s="2"/>
      <c r="AI127" s="2"/>
      <c r="AJ127" s="2"/>
      <c r="AK127" s="2"/>
      <c r="AL127" s="2"/>
      <c r="AM127" s="2"/>
      <c r="AN127" s="2"/>
      <c r="AO127" s="2"/>
      <c r="AP127" s="2"/>
      <c r="AQ127" s="2"/>
      <c r="AR127" s="2"/>
      <c r="AS127" s="2"/>
      <c r="AT127" s="2"/>
    </row>
    <row r="128" spans="1:46" ht="15.75" customHeight="1">
      <c r="A128" s="1"/>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1"/>
      <c r="AM128" s="2"/>
      <c r="AN128" s="2"/>
      <c r="AO128" s="2"/>
      <c r="AP128" s="2"/>
      <c r="AQ128" s="2"/>
      <c r="AR128" s="2"/>
      <c r="AS128" s="2"/>
      <c r="AT128" s="2"/>
    </row>
    <row r="129" spans="1:46" ht="15.75" customHeight="1">
      <c r="A129" s="1"/>
      <c r="B129" s="2"/>
      <c r="C129" s="2"/>
      <c r="D129" s="2"/>
      <c r="E129" s="2"/>
      <c r="F129" s="2"/>
      <c r="G129" s="2"/>
      <c r="H129" s="2"/>
      <c r="I129" s="2"/>
      <c r="J129" s="2"/>
      <c r="K129" s="2"/>
      <c r="L129" s="2"/>
      <c r="M129" s="2"/>
      <c r="N129" s="2"/>
      <c r="O129" s="2"/>
      <c r="P129" s="2"/>
      <c r="Q129" s="2"/>
      <c r="R129" s="1"/>
      <c r="S129" s="1"/>
      <c r="T129" s="1"/>
      <c r="U129" s="1"/>
      <c r="V129" s="1"/>
      <c r="W129" s="1"/>
      <c r="X129" s="2"/>
      <c r="Y129" s="481"/>
      <c r="Z129" s="450"/>
      <c r="AA129" s="450"/>
      <c r="AB129" s="450"/>
      <c r="AC129" s="450"/>
      <c r="AD129" s="450"/>
      <c r="AE129" s="450"/>
      <c r="AF129" s="450"/>
      <c r="AG129" s="450"/>
      <c r="AH129" s="450"/>
      <c r="AI129" s="450"/>
      <c r="AJ129" s="450"/>
      <c r="AK129" s="450"/>
      <c r="AL129" s="1"/>
      <c r="AM129" s="2"/>
      <c r="AN129" s="2"/>
      <c r="AO129" s="2"/>
      <c r="AP129" s="2"/>
      <c r="AQ129" s="2"/>
      <c r="AR129" s="2"/>
      <c r="AS129" s="2"/>
      <c r="AT129" s="2"/>
    </row>
    <row r="130" spans="1:46" ht="15.75" customHeight="1">
      <c r="A130" s="2"/>
      <c r="B130" s="15"/>
      <c r="C130" s="1"/>
      <c r="D130" s="2"/>
      <c r="E130" s="2"/>
      <c r="F130" s="2"/>
      <c r="G130" s="2"/>
      <c r="H130" s="2"/>
      <c r="I130" s="2"/>
      <c r="J130" s="2"/>
      <c r="K130" s="2"/>
      <c r="L130" s="2"/>
      <c r="M130" s="2"/>
      <c r="N130" s="2"/>
      <c r="O130" s="2"/>
      <c r="P130" s="2"/>
      <c r="Q130" s="2"/>
      <c r="R130" s="1"/>
      <c r="S130" s="1"/>
      <c r="T130" s="1"/>
      <c r="U130" s="1"/>
      <c r="V130" s="1"/>
      <c r="W130" s="1"/>
      <c r="X130" s="2"/>
      <c r="Y130" s="2"/>
      <c r="Z130" s="2" t="s">
        <v>545</v>
      </c>
      <c r="AA130" s="2"/>
      <c r="AB130" s="2"/>
      <c r="AC130" s="2"/>
      <c r="AD130" s="2"/>
      <c r="AE130" s="2"/>
      <c r="AF130" s="2"/>
      <c r="AG130" s="2"/>
      <c r="AH130" s="2"/>
      <c r="AI130" s="2"/>
      <c r="AJ130" s="2"/>
      <c r="AK130" s="2"/>
      <c r="AL130" s="2"/>
      <c r="AM130" s="2"/>
      <c r="AN130" s="2"/>
      <c r="AO130" s="2"/>
      <c r="AP130" s="2"/>
      <c r="AQ130" s="2"/>
      <c r="AR130" s="2"/>
      <c r="AS130" s="2"/>
      <c r="AT130" s="2"/>
    </row>
    <row r="131" spans="1:4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row>
    <row r="132" spans="1:4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481"/>
      <c r="Z132" s="450"/>
      <c r="AA132" s="450"/>
      <c r="AB132" s="450"/>
      <c r="AC132" s="450"/>
      <c r="AD132" s="450"/>
      <c r="AE132" s="450"/>
      <c r="AF132" s="450"/>
      <c r="AG132" s="450"/>
      <c r="AH132" s="450"/>
      <c r="AI132" s="450"/>
      <c r="AJ132" s="450"/>
      <c r="AK132" s="450"/>
      <c r="AL132" s="2"/>
      <c r="AM132" s="2"/>
      <c r="AN132" s="2"/>
      <c r="AO132" s="2"/>
      <c r="AP132" s="2"/>
      <c r="AQ132" s="2"/>
      <c r="AR132" s="2"/>
      <c r="AS132" s="2"/>
      <c r="AT132" s="2"/>
    </row>
    <row r="133" spans="1:4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t="s">
        <v>549</v>
      </c>
      <c r="AA133" s="2"/>
      <c r="AB133" s="2"/>
      <c r="AC133" s="2"/>
      <c r="AD133" s="2"/>
      <c r="AE133" s="2"/>
      <c r="AF133" s="2"/>
      <c r="AG133" s="2"/>
      <c r="AH133" s="2"/>
      <c r="AI133" s="2"/>
      <c r="AJ133" s="2"/>
      <c r="AK133" s="2"/>
      <c r="AL133" s="2"/>
      <c r="AM133" s="2"/>
      <c r="AN133" s="2"/>
      <c r="AO133" s="2"/>
      <c r="AP133" s="2"/>
      <c r="AQ133" s="2"/>
      <c r="AR133" s="2"/>
      <c r="AS133" s="2"/>
      <c r="AT133" s="2"/>
    </row>
    <row r="134" spans="1:4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row>
    <row r="135" spans="1:4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row>
    <row r="136" spans="1:4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row>
    <row r="137" spans="1:4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row>
    <row r="138" spans="1:4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row>
    <row r="139" spans="1:46" ht="12.75" customHeight="1">
      <c r="A139" s="2"/>
      <c r="B139" s="2"/>
      <c r="C139" s="2"/>
      <c r="D139" s="2"/>
      <c r="E139" s="2"/>
      <c r="F139" s="2"/>
      <c r="G139" s="2"/>
      <c r="H139" s="2"/>
      <c r="I139" s="2"/>
      <c r="J139" s="2"/>
      <c r="K139" s="2"/>
      <c r="L139" s="2"/>
      <c r="M139" s="2"/>
      <c r="N139" s="2"/>
      <c r="O139" s="2"/>
      <c r="P139" s="2"/>
      <c r="Q139" s="2"/>
      <c r="R139" s="2"/>
      <c r="S139" s="15"/>
      <c r="T139" s="12"/>
      <c r="U139" s="12"/>
      <c r="V139" s="12"/>
      <c r="W139" s="12"/>
      <c r="X139" s="12"/>
      <c r="Y139" s="12"/>
      <c r="Z139" s="12"/>
      <c r="AA139" s="12"/>
      <c r="AB139" s="12"/>
      <c r="AC139" s="12"/>
      <c r="AD139" s="12"/>
      <c r="AE139" s="12"/>
      <c r="AF139" s="12"/>
      <c r="AG139" s="12"/>
      <c r="AH139" s="12"/>
      <c r="AI139" s="12"/>
      <c r="AJ139" s="12"/>
      <c r="AK139" s="2"/>
      <c r="AL139" s="2"/>
      <c r="AM139" s="2"/>
      <c r="AN139" s="2"/>
      <c r="AO139" s="2"/>
      <c r="AP139" s="2"/>
      <c r="AQ139" s="2"/>
      <c r="AR139" s="2"/>
      <c r="AS139" s="2"/>
      <c r="AT139" s="2"/>
    </row>
    <row r="140" spans="1:46" ht="12.75" customHeight="1">
      <c r="A140" s="2"/>
      <c r="B140" s="33"/>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2"/>
      <c r="AL140" s="2"/>
      <c r="AM140" s="2"/>
      <c r="AN140" s="2"/>
      <c r="AO140" s="2"/>
      <c r="AP140" s="2"/>
      <c r="AQ140" s="2"/>
      <c r="AR140" s="2"/>
      <c r="AS140" s="2"/>
      <c r="AT140" s="2"/>
    </row>
    <row r="141" spans="1:46" ht="12.75" customHeight="1">
      <c r="A141" s="2"/>
      <c r="B141" s="33"/>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2"/>
      <c r="AL141" s="2"/>
      <c r="AM141" s="2"/>
      <c r="AN141" s="2"/>
      <c r="AO141" s="2"/>
      <c r="AP141" s="2"/>
      <c r="AQ141" s="2"/>
      <c r="AR141" s="2"/>
      <c r="AS141" s="2"/>
      <c r="AT141" s="2"/>
    </row>
    <row r="142" spans="1:46" ht="12.75" customHeight="1">
      <c r="A142" s="2"/>
      <c r="B142" s="33"/>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2"/>
      <c r="AL142" s="2"/>
      <c r="AM142" s="2"/>
      <c r="AN142" s="2"/>
      <c r="AO142" s="2"/>
      <c r="AP142" s="2"/>
      <c r="AQ142" s="2"/>
      <c r="AR142" s="2"/>
      <c r="AS142" s="2"/>
      <c r="AT142" s="2"/>
    </row>
    <row r="143" spans="1:46" ht="12.75" customHeight="1">
      <c r="A143" s="2"/>
      <c r="B143" s="2"/>
      <c r="C143" s="2"/>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2"/>
      <c r="AL143" s="2"/>
      <c r="AM143" s="2"/>
      <c r="AN143" s="2"/>
      <c r="AO143" s="2"/>
      <c r="AP143" s="2"/>
      <c r="AQ143" s="2"/>
      <c r="AR143" s="2"/>
      <c r="AS143" s="2"/>
      <c r="AT143" s="2"/>
    </row>
    <row r="144" spans="1:46" ht="12.75" customHeight="1">
      <c r="A144" s="2"/>
      <c r="B144" s="21"/>
      <c r="C144" s="11"/>
      <c r="D144" s="11"/>
      <c r="E144" s="11"/>
      <c r="F144" s="11"/>
      <c r="G144" s="11"/>
      <c r="H144" s="11"/>
      <c r="I144" s="11"/>
      <c r="J144" s="11"/>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
      <c r="AJ144" s="11"/>
      <c r="AK144" s="2"/>
      <c r="AL144" s="2"/>
      <c r="AM144" s="2"/>
      <c r="AN144" s="2"/>
      <c r="AO144" s="2"/>
      <c r="AP144" s="2"/>
      <c r="AQ144" s="2"/>
      <c r="AR144" s="2"/>
      <c r="AS144" s="2"/>
      <c r="AT144" s="2"/>
    </row>
    <row r="145" spans="1:79" ht="12.75" customHeight="1">
      <c r="A145" s="2"/>
      <c r="B145" s="2"/>
      <c r="C145" s="11"/>
      <c r="D145" s="11"/>
      <c r="E145" s="11"/>
      <c r="F145" s="11"/>
      <c r="G145" s="11"/>
      <c r="H145" s="11"/>
      <c r="I145" s="11"/>
      <c r="J145" s="11"/>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
      <c r="AJ145" s="11"/>
      <c r="AK145" s="2"/>
      <c r="AL145" s="2"/>
      <c r="AM145" s="2"/>
      <c r="AN145" s="2"/>
      <c r="AO145" s="2"/>
      <c r="AP145" s="2"/>
      <c r="AQ145" s="2"/>
      <c r="AR145" s="2"/>
      <c r="AS145" s="2"/>
      <c r="AT145" s="2"/>
    </row>
    <row r="146" spans="1:79" ht="12.75" customHeight="1">
      <c r="A146" s="2"/>
      <c r="B146" s="2"/>
      <c r="C146" s="2"/>
      <c r="D146" s="11"/>
      <c r="E146" s="11"/>
      <c r="F146" s="11"/>
      <c r="G146" s="11"/>
      <c r="H146" s="11"/>
      <c r="I146" s="11"/>
      <c r="J146" s="11"/>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
      <c r="AJ146" s="11"/>
      <c r="AK146" s="2"/>
      <c r="AL146" s="2"/>
      <c r="AM146" s="2"/>
      <c r="AN146" s="2"/>
      <c r="AO146" s="2"/>
      <c r="AP146" s="2"/>
      <c r="AQ146" s="2"/>
      <c r="AR146" s="2"/>
      <c r="AS146" s="2"/>
      <c r="AT146" s="2"/>
    </row>
    <row r="147" spans="1:79" ht="12.75" customHeight="1">
      <c r="A147" s="2"/>
      <c r="B147" s="21"/>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row>
    <row r="148" spans="1:79"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row>
    <row r="149" spans="1:79"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row>
    <row r="150" spans="1:79" ht="12.75" customHeight="1">
      <c r="A150" s="2"/>
      <c r="B150" s="2"/>
      <c r="C150" s="2"/>
      <c r="D150" s="2"/>
      <c r="E150" s="2"/>
      <c r="F150" s="474"/>
      <c r="G150" s="390"/>
      <c r="H150" s="390"/>
      <c r="I150" s="390"/>
      <c r="J150" s="390"/>
      <c r="K150" s="390"/>
      <c r="L150" s="390"/>
      <c r="M150" s="390"/>
      <c r="N150" s="390"/>
      <c r="O150" s="390"/>
      <c r="P150" s="390"/>
      <c r="Q150" s="390"/>
      <c r="R150" s="390"/>
      <c r="S150" s="390"/>
      <c r="T150" s="390"/>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row>
    <row r="151" spans="1:79" ht="12.75" customHeight="1">
      <c r="A151" s="2"/>
      <c r="B151" s="2"/>
      <c r="C151" s="2"/>
      <c r="D151" s="2"/>
      <c r="E151" s="2"/>
      <c r="F151" s="1"/>
      <c r="G151" s="1"/>
      <c r="H151" s="1"/>
      <c r="I151" s="1"/>
      <c r="J151" s="1"/>
      <c r="K151" s="1"/>
      <c r="L151" s="1"/>
      <c r="M151" s="1"/>
      <c r="N151" s="1"/>
      <c r="O151" s="1"/>
      <c r="P151" s="1"/>
      <c r="Q151" s="1"/>
      <c r="R151" s="1"/>
      <c r="S151" s="1"/>
      <c r="T151" s="1"/>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row>
    <row r="152" spans="1:79"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row>
    <row r="153" spans="1:79" ht="15.75" customHeight="1">
      <c r="A153" s="2"/>
      <c r="B153" s="2"/>
      <c r="C153" s="2"/>
      <c r="D153" s="2" t="s">
        <v>565</v>
      </c>
      <c r="E153" s="2"/>
      <c r="F153" s="2"/>
      <c r="G153" s="2"/>
      <c r="H153" s="2"/>
      <c r="I153" s="2"/>
      <c r="J153" s="2"/>
      <c r="K153" s="2"/>
      <c r="L153" s="2"/>
      <c r="M153" s="2"/>
      <c r="N153" s="2"/>
      <c r="O153" s="435" t="s">
        <v>567</v>
      </c>
      <c r="P153" s="436"/>
      <c r="Q153" s="436"/>
      <c r="R153" s="436"/>
      <c r="S153" s="436"/>
      <c r="T153" s="436"/>
      <c r="U153" s="436"/>
      <c r="V153" s="436"/>
      <c r="W153" s="436"/>
      <c r="X153" s="436"/>
      <c r="Y153" s="436"/>
      <c r="Z153" s="436"/>
      <c r="AA153" s="436"/>
      <c r="AB153" s="436"/>
      <c r="AC153" s="436"/>
      <c r="AD153" s="436"/>
      <c r="AE153" s="436"/>
      <c r="AF153" s="436"/>
      <c r="AG153" s="436"/>
      <c r="AH153" s="437"/>
      <c r="AI153" s="2"/>
      <c r="AJ153" s="2"/>
      <c r="AK153" s="2"/>
      <c r="AL153" s="2"/>
      <c r="AM153" s="2"/>
      <c r="AN153" s="2"/>
      <c r="AO153" s="2"/>
      <c r="AP153" s="2"/>
      <c r="AQ153" s="2"/>
      <c r="AR153" s="2"/>
      <c r="AS153" s="2"/>
      <c r="AT153" s="2"/>
    </row>
    <row r="154" spans="1:79" ht="12.75" customHeight="1">
      <c r="A154" s="2"/>
      <c r="B154" s="2"/>
      <c r="C154" s="2"/>
      <c r="D154" s="2" t="s">
        <v>568</v>
      </c>
      <c r="E154" s="2"/>
      <c r="F154" s="2"/>
      <c r="G154" s="2"/>
      <c r="H154" s="2"/>
      <c r="I154" s="2"/>
      <c r="J154" s="2"/>
      <c r="K154" s="2"/>
      <c r="L154" s="2"/>
      <c r="M154" s="2"/>
      <c r="N154" s="2"/>
      <c r="O154" s="432" t="s">
        <v>569</v>
      </c>
      <c r="P154" s="401"/>
      <c r="Q154" s="401"/>
      <c r="R154" s="401"/>
      <c r="S154" s="401"/>
      <c r="T154" s="401"/>
      <c r="U154" s="401"/>
      <c r="V154" s="401"/>
      <c r="W154" s="401"/>
      <c r="X154" s="401"/>
      <c r="Y154" s="401"/>
      <c r="Z154" s="401"/>
      <c r="AA154" s="401"/>
      <c r="AB154" s="401"/>
      <c r="AC154" s="401"/>
      <c r="AD154" s="401"/>
      <c r="AE154" s="401"/>
      <c r="AF154" s="401"/>
      <c r="AG154" s="401"/>
      <c r="AH154" s="433"/>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row>
    <row r="155" spans="1:79" ht="15.75" customHeight="1">
      <c r="A155" s="2"/>
      <c r="B155" s="2"/>
      <c r="C155" s="2"/>
      <c r="D155" s="15" t="s">
        <v>571</v>
      </c>
      <c r="E155" s="2"/>
      <c r="F155" s="15"/>
      <c r="G155" s="15"/>
      <c r="H155" s="15"/>
      <c r="I155" s="15"/>
      <c r="J155" s="15"/>
      <c r="K155" s="15"/>
      <c r="L155" s="15"/>
      <c r="M155" s="15"/>
      <c r="N155" s="15"/>
      <c r="O155" s="477" t="s">
        <v>572</v>
      </c>
      <c r="P155" s="401"/>
      <c r="Q155" s="401"/>
      <c r="R155" s="401"/>
      <c r="S155" s="401"/>
      <c r="T155" s="401"/>
      <c r="U155" s="401"/>
      <c r="V155" s="401"/>
      <c r="W155" s="401"/>
      <c r="X155" s="401"/>
      <c r="Y155" s="401"/>
      <c r="Z155" s="401"/>
      <c r="AA155" s="401"/>
      <c r="AB155" s="401"/>
      <c r="AC155" s="401"/>
      <c r="AD155" s="401"/>
      <c r="AE155" s="401"/>
      <c r="AF155" s="401"/>
      <c r="AG155" s="401"/>
      <c r="AH155" s="401"/>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row>
    <row r="156" spans="1:79" ht="15.75" customHeight="1">
      <c r="A156" s="2"/>
      <c r="B156" s="2"/>
      <c r="C156" s="2"/>
      <c r="D156" s="2" t="s">
        <v>575</v>
      </c>
      <c r="E156" s="2"/>
      <c r="F156" s="2"/>
      <c r="G156" s="2"/>
      <c r="H156" s="2"/>
      <c r="I156" s="2"/>
      <c r="J156" s="2"/>
      <c r="K156" s="2"/>
      <c r="L156" s="2"/>
      <c r="M156" s="2"/>
      <c r="N156" s="2"/>
      <c r="O156" s="435" t="s">
        <v>576</v>
      </c>
      <c r="P156" s="436"/>
      <c r="Q156" s="436"/>
      <c r="R156" s="436"/>
      <c r="S156" s="436"/>
      <c r="T156" s="436"/>
      <c r="U156" s="436"/>
      <c r="V156" s="436"/>
      <c r="W156" s="436"/>
      <c r="X156" s="436"/>
      <c r="Y156" s="436"/>
      <c r="Z156" s="436"/>
      <c r="AA156" s="436"/>
      <c r="AB156" s="436"/>
      <c r="AC156" s="436"/>
      <c r="AD156" s="436"/>
      <c r="AE156" s="436"/>
      <c r="AF156" s="436"/>
      <c r="AG156" s="436"/>
      <c r="AH156" s="437"/>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t="s">
        <v>8</v>
      </c>
      <c r="BH156" s="2"/>
      <c r="BI156" s="2"/>
      <c r="BJ156" s="2"/>
      <c r="BK156" s="2"/>
      <c r="BL156" s="2"/>
      <c r="BM156" s="2"/>
      <c r="BN156" s="2"/>
      <c r="BO156" s="2"/>
      <c r="BP156" s="2"/>
      <c r="BQ156" s="2"/>
      <c r="BR156" s="2"/>
      <c r="BS156" s="2"/>
      <c r="BT156" s="2"/>
      <c r="BU156" s="2"/>
      <c r="BV156" s="2"/>
      <c r="BW156" s="2"/>
      <c r="BX156" s="2"/>
      <c r="BY156" s="2"/>
      <c r="BZ156" s="2"/>
      <c r="CA156" s="2"/>
    </row>
    <row r="157" spans="1:79" ht="15.75" customHeight="1">
      <c r="A157" s="2"/>
      <c r="B157" s="2"/>
      <c r="C157" s="2"/>
      <c r="D157" s="2" t="s">
        <v>579</v>
      </c>
      <c r="E157" s="2"/>
      <c r="F157" s="2"/>
      <c r="G157" s="2"/>
      <c r="H157" s="2"/>
      <c r="I157" s="2"/>
      <c r="J157" s="2"/>
      <c r="K157" s="2"/>
      <c r="L157" s="2"/>
      <c r="M157" s="2"/>
      <c r="N157" s="2"/>
      <c r="O157" s="435" t="s">
        <v>580</v>
      </c>
      <c r="P157" s="436"/>
      <c r="Q157" s="436"/>
      <c r="R157" s="436"/>
      <c r="S157" s="436"/>
      <c r="T157" s="436"/>
      <c r="U157" s="436"/>
      <c r="V157" s="436"/>
      <c r="W157" s="436"/>
      <c r="X157" s="437"/>
      <c r="Y157" s="15"/>
      <c r="Z157" s="15"/>
      <c r="AA157" s="15"/>
      <c r="AB157" s="15"/>
      <c r="AC157" s="15"/>
      <c r="AD157" s="15"/>
      <c r="AE157" s="15"/>
      <c r="AF157" s="15"/>
      <c r="AG157" s="2"/>
      <c r="AH157" s="2"/>
      <c r="AI157" s="2"/>
      <c r="AJ157" s="2"/>
      <c r="AK157" s="2"/>
      <c r="AL157" s="2"/>
      <c r="AM157" s="2"/>
      <c r="AN157" s="2"/>
      <c r="AO157" s="2"/>
      <c r="AP157" s="2"/>
      <c r="AQ157" s="2"/>
      <c r="AR157" s="2"/>
      <c r="AS157" s="2"/>
      <c r="AT157" s="2"/>
      <c r="AU157" s="2"/>
      <c r="AV157" s="2"/>
      <c r="AW157" s="2"/>
      <c r="AX157" s="2"/>
      <c r="AY157" s="2"/>
      <c r="AZ157" s="2"/>
      <c r="BA157" s="8" t="s">
        <v>582</v>
      </c>
      <c r="BB157" s="2"/>
      <c r="BC157" s="2"/>
      <c r="BD157" s="2"/>
      <c r="BE157" s="2"/>
      <c r="BF157" s="2"/>
      <c r="BG157" s="2" t="s">
        <v>583</v>
      </c>
      <c r="BH157" s="2"/>
      <c r="BI157" s="2"/>
      <c r="BJ157" s="2"/>
      <c r="BK157" s="2"/>
      <c r="BL157" s="2"/>
      <c r="BM157" s="2"/>
      <c r="BN157" s="2"/>
      <c r="BO157" s="2"/>
      <c r="BP157" s="2"/>
      <c r="BQ157" s="2"/>
      <c r="BR157" s="2"/>
      <c r="BS157" s="2"/>
      <c r="BT157" s="2"/>
      <c r="BU157" s="2"/>
      <c r="BV157" s="2"/>
      <c r="BW157" s="2"/>
      <c r="BX157" s="2"/>
      <c r="BY157" s="2"/>
      <c r="BZ157" s="2"/>
      <c r="CA157" s="2"/>
    </row>
    <row r="158" spans="1:79" ht="15.75" customHeight="1">
      <c r="A158" s="2"/>
      <c r="B158" s="2"/>
      <c r="C158" s="2"/>
      <c r="D158" s="2" t="s">
        <v>584</v>
      </c>
      <c r="E158" s="2"/>
      <c r="F158" s="2"/>
      <c r="G158" s="2"/>
      <c r="H158" s="2"/>
      <c r="I158" s="2"/>
      <c r="J158" s="2"/>
      <c r="K158" s="2"/>
      <c r="L158" s="2"/>
      <c r="M158" s="2"/>
      <c r="N158" s="2"/>
      <c r="O158" s="471">
        <v>95202</v>
      </c>
      <c r="P158" s="436"/>
      <c r="Q158" s="436"/>
      <c r="R158" s="437"/>
      <c r="S158" s="53"/>
      <c r="T158" s="53"/>
      <c r="U158" s="53"/>
      <c r="V158" s="53"/>
      <c r="W158" s="53"/>
      <c r="X158" s="53"/>
      <c r="Y158" s="53"/>
      <c r="Z158" s="53"/>
      <c r="AA158" s="53"/>
      <c r="AB158" s="53"/>
      <c r="AC158" s="53"/>
      <c r="AD158" s="53"/>
      <c r="AE158" s="53"/>
      <c r="AF158" s="53"/>
      <c r="AG158" s="2"/>
      <c r="AH158" s="2"/>
      <c r="AI158" s="2"/>
      <c r="AJ158" s="2"/>
      <c r="AK158" s="2"/>
      <c r="AL158" s="2"/>
      <c r="AM158" s="2"/>
      <c r="AN158" s="2"/>
      <c r="AO158" s="2"/>
      <c r="AP158" s="2"/>
      <c r="AQ158" s="2"/>
      <c r="AR158" s="2"/>
      <c r="AS158" s="2"/>
      <c r="AT158" s="2"/>
      <c r="AU158" s="2"/>
      <c r="AV158" s="2"/>
      <c r="AW158" s="2"/>
      <c r="AX158" s="2"/>
      <c r="AY158" s="2"/>
      <c r="AZ158" s="2"/>
      <c r="BA158" s="8" t="s">
        <v>586</v>
      </c>
      <c r="BB158" s="2"/>
      <c r="BC158" s="2"/>
      <c r="BD158" s="2"/>
      <c r="BE158" s="2"/>
      <c r="BF158" s="2"/>
      <c r="BG158" s="2" t="s">
        <v>587</v>
      </c>
      <c r="BH158" s="2"/>
      <c r="BI158" s="2"/>
      <c r="BJ158" s="2"/>
      <c r="BK158" s="2"/>
      <c r="BL158" s="2"/>
      <c r="BM158" s="2"/>
      <c r="BN158" s="2"/>
      <c r="BO158" s="2"/>
      <c r="BP158" s="2"/>
      <c r="BQ158" s="2"/>
      <c r="BR158" s="2"/>
      <c r="BS158" s="2"/>
      <c r="BT158" s="2"/>
      <c r="BU158" s="2"/>
      <c r="BV158" s="2"/>
      <c r="BW158" s="2"/>
      <c r="BX158" s="2"/>
      <c r="BY158" s="2"/>
      <c r="BZ158" s="2"/>
      <c r="CA158" s="2"/>
    </row>
    <row r="159" spans="1:79" ht="15.75" customHeight="1">
      <c r="A159" s="2"/>
      <c r="B159" s="2"/>
      <c r="C159" s="2"/>
      <c r="D159" s="2" t="s">
        <v>589</v>
      </c>
      <c r="E159" s="2"/>
      <c r="F159" s="2"/>
      <c r="G159" s="2"/>
      <c r="H159" s="2"/>
      <c r="I159" s="2"/>
      <c r="J159" s="2"/>
      <c r="K159" s="2"/>
      <c r="L159" s="2"/>
      <c r="M159" s="2"/>
      <c r="N159" s="2"/>
      <c r="O159" s="454" t="s">
        <v>590</v>
      </c>
      <c r="P159" s="436"/>
      <c r="Q159" s="436"/>
      <c r="R159" s="436"/>
      <c r="S159" s="436"/>
      <c r="T159" s="437"/>
      <c r="U159" s="2"/>
      <c r="V159" s="54" t="s">
        <v>592</v>
      </c>
      <c r="W159" s="466"/>
      <c r="X159" s="437"/>
      <c r="Y159" s="55"/>
      <c r="Z159" s="55"/>
      <c r="AA159" s="55"/>
      <c r="AB159" s="55"/>
      <c r="AC159" s="55"/>
      <c r="AD159" s="55"/>
      <c r="AE159" s="55"/>
      <c r="AF159" s="55"/>
      <c r="AG159" s="2"/>
      <c r="AH159" s="2"/>
      <c r="AI159" s="2"/>
      <c r="AJ159" s="2"/>
      <c r="AK159" s="2"/>
      <c r="AL159" s="2"/>
      <c r="AM159" s="2"/>
      <c r="AN159" s="2"/>
      <c r="AO159" s="2"/>
      <c r="AP159" s="2"/>
      <c r="AQ159" s="2"/>
      <c r="AR159" s="2"/>
      <c r="AS159" s="2"/>
      <c r="AT159" s="2"/>
      <c r="AU159" s="2"/>
      <c r="AV159" s="2"/>
      <c r="AW159" s="2"/>
      <c r="AX159" s="2"/>
      <c r="AY159" s="2"/>
      <c r="AZ159" s="2"/>
      <c r="BA159" s="8" t="s">
        <v>594</v>
      </c>
      <c r="BB159" s="2"/>
      <c r="BC159" s="2"/>
      <c r="BD159" s="2"/>
      <c r="BE159" s="2"/>
      <c r="BF159" s="2"/>
      <c r="BG159" s="2" t="s">
        <v>595</v>
      </c>
      <c r="BH159" s="2"/>
      <c r="BI159" s="2"/>
      <c r="BJ159" s="2"/>
      <c r="BK159" s="2"/>
      <c r="BL159" s="2"/>
      <c r="BM159" s="2"/>
      <c r="BN159" s="2"/>
      <c r="BO159" s="2"/>
      <c r="BP159" s="2"/>
      <c r="BQ159" s="2"/>
      <c r="BR159" s="2"/>
      <c r="BS159" s="2"/>
      <c r="BT159" s="2"/>
      <c r="BU159" s="2"/>
      <c r="BV159" s="2"/>
      <c r="BW159" s="2"/>
      <c r="BX159" s="2"/>
      <c r="BY159" s="2"/>
      <c r="BZ159" s="2"/>
      <c r="CA159" s="2"/>
    </row>
    <row r="160" spans="1:79" ht="15.75" customHeight="1">
      <c r="A160" s="2"/>
      <c r="B160" s="2"/>
      <c r="C160" s="2"/>
      <c r="D160" s="2" t="s">
        <v>596</v>
      </c>
      <c r="E160" s="2"/>
      <c r="F160" s="2"/>
      <c r="G160" s="2"/>
      <c r="H160" s="2"/>
      <c r="I160" s="2"/>
      <c r="J160" s="2"/>
      <c r="K160" s="2"/>
      <c r="L160" s="2"/>
      <c r="M160" s="2"/>
      <c r="N160" s="2"/>
      <c r="O160" s="454" t="s">
        <v>597</v>
      </c>
      <c r="P160" s="436"/>
      <c r="Q160" s="436"/>
      <c r="R160" s="436"/>
      <c r="S160" s="436"/>
      <c r="T160" s="437"/>
      <c r="U160" s="55"/>
      <c r="V160" s="55"/>
      <c r="W160" s="55"/>
      <c r="X160" s="55"/>
      <c r="Y160" s="55"/>
      <c r="Z160" s="55"/>
      <c r="AA160" s="55"/>
      <c r="AB160" s="55"/>
      <c r="AC160" s="55"/>
      <c r="AD160" s="55"/>
      <c r="AE160" s="55"/>
      <c r="AF160" s="55"/>
      <c r="AG160" s="2"/>
      <c r="AH160" s="2"/>
      <c r="AI160" s="2"/>
      <c r="AJ160" s="2"/>
      <c r="AK160" s="2"/>
      <c r="AL160" s="2"/>
      <c r="AM160" s="2"/>
      <c r="AN160" s="2"/>
      <c r="AO160" s="2"/>
      <c r="AP160" s="2"/>
      <c r="AQ160" s="2"/>
      <c r="AR160" s="2"/>
      <c r="AS160" s="2"/>
      <c r="AT160" s="2"/>
      <c r="AU160" s="2"/>
      <c r="AV160" s="2"/>
      <c r="AW160" s="2"/>
      <c r="AX160" s="2"/>
      <c r="AY160" s="2"/>
      <c r="AZ160" s="2"/>
      <c r="BA160" s="8" t="s">
        <v>599</v>
      </c>
      <c r="BB160" s="2"/>
      <c r="BC160" s="2"/>
      <c r="BD160" s="2"/>
      <c r="BE160" s="2"/>
      <c r="BF160" s="2"/>
      <c r="BG160" s="2" t="s">
        <v>600</v>
      </c>
      <c r="BH160" s="2"/>
      <c r="BI160" s="2"/>
      <c r="BJ160" s="2"/>
      <c r="BK160" s="2"/>
      <c r="BL160" s="2"/>
      <c r="BM160" s="2"/>
      <c r="BN160" s="2"/>
      <c r="BO160" s="2"/>
      <c r="BP160" s="2"/>
      <c r="BQ160" s="2"/>
      <c r="BR160" s="2"/>
      <c r="BS160" s="2"/>
      <c r="BT160" s="2"/>
      <c r="BU160" s="2"/>
      <c r="BV160" s="2"/>
      <c r="BW160" s="2"/>
      <c r="BX160" s="2"/>
      <c r="BY160" s="2"/>
      <c r="BZ160" s="2"/>
      <c r="CA160" s="2"/>
    </row>
    <row r="161" spans="1:79" ht="15.75" customHeight="1">
      <c r="A161" s="2"/>
      <c r="B161" s="2"/>
      <c r="C161" s="2"/>
      <c r="D161" s="2" t="s">
        <v>601</v>
      </c>
      <c r="E161" s="2"/>
      <c r="F161" s="2"/>
      <c r="G161" s="2"/>
      <c r="H161" s="2"/>
      <c r="I161" s="2"/>
      <c r="J161" s="2"/>
      <c r="K161" s="2"/>
      <c r="L161" s="2"/>
      <c r="M161" s="2"/>
      <c r="N161" s="2"/>
      <c r="O161" s="435" t="s">
        <v>602</v>
      </c>
      <c r="P161" s="436"/>
      <c r="Q161" s="436"/>
      <c r="R161" s="436"/>
      <c r="S161" s="436"/>
      <c r="T161" s="436"/>
      <c r="U161" s="436"/>
      <c r="V161" s="436"/>
      <c r="W161" s="436"/>
      <c r="X161" s="436"/>
      <c r="Y161" s="436"/>
      <c r="Z161" s="436"/>
      <c r="AA161" s="436"/>
      <c r="AB161" s="436"/>
      <c r="AC161" s="436"/>
      <c r="AD161" s="436"/>
      <c r="AE161" s="436"/>
      <c r="AF161" s="436"/>
      <c r="AG161" s="436"/>
      <c r="AH161" s="437"/>
      <c r="AI161" s="2"/>
      <c r="AJ161" s="2"/>
      <c r="AK161" s="2"/>
      <c r="AL161" s="2"/>
      <c r="AM161" s="2"/>
      <c r="AN161" s="2"/>
      <c r="AO161" s="2"/>
      <c r="AP161" s="2"/>
      <c r="AQ161" s="2"/>
      <c r="AR161" s="2"/>
      <c r="AS161" s="2"/>
      <c r="AT161" s="2"/>
      <c r="AU161" s="2"/>
      <c r="AV161" s="2"/>
      <c r="AW161" s="2" t="s">
        <v>604</v>
      </c>
      <c r="AX161" s="2"/>
      <c r="AY161" s="2"/>
      <c r="AZ161" s="2"/>
      <c r="BA161" s="8" t="s">
        <v>605</v>
      </c>
      <c r="BB161" s="2"/>
      <c r="BC161" s="2"/>
      <c r="BD161" s="2"/>
      <c r="BE161" s="2"/>
      <c r="BF161" s="2"/>
      <c r="BG161" s="2" t="s">
        <v>606</v>
      </c>
      <c r="BH161" s="2"/>
      <c r="BI161" s="2"/>
      <c r="BJ161" s="2"/>
      <c r="BK161" s="2"/>
      <c r="BL161" s="2"/>
      <c r="BM161" s="2"/>
      <c r="BN161" s="2"/>
      <c r="BO161" s="2"/>
      <c r="BP161" s="2"/>
      <c r="BQ161" s="2"/>
      <c r="BR161" s="2"/>
      <c r="BS161" s="2"/>
      <c r="BT161" s="2"/>
      <c r="BU161" s="2"/>
      <c r="BV161" s="2"/>
      <c r="BW161" s="2"/>
      <c r="BX161" s="2"/>
      <c r="BY161" s="2"/>
      <c r="BZ161" s="2"/>
      <c r="CA161" s="2"/>
    </row>
    <row r="162" spans="1:79" ht="15.75" customHeight="1">
      <c r="A162" s="2"/>
      <c r="B162" s="2"/>
      <c r="C162" s="2"/>
      <c r="D162" s="2"/>
      <c r="E162" s="2"/>
      <c r="F162" s="2"/>
      <c r="G162" s="2"/>
      <c r="H162" s="2"/>
      <c r="I162" s="2"/>
      <c r="J162" s="2"/>
      <c r="K162" s="2"/>
      <c r="L162" s="2"/>
      <c r="M162" s="2"/>
      <c r="N162" s="2"/>
      <c r="O162" s="15"/>
      <c r="P162" s="15"/>
      <c r="Q162" s="15"/>
      <c r="R162" s="15"/>
      <c r="S162" s="15"/>
      <c r="T162" s="15"/>
      <c r="U162" s="15"/>
      <c r="V162" s="15"/>
      <c r="W162" s="15"/>
      <c r="X162" s="15"/>
      <c r="Y162" s="15"/>
      <c r="Z162" s="15"/>
      <c r="AA162" s="15"/>
      <c r="AB162" s="15"/>
      <c r="AC162" s="15"/>
      <c r="AD162" s="15"/>
      <c r="AE162" s="15"/>
      <c r="AF162" s="15"/>
      <c r="AG162" s="15"/>
      <c r="AH162" s="15"/>
      <c r="AI162" s="2"/>
      <c r="AJ162" s="2"/>
      <c r="AK162" s="2"/>
      <c r="AL162" s="2"/>
      <c r="AM162" s="2"/>
      <c r="AN162" s="2"/>
      <c r="AO162" s="2"/>
      <c r="AP162" s="2"/>
      <c r="AQ162" s="2"/>
      <c r="AR162" s="2"/>
      <c r="AS162" s="2"/>
      <c r="AT162" s="2"/>
      <c r="AU162" s="2"/>
      <c r="AV162" s="2"/>
      <c r="AW162" s="2" t="s">
        <v>419</v>
      </c>
      <c r="AX162" s="2"/>
      <c r="AY162" s="2"/>
      <c r="AZ162" s="2"/>
      <c r="BA162" s="8" t="s">
        <v>608</v>
      </c>
      <c r="BB162" s="2"/>
      <c r="BC162" s="2"/>
      <c r="BD162" s="2"/>
      <c r="BE162" s="2"/>
      <c r="BF162" s="2"/>
      <c r="BG162" s="2" t="s">
        <v>609</v>
      </c>
      <c r="BH162" s="2"/>
      <c r="BI162" s="2"/>
      <c r="BJ162" s="2"/>
      <c r="BK162" s="2"/>
      <c r="BL162" s="2"/>
      <c r="BM162" s="2"/>
      <c r="BN162" s="2"/>
      <c r="BO162" s="2"/>
      <c r="BP162" s="2"/>
      <c r="BQ162" s="2"/>
      <c r="BR162" s="2"/>
      <c r="BS162" s="2"/>
      <c r="BT162" s="2"/>
      <c r="BU162" s="2"/>
      <c r="BV162" s="2"/>
      <c r="BW162" s="2"/>
      <c r="BX162" s="2"/>
      <c r="BY162" s="2"/>
      <c r="BZ162" s="2"/>
      <c r="CA162" s="2"/>
    </row>
    <row r="163" spans="1:79" ht="15.75" customHeight="1">
      <c r="A163" s="2"/>
      <c r="B163" s="2"/>
      <c r="C163" s="26" t="s">
        <v>610</v>
      </c>
      <c r="D163" s="2" t="s">
        <v>611</v>
      </c>
      <c r="E163" s="2"/>
      <c r="F163" s="2"/>
      <c r="G163" s="2"/>
      <c r="H163" s="2"/>
      <c r="I163" s="2"/>
      <c r="J163" s="2"/>
      <c r="K163" s="2"/>
      <c r="L163" s="2"/>
      <c r="M163" s="2"/>
      <c r="N163" s="2"/>
      <c r="O163" s="15"/>
      <c r="P163" s="15"/>
      <c r="Q163" s="15"/>
      <c r="R163" s="15"/>
      <c r="S163" s="15"/>
      <c r="T163" s="15"/>
      <c r="U163" s="15"/>
      <c r="V163" s="15"/>
      <c r="W163" s="15"/>
      <c r="X163" s="15"/>
      <c r="Y163" s="15"/>
      <c r="Z163" s="15"/>
      <c r="AA163" s="15"/>
      <c r="AB163" s="15"/>
      <c r="AC163" s="15"/>
      <c r="AD163" s="15"/>
      <c r="AE163" s="15"/>
      <c r="AF163" s="15"/>
      <c r="AG163" s="15"/>
      <c r="AH163" s="15"/>
      <c r="AI163" s="2"/>
      <c r="AJ163" s="2"/>
      <c r="AK163" s="2"/>
      <c r="AL163" s="2"/>
      <c r="AM163" s="2"/>
      <c r="AN163" s="2"/>
      <c r="AO163" s="2"/>
      <c r="AP163" s="2"/>
      <c r="AQ163" s="2"/>
      <c r="AR163" s="2"/>
      <c r="AS163" s="2"/>
      <c r="AT163" s="2"/>
      <c r="AU163" s="2"/>
      <c r="AV163" s="2"/>
      <c r="AW163" s="2"/>
      <c r="AX163" s="2"/>
      <c r="AY163" s="2"/>
      <c r="AZ163" s="2"/>
      <c r="BA163" s="8" t="s">
        <v>614</v>
      </c>
      <c r="BB163" s="2"/>
      <c r="BC163" s="2"/>
      <c r="BD163" s="2"/>
      <c r="BE163" s="2"/>
      <c r="BF163" s="2"/>
      <c r="BG163" s="2" t="s">
        <v>615</v>
      </c>
      <c r="BH163" s="2"/>
      <c r="BI163" s="2"/>
      <c r="BJ163" s="2"/>
      <c r="BK163" s="2"/>
      <c r="BL163" s="2"/>
      <c r="BM163" s="2"/>
      <c r="BN163" s="2"/>
      <c r="BO163" s="2"/>
      <c r="BP163" s="2"/>
      <c r="BQ163" s="2"/>
      <c r="BR163" s="2"/>
      <c r="BS163" s="2"/>
      <c r="BT163" s="2"/>
      <c r="BU163" s="2"/>
      <c r="BV163" s="2"/>
      <c r="BW163" s="2"/>
      <c r="BX163" s="2"/>
      <c r="BY163" s="2"/>
      <c r="BZ163" s="2"/>
      <c r="CA163" s="2"/>
    </row>
    <row r="164" spans="1:79" ht="15.75" customHeight="1">
      <c r="A164" s="2"/>
      <c r="B164" s="2"/>
      <c r="C164" s="26"/>
      <c r="D164" s="395" t="s">
        <v>616</v>
      </c>
      <c r="E164" s="390"/>
      <c r="F164" s="390"/>
      <c r="G164" s="390"/>
      <c r="H164" s="390"/>
      <c r="I164" s="390"/>
      <c r="J164" s="390"/>
      <c r="K164" s="390"/>
      <c r="L164" s="390"/>
      <c r="M164" s="390"/>
      <c r="N164" s="390"/>
      <c r="O164" s="390"/>
      <c r="P164" s="390"/>
      <c r="Q164" s="390"/>
      <c r="R164" s="390"/>
      <c r="S164" s="390"/>
      <c r="T164" s="390"/>
      <c r="U164" s="390"/>
      <c r="V164" s="390"/>
      <c r="W164" s="390"/>
      <c r="X164" s="390"/>
      <c r="Y164" s="390"/>
      <c r="Z164" s="390"/>
      <c r="AA164" s="390"/>
      <c r="AB164" s="390"/>
      <c r="AC164" s="390"/>
      <c r="AD164" s="390"/>
      <c r="AE164" s="390"/>
      <c r="AF164" s="390"/>
      <c r="AG164" s="390"/>
      <c r="AH164" s="390"/>
      <c r="AI164" s="2"/>
      <c r="AJ164" s="2"/>
      <c r="AK164" s="2"/>
      <c r="AL164" s="2"/>
      <c r="AM164" s="2"/>
      <c r="AN164" s="2"/>
      <c r="AO164" s="2"/>
      <c r="AP164" s="2"/>
      <c r="AQ164" s="2"/>
      <c r="AR164" s="2"/>
      <c r="AS164" s="2"/>
      <c r="AT164" s="2"/>
      <c r="AU164" s="2"/>
      <c r="AV164" s="2"/>
      <c r="AW164" s="2"/>
      <c r="AX164" s="2"/>
      <c r="AY164" s="2"/>
      <c r="AZ164" s="2"/>
      <c r="BA164" s="8" t="s">
        <v>618</v>
      </c>
      <c r="BB164" s="2"/>
      <c r="BC164" s="2"/>
      <c r="BD164" s="2"/>
      <c r="BE164" s="2"/>
      <c r="BF164" s="2"/>
      <c r="BG164" s="2" t="s">
        <v>619</v>
      </c>
      <c r="BH164" s="2"/>
      <c r="BI164" s="2"/>
      <c r="BJ164" s="2"/>
      <c r="BK164" s="2"/>
      <c r="BL164" s="2"/>
      <c r="BM164" s="2"/>
      <c r="BN164" s="2"/>
      <c r="BO164" s="2"/>
      <c r="BP164" s="2"/>
      <c r="BQ164" s="2"/>
      <c r="BR164" s="2"/>
      <c r="BS164" s="2"/>
      <c r="BT164" s="2"/>
      <c r="BU164" s="2"/>
      <c r="BV164" s="2"/>
      <c r="BW164" s="2"/>
      <c r="BX164" s="2"/>
      <c r="BY164" s="2"/>
      <c r="BZ164" s="2"/>
      <c r="CA164" s="2"/>
    </row>
    <row r="165" spans="1:79" ht="15.75" customHeight="1">
      <c r="A165" s="2"/>
      <c r="B165" s="2"/>
      <c r="C165" s="26"/>
      <c r="D165" s="31"/>
      <c r="E165" s="31"/>
      <c r="F165" s="31"/>
      <c r="G165" s="31"/>
      <c r="H165" s="31"/>
      <c r="I165" s="31"/>
      <c r="J165" s="31"/>
      <c r="K165" s="31"/>
      <c r="L165" s="31"/>
      <c r="M165" s="31"/>
      <c r="N165" s="31"/>
      <c r="O165" s="56"/>
      <c r="P165" s="56"/>
      <c r="Q165" s="56"/>
      <c r="R165" s="56"/>
      <c r="S165" s="56"/>
      <c r="T165" s="56"/>
      <c r="U165" s="56"/>
      <c r="V165" s="56"/>
      <c r="W165" s="56"/>
      <c r="X165" s="56"/>
      <c r="Y165" s="56"/>
      <c r="Z165" s="56"/>
      <c r="AA165" s="15"/>
      <c r="AB165" s="15"/>
      <c r="AC165" s="15"/>
      <c r="AD165" s="15"/>
      <c r="AE165" s="15"/>
      <c r="AF165" s="15"/>
      <c r="AG165" s="15"/>
      <c r="AH165" s="15"/>
      <c r="AI165" s="2"/>
      <c r="AJ165" s="2"/>
      <c r="AK165" s="2"/>
      <c r="AL165" s="2"/>
      <c r="AM165" s="2"/>
      <c r="AN165" s="2"/>
      <c r="AO165" s="2"/>
      <c r="AP165" s="2"/>
      <c r="AQ165" s="2"/>
      <c r="AR165" s="2"/>
      <c r="AS165" s="2"/>
      <c r="AT165" s="2"/>
      <c r="AU165" s="2"/>
      <c r="AV165" s="2"/>
      <c r="AW165" s="2"/>
      <c r="AX165" s="2"/>
      <c r="AY165" s="2"/>
      <c r="AZ165" s="2"/>
      <c r="BA165" s="8" t="s">
        <v>620</v>
      </c>
      <c r="BB165" s="2"/>
      <c r="BC165" s="2"/>
      <c r="BD165" s="2"/>
      <c r="BE165" s="2"/>
      <c r="BF165" s="2"/>
      <c r="BG165" s="2" t="s">
        <v>621</v>
      </c>
      <c r="BH165" s="2"/>
      <c r="BI165" s="2"/>
      <c r="BJ165" s="2"/>
      <c r="BK165" s="2"/>
      <c r="BL165" s="2"/>
      <c r="BM165" s="2"/>
      <c r="BN165" s="2"/>
      <c r="BO165" s="2"/>
      <c r="BP165" s="2"/>
      <c r="BQ165" s="2"/>
      <c r="BR165" s="2"/>
      <c r="BS165" s="2"/>
      <c r="BT165" s="2"/>
      <c r="BU165" s="2"/>
      <c r="BV165" s="2"/>
      <c r="BW165" s="2"/>
      <c r="BX165" s="2"/>
      <c r="BY165" s="2"/>
      <c r="BZ165" s="2"/>
      <c r="CA165" s="2"/>
    </row>
    <row r="166" spans="1:79" ht="15.75" customHeight="1">
      <c r="A166" s="2"/>
      <c r="B166" s="8"/>
      <c r="C166" s="26"/>
      <c r="D166" s="31"/>
      <c r="E166" s="31"/>
      <c r="F166" s="31"/>
      <c r="G166" s="31"/>
      <c r="H166" s="31"/>
      <c r="I166" s="31"/>
      <c r="J166" s="31"/>
      <c r="K166" s="31"/>
      <c r="L166" s="31"/>
      <c r="M166" s="31"/>
      <c r="N166" s="31"/>
      <c r="O166" s="56"/>
      <c r="P166" s="56"/>
      <c r="Q166" s="56"/>
      <c r="R166" s="56"/>
      <c r="S166" s="56"/>
      <c r="T166" s="56"/>
      <c r="U166" s="56"/>
      <c r="V166" s="56"/>
      <c r="W166" s="56"/>
      <c r="X166" s="56"/>
      <c r="Y166" s="56"/>
      <c r="Z166" s="56"/>
      <c r="AA166" s="15"/>
      <c r="AB166" s="15"/>
      <c r="AC166" s="15"/>
      <c r="AD166" s="15"/>
      <c r="AE166" s="15"/>
      <c r="AF166" s="15"/>
      <c r="AG166" s="15"/>
      <c r="AH166" s="15"/>
      <c r="AI166" s="2"/>
      <c r="AJ166" s="2"/>
      <c r="AK166" s="2"/>
      <c r="AL166" s="2"/>
      <c r="AM166" s="2"/>
      <c r="AN166" s="2"/>
      <c r="AO166" s="2"/>
      <c r="AP166" s="2"/>
      <c r="AQ166" s="2"/>
      <c r="AR166" s="2"/>
      <c r="AS166" s="2"/>
      <c r="AT166" s="2"/>
      <c r="AU166" s="2"/>
      <c r="AV166" s="2"/>
      <c r="AW166" s="2"/>
      <c r="AX166" s="2"/>
      <c r="AY166" s="2"/>
      <c r="AZ166" s="2"/>
      <c r="BA166" s="8" t="s">
        <v>623</v>
      </c>
      <c r="BB166" s="2"/>
      <c r="BC166" s="2"/>
      <c r="BD166" s="2"/>
      <c r="BE166" s="2"/>
      <c r="BF166" s="2"/>
      <c r="BG166" s="2" t="s">
        <v>624</v>
      </c>
      <c r="BH166" s="2"/>
      <c r="BI166" s="2"/>
      <c r="BJ166" s="2"/>
      <c r="BK166" s="2"/>
      <c r="BL166" s="2"/>
      <c r="BM166" s="2"/>
      <c r="BN166" s="2"/>
      <c r="BO166" s="2"/>
      <c r="BP166" s="2"/>
      <c r="BQ166" s="2"/>
      <c r="BR166" s="2"/>
      <c r="BS166" s="2"/>
      <c r="BT166" s="2"/>
      <c r="BU166" s="2"/>
      <c r="BV166" s="2"/>
      <c r="BW166" s="2"/>
      <c r="BX166" s="2"/>
      <c r="BY166" s="2"/>
      <c r="BZ166" s="2"/>
      <c r="CA166" s="2"/>
    </row>
    <row r="167" spans="1:79" ht="15.75" customHeight="1">
      <c r="A167" s="2"/>
      <c r="B167" s="8"/>
      <c r="C167" s="26"/>
      <c r="D167" s="31"/>
      <c r="E167" s="31"/>
      <c r="F167" s="31"/>
      <c r="G167" s="31"/>
      <c r="H167" s="31"/>
      <c r="I167" s="31"/>
      <c r="J167" s="31"/>
      <c r="K167" s="31"/>
      <c r="L167" s="31"/>
      <c r="M167" s="31"/>
      <c r="N167" s="31"/>
      <c r="O167" s="56"/>
      <c r="P167" s="56"/>
      <c r="Q167" s="56"/>
      <c r="R167" s="56"/>
      <c r="S167" s="56"/>
      <c r="T167" s="56"/>
      <c r="U167" s="56"/>
      <c r="V167" s="56"/>
      <c r="W167" s="56"/>
      <c r="X167" s="56"/>
      <c r="Y167" s="56"/>
      <c r="Z167" s="56"/>
      <c r="AA167" s="15"/>
      <c r="AB167" s="15"/>
      <c r="AC167" s="15"/>
      <c r="AD167" s="15"/>
      <c r="AE167" s="15"/>
      <c r="AF167" s="15"/>
      <c r="AG167" s="15"/>
      <c r="AH167" s="15"/>
      <c r="AI167" s="2"/>
      <c r="AJ167" s="2"/>
      <c r="AK167" s="2"/>
      <c r="AL167" s="2"/>
      <c r="AM167" s="2"/>
      <c r="AN167" s="2"/>
      <c r="AO167" s="2"/>
      <c r="AP167" s="2"/>
      <c r="AQ167" s="2"/>
      <c r="AR167" s="2"/>
      <c r="AS167" s="2"/>
      <c r="AT167" s="2"/>
      <c r="AU167" s="2"/>
      <c r="AV167" s="2"/>
      <c r="AW167" s="2"/>
      <c r="AX167" s="2"/>
      <c r="AY167" s="2"/>
      <c r="AZ167" s="2"/>
      <c r="BA167" s="8" t="s">
        <v>627</v>
      </c>
      <c r="BB167" s="2"/>
      <c r="BC167" s="2"/>
      <c r="BD167" s="2"/>
      <c r="BE167" s="2"/>
      <c r="BF167" s="2"/>
      <c r="BG167" s="2" t="s">
        <v>628</v>
      </c>
      <c r="BH167" s="2"/>
      <c r="BI167" s="2"/>
      <c r="BJ167" s="2"/>
      <c r="BK167" s="2"/>
      <c r="BL167" s="2"/>
      <c r="BM167" s="2"/>
      <c r="BN167" s="2"/>
      <c r="BO167" s="2"/>
      <c r="BP167" s="2"/>
      <c r="BQ167" s="2"/>
      <c r="BR167" s="2"/>
      <c r="BS167" s="2"/>
      <c r="BT167" s="2"/>
      <c r="BU167" s="2"/>
      <c r="BV167" s="2"/>
      <c r="BW167" s="2"/>
      <c r="BX167" s="2"/>
      <c r="BY167" s="2"/>
      <c r="BZ167" s="2"/>
      <c r="CA167" s="2"/>
    </row>
    <row r="168" spans="1:79" ht="15.75" customHeight="1">
      <c r="A168" s="2"/>
      <c r="B168" s="2"/>
      <c r="C168" s="2"/>
      <c r="D168" s="2"/>
      <c r="E168" s="2"/>
      <c r="F168" s="2"/>
      <c r="G168" s="2"/>
      <c r="H168" s="2"/>
      <c r="I168" s="2"/>
      <c r="J168" s="2"/>
      <c r="K168" s="2"/>
      <c r="L168" s="2"/>
      <c r="M168" s="2"/>
      <c r="N168" s="2"/>
      <c r="O168" s="15"/>
      <c r="P168" s="15"/>
      <c r="Q168" s="15"/>
      <c r="R168" s="15"/>
      <c r="S168" s="15"/>
      <c r="T168" s="15"/>
      <c r="U168" s="15"/>
      <c r="V168" s="15"/>
      <c r="W168" s="15"/>
      <c r="X168" s="15"/>
      <c r="Y168" s="15"/>
      <c r="Z168" s="15"/>
      <c r="AA168" s="15"/>
      <c r="AB168" s="15"/>
      <c r="AC168" s="15"/>
      <c r="AD168" s="15"/>
      <c r="AE168" s="15"/>
      <c r="AF168" s="15"/>
      <c r="AG168" s="15"/>
      <c r="AH168" s="15"/>
      <c r="AI168" s="2"/>
      <c r="AJ168" s="2"/>
      <c r="AK168" s="2"/>
      <c r="AL168" s="2"/>
      <c r="AM168" s="2"/>
      <c r="AN168" s="2"/>
      <c r="AO168" s="2"/>
      <c r="AP168" s="2"/>
      <c r="AQ168" s="2"/>
      <c r="AR168" s="2"/>
      <c r="AS168" s="2"/>
      <c r="AT168" s="2"/>
      <c r="AU168" s="2"/>
      <c r="AV168" s="2"/>
      <c r="AW168" s="2"/>
      <c r="AX168" s="2"/>
      <c r="AY168" s="2"/>
      <c r="AZ168" s="2"/>
      <c r="BA168" s="8" t="s">
        <v>629</v>
      </c>
      <c r="BB168" s="2"/>
      <c r="BC168" s="2"/>
      <c r="BD168" s="2"/>
      <c r="BE168" s="2"/>
      <c r="BF168" s="2"/>
      <c r="BG168" s="2" t="s">
        <v>631</v>
      </c>
      <c r="BH168" s="2"/>
      <c r="BI168" s="2"/>
      <c r="BJ168" s="2"/>
      <c r="BK168" s="2"/>
      <c r="BL168" s="2"/>
      <c r="BM168" s="2"/>
      <c r="BN168" s="2"/>
      <c r="BO168" s="2"/>
      <c r="BP168" s="2"/>
      <c r="BQ168" s="2"/>
      <c r="BR168" s="2"/>
      <c r="BS168" s="2"/>
      <c r="BT168" s="2"/>
      <c r="BU168" s="2"/>
      <c r="BV168" s="2"/>
      <c r="BW168" s="2"/>
      <c r="BX168" s="2"/>
      <c r="BY168" s="2"/>
      <c r="BZ168" s="2"/>
      <c r="CA168" s="2"/>
    </row>
    <row r="169" spans="1:79" ht="15.75" customHeight="1">
      <c r="A169" s="459" t="s">
        <v>632</v>
      </c>
      <c r="B169" s="440"/>
      <c r="C169" s="440"/>
      <c r="D169" s="440"/>
      <c r="E169" s="440"/>
      <c r="F169" s="440"/>
      <c r="G169" s="440"/>
      <c r="H169" s="440"/>
      <c r="I169" s="440"/>
      <c r="J169" s="440"/>
      <c r="K169" s="440"/>
      <c r="L169" s="440"/>
      <c r="M169" s="440"/>
      <c r="N169" s="440"/>
      <c r="O169" s="440"/>
      <c r="P169" s="440"/>
      <c r="Q169" s="440"/>
      <c r="R169" s="440"/>
      <c r="S169" s="440"/>
      <c r="T169" s="440"/>
      <c r="U169" s="440"/>
      <c r="V169" s="440"/>
      <c r="W169" s="440"/>
      <c r="X169" s="440"/>
      <c r="Y169" s="440"/>
      <c r="Z169" s="440"/>
      <c r="AA169" s="440"/>
      <c r="AB169" s="440"/>
      <c r="AC169" s="440"/>
      <c r="AD169" s="440"/>
      <c r="AE169" s="440"/>
      <c r="AF169" s="440"/>
      <c r="AG169" s="440"/>
      <c r="AH169" s="440"/>
      <c r="AI169" s="440"/>
      <c r="AJ169" s="440"/>
      <c r="AK169" s="440"/>
      <c r="AL169" s="441"/>
      <c r="AM169" s="2"/>
      <c r="AN169" s="2"/>
      <c r="AO169" s="2"/>
      <c r="AP169" s="2"/>
      <c r="AQ169" s="2"/>
      <c r="AR169" s="2"/>
      <c r="AS169" s="2"/>
      <c r="AT169" s="2"/>
      <c r="AU169" s="2"/>
      <c r="AV169" s="2"/>
      <c r="AW169" s="2"/>
      <c r="AX169" s="2"/>
      <c r="AY169" s="2"/>
      <c r="AZ169" s="2"/>
      <c r="BA169" s="8" t="s">
        <v>634</v>
      </c>
      <c r="BB169" s="2"/>
      <c r="BC169" s="2"/>
      <c r="BD169" s="2"/>
      <c r="BE169" s="2"/>
      <c r="BF169" s="2"/>
      <c r="BG169" s="2" t="s">
        <v>635</v>
      </c>
      <c r="BH169" s="2"/>
      <c r="BI169" s="2"/>
      <c r="BJ169" s="2"/>
      <c r="BK169" s="2"/>
      <c r="BL169" s="2"/>
      <c r="BM169" s="2"/>
      <c r="BN169" s="2"/>
      <c r="BO169" s="2"/>
      <c r="BP169" s="2"/>
      <c r="BQ169" s="2"/>
      <c r="BR169" s="2"/>
      <c r="BS169" s="2"/>
      <c r="BT169" s="2"/>
      <c r="BU169" s="2"/>
      <c r="BV169" s="2"/>
      <c r="BW169" s="2"/>
      <c r="BX169" s="2"/>
      <c r="BY169" s="2"/>
      <c r="BZ169" s="2"/>
      <c r="CA169" s="2"/>
    </row>
    <row r="170" spans="1:79" ht="15.75" customHeight="1">
      <c r="A170" s="442"/>
      <c r="B170" s="416"/>
      <c r="C170" s="416"/>
      <c r="D170" s="416"/>
      <c r="E170" s="416"/>
      <c r="F170" s="416"/>
      <c r="G170" s="416"/>
      <c r="H170" s="416"/>
      <c r="I170" s="416"/>
      <c r="J170" s="416"/>
      <c r="K170" s="416"/>
      <c r="L170" s="416"/>
      <c r="M170" s="416"/>
      <c r="N170" s="416"/>
      <c r="O170" s="416"/>
      <c r="P170" s="416"/>
      <c r="Q170" s="416"/>
      <c r="R170" s="416"/>
      <c r="S170" s="416"/>
      <c r="T170" s="416"/>
      <c r="U170" s="416"/>
      <c r="V170" s="416"/>
      <c r="W170" s="416"/>
      <c r="X170" s="416"/>
      <c r="Y170" s="416"/>
      <c r="Z170" s="416"/>
      <c r="AA170" s="416"/>
      <c r="AB170" s="416"/>
      <c r="AC170" s="416"/>
      <c r="AD170" s="416"/>
      <c r="AE170" s="416"/>
      <c r="AF170" s="416"/>
      <c r="AG170" s="416"/>
      <c r="AH170" s="416"/>
      <c r="AI170" s="416"/>
      <c r="AJ170" s="416"/>
      <c r="AK170" s="416"/>
      <c r="AL170" s="443"/>
      <c r="AM170" s="2"/>
      <c r="AN170" s="2"/>
      <c r="AO170" s="2"/>
      <c r="AP170" s="2"/>
      <c r="AQ170" s="2"/>
      <c r="AR170" s="2"/>
      <c r="AS170" s="2"/>
      <c r="AT170" s="2"/>
      <c r="AU170" s="2"/>
      <c r="AV170" s="2"/>
      <c r="AW170" s="2"/>
      <c r="AX170" s="2"/>
      <c r="AY170" s="2"/>
      <c r="AZ170" s="2"/>
      <c r="BA170" s="8" t="s">
        <v>638</v>
      </c>
      <c r="BB170" s="2"/>
      <c r="BC170" s="2"/>
      <c r="BD170" s="2"/>
      <c r="BE170" s="2"/>
      <c r="BF170" s="2"/>
      <c r="BG170" s="2" t="s">
        <v>639</v>
      </c>
      <c r="BH170" s="2"/>
      <c r="BI170" s="2"/>
      <c r="BJ170" s="2"/>
      <c r="BK170" s="2"/>
      <c r="BL170" s="2"/>
      <c r="BM170" s="2"/>
      <c r="BN170" s="2"/>
      <c r="BO170" s="2"/>
      <c r="BP170" s="2"/>
      <c r="BQ170" s="2"/>
      <c r="BR170" s="2"/>
      <c r="BS170" s="2"/>
      <c r="BT170" s="2"/>
      <c r="BU170" s="2"/>
      <c r="BV170" s="2"/>
      <c r="BW170" s="2"/>
      <c r="BX170" s="2"/>
      <c r="BY170" s="2"/>
      <c r="BZ170" s="2"/>
      <c r="CA170" s="2"/>
    </row>
    <row r="171" spans="1:79"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8" t="s">
        <v>642</v>
      </c>
      <c r="BB171" s="2"/>
      <c r="BC171" s="2"/>
      <c r="BD171" s="2"/>
      <c r="BE171" s="2"/>
      <c r="BF171" s="2"/>
      <c r="BG171" s="2" t="s">
        <v>643</v>
      </c>
      <c r="BH171" s="2"/>
      <c r="BI171" s="2"/>
      <c r="BJ171" s="2"/>
      <c r="BK171" s="2"/>
      <c r="BL171" s="2"/>
      <c r="BM171" s="2"/>
      <c r="BN171" s="2"/>
      <c r="BO171" s="2"/>
      <c r="BP171" s="2"/>
      <c r="BQ171" s="2"/>
      <c r="BR171" s="2"/>
      <c r="BS171" s="2"/>
      <c r="BT171" s="2"/>
      <c r="BU171" s="2"/>
      <c r="BV171" s="2"/>
      <c r="BW171" s="2"/>
      <c r="BX171" s="2"/>
      <c r="BY171" s="2"/>
      <c r="BZ171" s="2"/>
      <c r="CA171" s="2"/>
    </row>
    <row r="172" spans="1:79" ht="15.75" customHeight="1">
      <c r="A172" s="8" t="s">
        <v>644</v>
      </c>
      <c r="B172" s="2"/>
      <c r="C172" s="8" t="s">
        <v>132</v>
      </c>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8" t="s">
        <v>645</v>
      </c>
      <c r="BB172" s="2"/>
      <c r="BC172" s="2"/>
      <c r="BD172" s="2"/>
      <c r="BE172" s="2"/>
      <c r="BF172" s="2"/>
      <c r="BG172" s="2" t="s">
        <v>646</v>
      </c>
      <c r="BH172" s="2"/>
      <c r="BI172" s="2"/>
      <c r="BJ172" s="2"/>
      <c r="BK172" s="2"/>
      <c r="BL172" s="2"/>
      <c r="BM172" s="2"/>
      <c r="BN172" s="2"/>
      <c r="BO172" s="2"/>
      <c r="BP172" s="2"/>
      <c r="BQ172" s="2"/>
      <c r="BR172" s="2"/>
      <c r="BS172" s="2"/>
      <c r="BT172" s="2"/>
      <c r="BU172" s="2"/>
      <c r="BV172" s="2"/>
      <c r="BW172" s="2"/>
      <c r="BX172" s="2"/>
      <c r="BY172" s="2"/>
      <c r="BZ172" s="2"/>
      <c r="CA172" s="2"/>
    </row>
    <row r="173" spans="1:79" ht="15.75" customHeight="1">
      <c r="A173" s="2"/>
      <c r="B173" s="2"/>
      <c r="C173" s="57"/>
      <c r="D173" s="2" t="s">
        <v>648</v>
      </c>
      <c r="E173" s="2"/>
      <c r="F173" s="2"/>
      <c r="G173" s="2"/>
      <c r="H173" s="2"/>
      <c r="I173" s="2"/>
      <c r="J173" s="465" t="s">
        <v>650</v>
      </c>
      <c r="K173" s="436"/>
      <c r="L173" s="436"/>
      <c r="M173" s="436"/>
      <c r="N173" s="436"/>
      <c r="O173" s="436"/>
      <c r="P173" s="436"/>
      <c r="Q173" s="436"/>
      <c r="R173" s="436"/>
      <c r="S173" s="437"/>
      <c r="T173" s="2"/>
      <c r="U173" s="58"/>
      <c r="V173" s="2"/>
      <c r="W173" s="2"/>
      <c r="X173" s="58"/>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8" t="s">
        <v>651</v>
      </c>
      <c r="BB173" s="2"/>
      <c r="BC173" s="2"/>
      <c r="BD173" s="2"/>
      <c r="BE173" s="2"/>
      <c r="BF173" s="2"/>
      <c r="BG173" s="2" t="s">
        <v>652</v>
      </c>
      <c r="BH173" s="2"/>
      <c r="BI173" s="2"/>
      <c r="BJ173" s="2"/>
      <c r="BK173" s="2"/>
      <c r="BL173" s="2"/>
      <c r="BM173" s="2"/>
      <c r="BN173" s="2"/>
      <c r="BO173" s="2"/>
      <c r="BP173" s="2"/>
      <c r="BQ173" s="2"/>
      <c r="BR173" s="2"/>
      <c r="BS173" s="2"/>
      <c r="BT173" s="2"/>
      <c r="BU173" s="2"/>
      <c r="BV173" s="2"/>
      <c r="BW173" s="2"/>
      <c r="BX173" s="2"/>
      <c r="BY173" s="2"/>
      <c r="BZ173" s="2"/>
      <c r="CA173" s="2"/>
    </row>
    <row r="174" spans="1:79" ht="15.75" customHeight="1">
      <c r="A174" s="2"/>
      <c r="B174" s="2"/>
      <c r="C174" s="57"/>
      <c r="D174" s="2" t="s">
        <v>653</v>
      </c>
      <c r="E174" s="2"/>
      <c r="F174" s="2"/>
      <c r="G174" s="2"/>
      <c r="H174" s="2"/>
      <c r="I174" s="2"/>
      <c r="J174" s="435" t="s">
        <v>654</v>
      </c>
      <c r="K174" s="436"/>
      <c r="L174" s="436"/>
      <c r="M174" s="436"/>
      <c r="N174" s="436"/>
      <c r="O174" s="436"/>
      <c r="P174" s="436"/>
      <c r="Q174" s="436"/>
      <c r="R174" s="436"/>
      <c r="S174" s="436"/>
      <c r="T174" s="436"/>
      <c r="U174" s="436"/>
      <c r="V174" s="436"/>
      <c r="W174" s="436"/>
      <c r="X174" s="436"/>
      <c r="Y174" s="436"/>
      <c r="Z174" s="437"/>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8" t="s">
        <v>656</v>
      </c>
      <c r="BB174" s="2"/>
      <c r="BC174" s="2"/>
      <c r="BD174" s="2"/>
      <c r="BE174" s="2"/>
      <c r="BF174" s="2"/>
      <c r="BG174" s="2" t="s">
        <v>657</v>
      </c>
      <c r="BH174" s="2"/>
      <c r="BI174" s="2"/>
      <c r="BJ174" s="2"/>
      <c r="BK174" s="2"/>
      <c r="BL174" s="2"/>
      <c r="BM174" s="2"/>
      <c r="BN174" s="2"/>
      <c r="BO174" s="2"/>
      <c r="BP174" s="2"/>
      <c r="BQ174" s="2"/>
      <c r="BR174" s="2"/>
      <c r="BS174" s="2"/>
      <c r="BT174" s="2"/>
      <c r="BU174" s="2"/>
      <c r="BV174" s="2"/>
      <c r="BW174" s="2"/>
      <c r="BX174" s="2"/>
      <c r="BY174" s="2"/>
      <c r="BZ174" s="2"/>
      <c r="CA174" s="2"/>
    </row>
    <row r="175" spans="1:79" ht="15.75" customHeight="1">
      <c r="A175" s="2"/>
      <c r="B175" s="2"/>
      <c r="C175" s="15"/>
      <c r="D175" s="2" t="s">
        <v>658</v>
      </c>
      <c r="E175" s="2"/>
      <c r="F175" s="2"/>
      <c r="G175" s="2"/>
      <c r="H175" s="2"/>
      <c r="I175" s="2"/>
      <c r="J175" s="2"/>
      <c r="K175" s="2"/>
      <c r="L175" s="2"/>
      <c r="M175" s="2"/>
      <c r="N175" s="2"/>
      <c r="O175" s="26"/>
      <c r="P175" s="2"/>
      <c r="Q175" s="2"/>
      <c r="R175" s="2"/>
      <c r="S175" s="2"/>
      <c r="T175" s="2"/>
      <c r="U175" s="438" t="s">
        <v>604</v>
      </c>
      <c r="V175" s="437"/>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8" t="s">
        <v>660</v>
      </c>
      <c r="BB175" s="2"/>
      <c r="BC175" s="2"/>
      <c r="BD175" s="2"/>
      <c r="BE175" s="2"/>
      <c r="BF175" s="2"/>
      <c r="BG175" s="2" t="s">
        <v>661</v>
      </c>
      <c r="BH175" s="2"/>
      <c r="BI175" s="2"/>
      <c r="BJ175" s="2"/>
      <c r="BK175" s="2"/>
      <c r="BL175" s="2"/>
      <c r="BM175" s="2"/>
      <c r="BN175" s="2"/>
      <c r="BO175" s="2"/>
      <c r="BP175" s="2"/>
      <c r="BQ175" s="2"/>
      <c r="BR175" s="2"/>
      <c r="BS175" s="2"/>
      <c r="BT175" s="2"/>
      <c r="BU175" s="2"/>
      <c r="BV175" s="2"/>
      <c r="BW175" s="2"/>
      <c r="BX175" s="2"/>
      <c r="BY175" s="2"/>
      <c r="BZ175" s="2"/>
      <c r="CA175" s="2"/>
    </row>
    <row r="176" spans="1:79" ht="15.75" customHeight="1">
      <c r="A176" s="2"/>
      <c r="B176" s="2"/>
      <c r="C176" s="15"/>
      <c r="D176" s="59"/>
      <c r="E176" s="2" t="s">
        <v>662</v>
      </c>
      <c r="F176" s="2"/>
      <c r="G176" s="2"/>
      <c r="H176" s="2"/>
      <c r="I176" s="2"/>
      <c r="J176" s="2"/>
      <c r="K176" s="2"/>
      <c r="L176" s="2"/>
      <c r="M176" s="2"/>
      <c r="N176" s="2"/>
      <c r="O176" s="26"/>
      <c r="P176" s="2" t="s">
        <v>663</v>
      </c>
      <c r="Q176" s="2"/>
      <c r="R176" s="2"/>
      <c r="S176" s="2" t="s">
        <v>664</v>
      </c>
      <c r="T176" s="2"/>
      <c r="U176" s="468"/>
      <c r="V176" s="433"/>
      <c r="W176" s="1" t="s">
        <v>667</v>
      </c>
      <c r="X176" s="470"/>
      <c r="Y176" s="437"/>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8" t="s">
        <v>670</v>
      </c>
      <c r="BB176" s="2"/>
      <c r="BC176" s="2"/>
      <c r="BD176" s="2"/>
      <c r="BE176" s="2"/>
      <c r="BF176" s="2"/>
      <c r="BG176" s="2" t="s">
        <v>671</v>
      </c>
      <c r="BH176" s="2"/>
      <c r="BI176" s="2"/>
      <c r="BJ176" s="2"/>
      <c r="BK176" s="2"/>
      <c r="BL176" s="2"/>
      <c r="BM176" s="2"/>
      <c r="BN176" s="2"/>
      <c r="BO176" s="2"/>
      <c r="BP176" s="2"/>
      <c r="BQ176" s="2"/>
      <c r="BR176" s="2"/>
      <c r="BS176" s="2"/>
      <c r="BT176" s="2"/>
      <c r="BU176" s="2"/>
      <c r="BV176" s="2"/>
      <c r="BW176" s="2"/>
      <c r="BX176" s="2"/>
      <c r="BY176" s="2"/>
      <c r="BZ176" s="2"/>
      <c r="CA176" s="2"/>
    </row>
    <row r="177" spans="1:79" ht="15.75" customHeight="1">
      <c r="A177" s="2"/>
      <c r="B177" s="2"/>
      <c r="C177" s="57"/>
      <c r="D177" s="2" t="s">
        <v>672</v>
      </c>
      <c r="E177" s="2"/>
      <c r="F177" s="2"/>
      <c r="G177" s="2"/>
      <c r="H177" s="2"/>
      <c r="I177" s="2"/>
      <c r="J177" s="2"/>
      <c r="K177" s="2"/>
      <c r="L177" s="2"/>
      <c r="M177" s="2"/>
      <c r="N177" s="2"/>
      <c r="O177" s="2"/>
      <c r="P177" s="2"/>
      <c r="Q177" s="2"/>
      <c r="R177" s="438" t="s">
        <v>604</v>
      </c>
      <c r="S177" s="437"/>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8" t="s">
        <v>675</v>
      </c>
      <c r="BB177" s="2"/>
      <c r="BC177" s="2"/>
      <c r="BD177" s="2"/>
      <c r="BE177" s="2"/>
      <c r="BF177" s="2"/>
      <c r="BG177" s="2" t="s">
        <v>676</v>
      </c>
      <c r="BH177" s="2"/>
      <c r="BI177" s="2"/>
      <c r="BJ177" s="2"/>
      <c r="BK177" s="2"/>
      <c r="BL177" s="2"/>
      <c r="BM177" s="2"/>
      <c r="BN177" s="2"/>
      <c r="BO177" s="2"/>
      <c r="BP177" s="2"/>
      <c r="BQ177" s="2"/>
      <c r="BR177" s="2"/>
      <c r="BS177" s="2"/>
      <c r="BT177" s="2"/>
      <c r="BU177" s="2"/>
      <c r="BV177" s="2"/>
      <c r="BW177" s="2"/>
      <c r="BX177" s="2"/>
      <c r="BY177" s="2"/>
      <c r="BZ177" s="2"/>
      <c r="CA177" s="2"/>
    </row>
    <row r="178" spans="1:79" ht="15.75" customHeight="1">
      <c r="A178" s="2"/>
      <c r="B178" s="2"/>
      <c r="C178" s="57"/>
      <c r="D178" s="2" t="s">
        <v>678</v>
      </c>
      <c r="E178" s="2"/>
      <c r="F178" s="2"/>
      <c r="G178" s="2"/>
      <c r="H178" s="2"/>
      <c r="I178" s="2"/>
      <c r="J178" s="2"/>
      <c r="K178" s="2"/>
      <c r="L178" s="2"/>
      <c r="M178" s="2"/>
      <c r="N178" s="2"/>
      <c r="O178" s="2"/>
      <c r="P178" s="2"/>
      <c r="Q178" s="2"/>
      <c r="R178" s="2"/>
      <c r="S178" s="2"/>
      <c r="T178" s="2"/>
      <c r="U178" s="2"/>
      <c r="V178" s="2"/>
      <c r="W178" s="2"/>
      <c r="X178" s="2"/>
      <c r="Y178" s="2"/>
      <c r="Z178" s="2"/>
      <c r="AA178" s="2" t="s">
        <v>663</v>
      </c>
      <c r="AB178" s="2"/>
      <c r="AC178" s="2"/>
      <c r="AD178" s="2" t="s">
        <v>664</v>
      </c>
      <c r="AE178" s="2"/>
      <c r="AF178" s="469"/>
      <c r="AG178" s="437"/>
      <c r="AH178" s="1" t="s">
        <v>667</v>
      </c>
      <c r="AI178" s="484"/>
      <c r="AJ178" s="436"/>
      <c r="AK178" s="437"/>
      <c r="AL178" s="2"/>
      <c r="AM178" s="2"/>
      <c r="AN178" s="2"/>
      <c r="AO178" s="2"/>
      <c r="AP178" s="2"/>
      <c r="AQ178" s="2"/>
      <c r="AR178" s="2"/>
      <c r="AS178" s="2"/>
      <c r="AT178" s="2"/>
      <c r="AU178" s="2"/>
      <c r="AV178" s="2"/>
      <c r="AW178" s="2"/>
      <c r="AX178" s="2"/>
      <c r="AY178" s="2"/>
      <c r="AZ178" s="2"/>
      <c r="BA178" s="8" t="s">
        <v>680</v>
      </c>
      <c r="BB178" s="2"/>
      <c r="BC178" s="2"/>
      <c r="BD178" s="2"/>
      <c r="BE178" s="2"/>
      <c r="BF178" s="2"/>
      <c r="BG178" s="2" t="s">
        <v>681</v>
      </c>
      <c r="BH178" s="2"/>
      <c r="BI178" s="2"/>
      <c r="BJ178" s="2"/>
      <c r="BK178" s="2"/>
      <c r="BL178" s="2"/>
      <c r="BM178" s="2"/>
      <c r="BN178" s="2"/>
      <c r="BO178" s="2"/>
      <c r="BP178" s="2"/>
      <c r="BQ178" s="2"/>
      <c r="BR178" s="2"/>
      <c r="BS178" s="2"/>
      <c r="BT178" s="2"/>
      <c r="BU178" s="2"/>
      <c r="BV178" s="2"/>
      <c r="BW178" s="2"/>
      <c r="BX178" s="2"/>
      <c r="BY178" s="2"/>
      <c r="BZ178" s="2"/>
      <c r="CA178" s="2"/>
    </row>
    <row r="179" spans="1:79" ht="15.75" customHeight="1">
      <c r="A179" s="2"/>
      <c r="B179" s="2"/>
      <c r="C179" s="5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8" t="s">
        <v>682</v>
      </c>
      <c r="BB179" s="2"/>
      <c r="BC179" s="2"/>
      <c r="BD179" s="2"/>
      <c r="BE179" s="2"/>
      <c r="BF179" s="2"/>
      <c r="BG179" s="2" t="s">
        <v>683</v>
      </c>
      <c r="BH179" s="2"/>
      <c r="BI179" s="2"/>
      <c r="BJ179" s="2"/>
      <c r="BK179" s="2"/>
      <c r="BL179" s="2"/>
      <c r="BM179" s="2"/>
      <c r="BN179" s="2"/>
      <c r="BO179" s="2"/>
      <c r="BP179" s="2"/>
      <c r="BQ179" s="2"/>
      <c r="BR179" s="2"/>
      <c r="BS179" s="2"/>
      <c r="BT179" s="2"/>
      <c r="BU179" s="2"/>
      <c r="BV179" s="2"/>
      <c r="BW179" s="2"/>
      <c r="BX179" s="2"/>
      <c r="BY179" s="2"/>
      <c r="BZ179" s="2"/>
      <c r="CA179" s="2"/>
    </row>
    <row r="180" spans="1:79" ht="15.75" customHeight="1">
      <c r="A180" s="2"/>
      <c r="B180" s="2"/>
      <c r="C180" s="57"/>
      <c r="D180" s="2" t="s">
        <v>684</v>
      </c>
      <c r="E180" s="2"/>
      <c r="F180" s="2"/>
      <c r="G180" s="2"/>
      <c r="H180" s="2"/>
      <c r="I180" s="2"/>
      <c r="J180" s="2"/>
      <c r="K180" s="2"/>
      <c r="L180" s="2"/>
      <c r="M180" s="2"/>
      <c r="N180" s="2"/>
      <c r="O180" s="2"/>
      <c r="P180" s="2"/>
      <c r="Q180" s="2"/>
      <c r="R180" s="2"/>
      <c r="S180" s="2"/>
      <c r="T180" s="2"/>
      <c r="U180" s="2"/>
      <c r="V180" s="2"/>
      <c r="W180" s="2"/>
      <c r="X180" s="438" t="s">
        <v>604</v>
      </c>
      <c r="Y180" s="437"/>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8" t="s">
        <v>687</v>
      </c>
      <c r="BB180" s="2"/>
      <c r="BC180" s="2"/>
      <c r="BD180" s="2"/>
      <c r="BE180" s="2"/>
      <c r="BF180" s="2"/>
      <c r="BG180" s="2" t="s">
        <v>688</v>
      </c>
      <c r="BH180" s="2"/>
      <c r="BI180" s="2"/>
      <c r="BJ180" s="2"/>
      <c r="BK180" s="2"/>
      <c r="BL180" s="2"/>
      <c r="BM180" s="2"/>
      <c r="BN180" s="2"/>
      <c r="BO180" s="2"/>
      <c r="BP180" s="2"/>
      <c r="BQ180" s="2"/>
      <c r="BR180" s="2"/>
      <c r="BS180" s="2"/>
      <c r="BT180" s="2"/>
      <c r="BU180" s="2"/>
      <c r="BV180" s="2"/>
      <c r="BW180" s="2"/>
      <c r="BX180" s="2"/>
      <c r="BY180" s="2"/>
      <c r="BZ180" s="2"/>
      <c r="CA180" s="2"/>
    </row>
    <row r="181" spans="1:79" ht="12.75" customHeight="1">
      <c r="A181" s="2"/>
      <c r="B181" s="2"/>
      <c r="C181" s="15"/>
      <c r="D181" s="2"/>
      <c r="E181" s="2" t="s">
        <v>690</v>
      </c>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8" t="s">
        <v>691</v>
      </c>
      <c r="BB181" s="2"/>
      <c r="BC181" s="2"/>
      <c r="BD181" s="2"/>
      <c r="BE181" s="2"/>
      <c r="BF181" s="2"/>
      <c r="BG181" s="2" t="s">
        <v>692</v>
      </c>
      <c r="BH181" s="2"/>
      <c r="BI181" s="2"/>
      <c r="BJ181" s="2"/>
      <c r="BK181" s="2"/>
      <c r="BL181" s="2"/>
      <c r="BM181" s="2"/>
      <c r="BN181" s="2"/>
      <c r="BO181" s="2"/>
      <c r="BP181" s="2"/>
      <c r="BQ181" s="2"/>
      <c r="BR181" s="2"/>
      <c r="BS181" s="2"/>
      <c r="BT181" s="2"/>
      <c r="BU181" s="2"/>
      <c r="BV181" s="2"/>
      <c r="BW181" s="2"/>
      <c r="BX181" s="2"/>
      <c r="BY181" s="2"/>
      <c r="BZ181" s="2"/>
      <c r="CA181" s="2"/>
    </row>
    <row r="182" spans="1:79" ht="15.75" customHeight="1">
      <c r="A182" s="2"/>
      <c r="B182" s="2"/>
      <c r="C182" s="15"/>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8" t="s">
        <v>694</v>
      </c>
      <c r="BB182" s="2"/>
      <c r="BC182" s="2"/>
      <c r="BD182" s="2"/>
      <c r="BE182" s="2"/>
      <c r="BF182" s="2"/>
      <c r="BG182" s="2" t="s">
        <v>695</v>
      </c>
      <c r="BH182" s="2"/>
      <c r="BI182" s="2"/>
      <c r="BJ182" s="2"/>
      <c r="BK182" s="2"/>
      <c r="BL182" s="2"/>
      <c r="BM182" s="2"/>
      <c r="BN182" s="2"/>
      <c r="BO182" s="2"/>
      <c r="BP182" s="2"/>
      <c r="BQ182" s="2"/>
      <c r="BR182" s="2"/>
      <c r="BS182" s="2"/>
      <c r="BT182" s="2"/>
      <c r="BU182" s="2"/>
      <c r="BV182" s="2"/>
      <c r="BW182" s="2"/>
      <c r="BX182" s="2"/>
      <c r="BY182" s="2"/>
      <c r="BZ182" s="2"/>
      <c r="CA182" s="2"/>
    </row>
    <row r="183" spans="1:79" ht="15.75" customHeight="1">
      <c r="A183" s="2"/>
      <c r="B183" s="2"/>
      <c r="C183" s="15"/>
      <c r="D183" s="15"/>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8" t="s">
        <v>697</v>
      </c>
      <c r="BB183" s="2"/>
      <c r="BC183" s="2"/>
      <c r="BD183" s="2"/>
      <c r="BE183" s="2"/>
      <c r="BF183" s="2"/>
      <c r="BG183" s="2" t="s">
        <v>698</v>
      </c>
      <c r="BH183" s="2"/>
      <c r="BI183" s="2"/>
      <c r="BJ183" s="2"/>
      <c r="BK183" s="2"/>
      <c r="BL183" s="2"/>
      <c r="BM183" s="2"/>
      <c r="BN183" s="2"/>
      <c r="BO183" s="2"/>
      <c r="BP183" s="2"/>
      <c r="BQ183" s="2"/>
      <c r="BR183" s="2"/>
      <c r="BS183" s="2"/>
      <c r="BT183" s="2"/>
      <c r="BU183" s="2"/>
      <c r="BV183" s="2"/>
      <c r="BW183" s="2"/>
      <c r="BX183" s="2"/>
      <c r="BY183" s="2"/>
      <c r="BZ183" s="2"/>
      <c r="CA183" s="2"/>
    </row>
    <row r="184" spans="1:79"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t="s">
        <v>699</v>
      </c>
      <c r="AN184" s="2"/>
      <c r="AO184" s="2"/>
      <c r="AP184" s="2"/>
      <c r="AQ184" s="2"/>
      <c r="AR184" s="2"/>
      <c r="AS184" s="2"/>
      <c r="AT184" s="2"/>
      <c r="AU184" s="2"/>
      <c r="AV184" s="2"/>
      <c r="AW184" s="2"/>
      <c r="AX184" s="2"/>
      <c r="AY184" s="2"/>
      <c r="AZ184" s="2"/>
      <c r="BA184" s="8" t="s">
        <v>701</v>
      </c>
      <c r="BB184" s="2"/>
      <c r="BC184" s="2"/>
      <c r="BD184" s="2"/>
      <c r="BE184" s="2"/>
      <c r="BF184" s="2"/>
      <c r="BG184" s="2" t="s">
        <v>702</v>
      </c>
      <c r="BH184" s="2"/>
      <c r="BI184" s="2"/>
      <c r="BJ184" s="2"/>
      <c r="BK184" s="2"/>
      <c r="BL184" s="2"/>
      <c r="BM184" s="2"/>
      <c r="BN184" s="2"/>
      <c r="BO184" s="2"/>
      <c r="BP184" s="2"/>
      <c r="BQ184" s="2"/>
      <c r="BR184" s="2"/>
      <c r="BS184" s="2"/>
      <c r="BT184" s="2"/>
      <c r="BU184" s="2"/>
      <c r="BV184" s="2"/>
      <c r="BW184" s="2"/>
      <c r="BX184" s="2"/>
      <c r="BY184" s="2"/>
      <c r="BZ184" s="2"/>
      <c r="CA184" s="2"/>
    </row>
    <row r="185" spans="1:79" ht="15.75" customHeight="1">
      <c r="A185" s="8" t="s">
        <v>703</v>
      </c>
      <c r="B185" s="2"/>
      <c r="C185" s="8" t="s">
        <v>134</v>
      </c>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t="s">
        <v>704</v>
      </c>
      <c r="AN185" s="2"/>
      <c r="AO185" s="2"/>
      <c r="AP185" s="2"/>
      <c r="AQ185" s="2"/>
      <c r="AR185" s="2"/>
      <c r="AS185" s="2"/>
      <c r="AT185" s="2"/>
      <c r="AU185" s="2"/>
      <c r="AV185" s="2"/>
      <c r="AW185" s="2"/>
      <c r="AX185" s="2"/>
      <c r="AY185" s="2"/>
      <c r="AZ185" s="2"/>
      <c r="BA185" s="8" t="s">
        <v>705</v>
      </c>
      <c r="BB185" s="2"/>
      <c r="BC185" s="2"/>
      <c r="BD185" s="2"/>
      <c r="BE185" s="2"/>
      <c r="BF185" s="2"/>
      <c r="BG185" s="2" t="s">
        <v>706</v>
      </c>
      <c r="BH185" s="2"/>
      <c r="BI185" s="2"/>
      <c r="BJ185" s="2"/>
      <c r="BK185" s="2"/>
      <c r="BL185" s="2"/>
      <c r="BM185" s="2"/>
      <c r="BN185" s="2"/>
      <c r="BO185" s="2"/>
      <c r="BP185" s="2"/>
      <c r="BQ185" s="2"/>
      <c r="BR185" s="2"/>
      <c r="BS185" s="2"/>
      <c r="BT185" s="2"/>
      <c r="BU185" s="2"/>
      <c r="BV185" s="2"/>
      <c r="BW185" s="2"/>
      <c r="BX185" s="2"/>
      <c r="BY185" s="2"/>
      <c r="BZ185" s="2"/>
      <c r="CA185" s="2"/>
    </row>
    <row r="186" spans="1:79" ht="15.75" customHeight="1">
      <c r="A186" s="2"/>
      <c r="B186" s="2"/>
      <c r="C186" s="48"/>
      <c r="D186" s="2" t="s">
        <v>707</v>
      </c>
      <c r="E186" s="2"/>
      <c r="F186" s="2"/>
      <c r="G186" s="2"/>
      <c r="H186" s="2"/>
      <c r="I186" s="463" t="str">
        <f>H18</f>
        <v>Grand View Village</v>
      </c>
      <c r="J186" s="450"/>
      <c r="K186" s="450"/>
      <c r="L186" s="450"/>
      <c r="M186" s="450"/>
      <c r="N186" s="450"/>
      <c r="O186" s="450"/>
      <c r="P186" s="450"/>
      <c r="Q186" s="450"/>
      <c r="R186" s="450"/>
      <c r="S186" s="450"/>
      <c r="T186" s="450"/>
      <c r="U186" s="450"/>
      <c r="V186" s="450"/>
      <c r="W186" s="450"/>
      <c r="X186" s="450"/>
      <c r="Y186" s="450"/>
      <c r="Z186" s="450"/>
      <c r="AA186" s="450"/>
      <c r="AB186" s="450"/>
      <c r="AC186" s="450"/>
      <c r="AD186" s="450"/>
      <c r="AE186" s="450"/>
      <c r="AF186" s="2"/>
      <c r="AG186" s="2"/>
      <c r="AH186" s="2"/>
      <c r="AI186" s="2"/>
      <c r="AJ186" s="2"/>
      <c r="AK186" s="2"/>
      <c r="AL186" s="2"/>
      <c r="AM186" s="2"/>
      <c r="AN186" s="2"/>
      <c r="AO186" s="2"/>
      <c r="AP186" s="2"/>
      <c r="AQ186" s="2"/>
      <c r="AR186" s="2"/>
      <c r="AS186" s="2"/>
      <c r="AT186" s="2"/>
      <c r="AU186" s="2"/>
      <c r="AV186" s="2"/>
      <c r="AW186" s="2"/>
      <c r="AX186" s="2"/>
      <c r="AY186" s="2"/>
      <c r="AZ186" s="2"/>
      <c r="BA186" s="8" t="s">
        <v>709</v>
      </c>
      <c r="BB186" s="2"/>
      <c r="BC186" s="2"/>
      <c r="BD186" s="2"/>
      <c r="BE186" s="2"/>
      <c r="BF186" s="2"/>
      <c r="BG186" s="2" t="s">
        <v>710</v>
      </c>
      <c r="BH186" s="2"/>
      <c r="BI186" s="2"/>
      <c r="BJ186" s="2"/>
      <c r="BK186" s="2"/>
      <c r="BL186" s="2"/>
      <c r="BM186" s="2"/>
      <c r="BN186" s="2"/>
      <c r="BO186" s="2"/>
      <c r="BP186" s="2"/>
      <c r="BQ186" s="2"/>
      <c r="BR186" s="2"/>
      <c r="BS186" s="2"/>
      <c r="BT186" s="2"/>
      <c r="BU186" s="2"/>
      <c r="BV186" s="2"/>
      <c r="BW186" s="2"/>
      <c r="BX186" s="2"/>
      <c r="BY186" s="2"/>
      <c r="BZ186" s="2"/>
      <c r="CA186" s="2"/>
    </row>
    <row r="187" spans="1:79" ht="15.75" customHeight="1">
      <c r="A187" s="2"/>
      <c r="B187" s="2"/>
      <c r="C187" s="48"/>
      <c r="D187" s="2" t="s">
        <v>711</v>
      </c>
      <c r="E187" s="2"/>
      <c r="F187" s="2"/>
      <c r="G187" s="2"/>
      <c r="H187" s="2"/>
      <c r="I187" s="432" t="s">
        <v>712</v>
      </c>
      <c r="J187" s="401"/>
      <c r="K187" s="401"/>
      <c r="L187" s="401"/>
      <c r="M187" s="401"/>
      <c r="N187" s="401"/>
      <c r="O187" s="401"/>
      <c r="P187" s="401"/>
      <c r="Q187" s="401"/>
      <c r="R187" s="401"/>
      <c r="S187" s="401"/>
      <c r="T187" s="401"/>
      <c r="U187" s="401"/>
      <c r="V187" s="401"/>
      <c r="W187" s="401"/>
      <c r="X187" s="401"/>
      <c r="Y187" s="401"/>
      <c r="Z187" s="401"/>
      <c r="AA187" s="401"/>
      <c r="AB187" s="401"/>
      <c r="AC187" s="401"/>
      <c r="AD187" s="401"/>
      <c r="AE187" s="433"/>
      <c r="AF187" s="2"/>
      <c r="AG187" s="2"/>
      <c r="AH187" s="2"/>
      <c r="AI187" s="2"/>
      <c r="AJ187" s="2"/>
      <c r="AK187" s="2"/>
      <c r="AL187" s="2"/>
      <c r="AM187" s="2"/>
      <c r="AN187" s="2"/>
      <c r="AO187" s="2"/>
      <c r="AP187" s="2"/>
      <c r="AQ187" s="2"/>
      <c r="AR187" s="2"/>
      <c r="AS187" s="2"/>
      <c r="AT187" s="2"/>
      <c r="AU187" s="2"/>
      <c r="AV187" s="2"/>
      <c r="AW187" s="2"/>
      <c r="AX187" s="2"/>
      <c r="AY187" s="2"/>
      <c r="AZ187" s="2"/>
      <c r="BA187" s="8" t="s">
        <v>714</v>
      </c>
      <c r="BB187" s="2"/>
      <c r="BC187" s="2"/>
      <c r="BD187" s="2"/>
      <c r="BE187" s="2"/>
      <c r="BF187" s="2"/>
      <c r="BG187" s="2" t="s">
        <v>715</v>
      </c>
      <c r="BH187" s="2"/>
      <c r="BI187" s="2"/>
      <c r="BJ187" s="2"/>
      <c r="BK187" s="2"/>
      <c r="BL187" s="2"/>
      <c r="BM187" s="2"/>
      <c r="BN187" s="2"/>
      <c r="BO187" s="2"/>
      <c r="BP187" s="2"/>
      <c r="BQ187" s="2"/>
      <c r="BR187" s="2"/>
      <c r="BS187" s="2"/>
      <c r="BT187" s="2"/>
      <c r="BU187" s="2"/>
      <c r="BV187" s="2"/>
      <c r="BW187" s="2"/>
      <c r="BX187" s="2"/>
      <c r="BY187" s="2"/>
      <c r="BZ187" s="2"/>
      <c r="CA187" s="2"/>
    </row>
    <row r="188" spans="1:79" ht="15.75" customHeight="1">
      <c r="A188" s="2"/>
      <c r="B188" s="2"/>
      <c r="C188" s="48"/>
      <c r="D188" s="2"/>
      <c r="E188" s="2" t="s">
        <v>716</v>
      </c>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8" t="s">
        <v>717</v>
      </c>
      <c r="BB188" s="2"/>
      <c r="BC188" s="2"/>
      <c r="BD188" s="2"/>
      <c r="BE188" s="2"/>
      <c r="BF188" s="2"/>
      <c r="BG188" s="2" t="s">
        <v>718</v>
      </c>
      <c r="BH188" s="2"/>
      <c r="BI188" s="2"/>
      <c r="BJ188" s="2"/>
      <c r="BK188" s="2"/>
      <c r="BL188" s="2"/>
      <c r="BM188" s="2"/>
      <c r="BN188" s="2"/>
      <c r="BO188" s="2"/>
      <c r="BP188" s="2"/>
      <c r="BQ188" s="2"/>
      <c r="BR188" s="2"/>
      <c r="BS188" s="2"/>
      <c r="BT188" s="2"/>
      <c r="BU188" s="2"/>
      <c r="BV188" s="2"/>
      <c r="BW188" s="2"/>
      <c r="BX188" s="2"/>
      <c r="BY188" s="2"/>
      <c r="BZ188" s="2"/>
      <c r="CA188" s="2"/>
    </row>
    <row r="189" spans="1:79" ht="15.75" customHeight="1">
      <c r="A189" s="2"/>
      <c r="B189" s="2"/>
      <c r="C189" s="48"/>
      <c r="D189" s="2"/>
      <c r="E189" s="460"/>
      <c r="F189" s="384"/>
      <c r="G189" s="384"/>
      <c r="H189" s="384"/>
      <c r="I189" s="384"/>
      <c r="J189" s="384"/>
      <c r="K189" s="384"/>
      <c r="L189" s="384"/>
      <c r="M189" s="384"/>
      <c r="N189" s="384"/>
      <c r="O189" s="384"/>
      <c r="P189" s="384"/>
      <c r="Q189" s="384"/>
      <c r="R189" s="384"/>
      <c r="S189" s="384"/>
      <c r="T189" s="384"/>
      <c r="U189" s="384"/>
      <c r="V189" s="384"/>
      <c r="W189" s="384"/>
      <c r="X189" s="384"/>
      <c r="Y189" s="384"/>
      <c r="Z189" s="384"/>
      <c r="AA189" s="384"/>
      <c r="AB189" s="384"/>
      <c r="AC189" s="384"/>
      <c r="AD189" s="384"/>
      <c r="AE189" s="385"/>
      <c r="AF189" s="2"/>
      <c r="AG189" s="2"/>
      <c r="AH189" s="2"/>
      <c r="AI189" s="2"/>
      <c r="AJ189" s="2"/>
      <c r="AK189" s="2"/>
      <c r="AL189" s="2"/>
      <c r="AM189" s="2"/>
      <c r="AN189" s="2"/>
      <c r="AO189" s="2"/>
      <c r="AP189" s="2" t="s">
        <v>8</v>
      </c>
      <c r="AQ189" s="2"/>
      <c r="AR189" s="2"/>
      <c r="AS189" s="2"/>
      <c r="AT189" s="2"/>
      <c r="AU189" s="2"/>
      <c r="AV189" s="2"/>
      <c r="AW189" s="2"/>
      <c r="AX189" s="2"/>
      <c r="AY189" s="2"/>
      <c r="AZ189" s="2"/>
      <c r="BA189" s="8" t="s">
        <v>721</v>
      </c>
      <c r="BB189" s="2"/>
      <c r="BC189" s="2"/>
      <c r="BD189" s="2"/>
      <c r="BE189" s="2"/>
      <c r="BF189" s="2"/>
      <c r="BG189" s="2" t="s">
        <v>722</v>
      </c>
      <c r="BH189" s="2"/>
      <c r="BI189" s="2"/>
      <c r="BJ189" s="2"/>
      <c r="BK189" s="2"/>
      <c r="BL189" s="2"/>
      <c r="BM189" s="2"/>
      <c r="BN189" s="2"/>
      <c r="BO189" s="2"/>
      <c r="BP189" s="2"/>
      <c r="BQ189" s="2"/>
      <c r="BR189" s="2"/>
      <c r="BS189" s="2"/>
      <c r="BT189" s="2"/>
      <c r="BU189" s="2"/>
      <c r="BV189" s="2"/>
      <c r="BW189" s="2"/>
      <c r="BX189" s="2"/>
      <c r="BY189" s="2"/>
      <c r="BZ189" s="2"/>
      <c r="CA189" s="2"/>
    </row>
    <row r="190" spans="1:79" ht="15.75" customHeight="1">
      <c r="A190" s="2"/>
      <c r="B190" s="2"/>
      <c r="C190" s="48"/>
      <c r="D190" s="2"/>
      <c r="E190" s="461"/>
      <c r="F190" s="450"/>
      <c r="G190" s="450"/>
      <c r="H190" s="450"/>
      <c r="I190" s="450"/>
      <c r="J190" s="450"/>
      <c r="K190" s="450"/>
      <c r="L190" s="450"/>
      <c r="M190" s="450"/>
      <c r="N190" s="450"/>
      <c r="O190" s="450"/>
      <c r="P190" s="450"/>
      <c r="Q190" s="450"/>
      <c r="R190" s="450"/>
      <c r="S190" s="450"/>
      <c r="T190" s="450"/>
      <c r="U190" s="450"/>
      <c r="V190" s="450"/>
      <c r="W190" s="450"/>
      <c r="X190" s="450"/>
      <c r="Y190" s="450"/>
      <c r="Z190" s="450"/>
      <c r="AA190" s="450"/>
      <c r="AB190" s="450"/>
      <c r="AC190" s="450"/>
      <c r="AD190" s="450"/>
      <c r="AE190" s="462"/>
      <c r="AF190" s="2"/>
      <c r="AG190" s="2"/>
      <c r="AH190" s="2"/>
      <c r="AI190" s="2"/>
      <c r="AJ190" s="2"/>
      <c r="AK190" s="2"/>
      <c r="AL190" s="2"/>
      <c r="AM190" s="2"/>
      <c r="AN190" s="2"/>
      <c r="AO190" s="2"/>
      <c r="AP190" s="2" t="s">
        <v>724</v>
      </c>
      <c r="AQ190" s="2"/>
      <c r="AR190" s="2"/>
      <c r="AS190" s="2"/>
      <c r="AT190" s="2"/>
      <c r="AU190" s="2"/>
      <c r="AV190" s="2"/>
      <c r="AW190" s="2"/>
      <c r="AX190" s="2"/>
      <c r="AY190" s="2"/>
      <c r="AZ190" s="2"/>
      <c r="BA190" s="8" t="s">
        <v>725</v>
      </c>
      <c r="BB190" s="2"/>
      <c r="BC190" s="2"/>
      <c r="BD190" s="2"/>
      <c r="BE190" s="2"/>
      <c r="BF190" s="2"/>
      <c r="BG190" s="2" t="s">
        <v>726</v>
      </c>
      <c r="BH190" s="2"/>
      <c r="BI190" s="2"/>
      <c r="BJ190" s="2"/>
      <c r="BK190" s="2"/>
      <c r="BL190" s="2"/>
      <c r="BM190" s="2"/>
      <c r="BN190" s="2"/>
      <c r="BO190" s="2"/>
      <c r="BP190" s="2"/>
      <c r="BQ190" s="2"/>
      <c r="BR190" s="2"/>
      <c r="BS190" s="2"/>
      <c r="BT190" s="2"/>
      <c r="BU190" s="2"/>
      <c r="BV190" s="2"/>
      <c r="BW190" s="2"/>
      <c r="BX190" s="2"/>
      <c r="BY190" s="2"/>
      <c r="BZ190" s="2"/>
      <c r="CA190" s="2"/>
    </row>
    <row r="191" spans="1:79" ht="15.75" customHeight="1">
      <c r="A191" s="2"/>
      <c r="B191" s="2"/>
      <c r="C191" s="48"/>
      <c r="D191" s="2" t="s">
        <v>728</v>
      </c>
      <c r="E191" s="2"/>
      <c r="F191" s="2"/>
      <c r="G191" s="2"/>
      <c r="H191" s="2"/>
      <c r="I191" s="435" t="s">
        <v>580</v>
      </c>
      <c r="J191" s="436"/>
      <c r="K191" s="436"/>
      <c r="L191" s="436"/>
      <c r="M191" s="436"/>
      <c r="N191" s="436"/>
      <c r="O191" s="436"/>
      <c r="P191" s="437"/>
      <c r="Q191" s="2" t="s">
        <v>729</v>
      </c>
      <c r="R191" s="2"/>
      <c r="S191" s="2"/>
      <c r="T191" s="435" t="s">
        <v>730</v>
      </c>
      <c r="U191" s="436"/>
      <c r="V191" s="436"/>
      <c r="W191" s="436"/>
      <c r="X191" s="436"/>
      <c r="Y191" s="436"/>
      <c r="Z191" s="436"/>
      <c r="AA191" s="436"/>
      <c r="AB191" s="436"/>
      <c r="AC191" s="436"/>
      <c r="AD191" s="436"/>
      <c r="AE191" s="437"/>
      <c r="AF191" s="2"/>
      <c r="AG191" s="2"/>
      <c r="AH191" s="2"/>
      <c r="AI191" s="2"/>
      <c r="AJ191" s="2"/>
      <c r="AK191" s="2"/>
      <c r="AL191" s="2"/>
      <c r="AM191" s="2"/>
      <c r="AN191" s="2"/>
      <c r="AO191" s="2"/>
      <c r="AP191" s="2" t="s">
        <v>731</v>
      </c>
      <c r="AQ191" s="2"/>
      <c r="AR191" s="2"/>
      <c r="AS191" s="2"/>
      <c r="AT191" s="2"/>
      <c r="AU191" s="2"/>
      <c r="AV191" s="2"/>
      <c r="AW191" s="2"/>
      <c r="AX191" s="2"/>
      <c r="AY191" s="2"/>
      <c r="AZ191" s="2"/>
      <c r="BA191" s="8" t="s">
        <v>732</v>
      </c>
      <c r="BB191" s="2"/>
      <c r="BC191" s="2"/>
      <c r="BD191" s="2"/>
      <c r="BE191" s="2"/>
      <c r="BF191" s="2"/>
      <c r="BG191" s="2" t="s">
        <v>733</v>
      </c>
      <c r="BH191" s="2"/>
      <c r="BI191" s="2"/>
      <c r="BJ191" s="2"/>
      <c r="BK191" s="2"/>
      <c r="BL191" s="2"/>
      <c r="BM191" s="2"/>
      <c r="BN191" s="2"/>
      <c r="BO191" s="2"/>
      <c r="BP191" s="2"/>
      <c r="BQ191" s="2"/>
      <c r="BR191" s="2"/>
      <c r="BS191" s="2"/>
      <c r="BT191" s="2"/>
      <c r="BU191" s="2"/>
      <c r="BV191" s="2"/>
      <c r="BW191" s="2"/>
      <c r="BX191" s="2"/>
      <c r="BY191" s="2"/>
      <c r="BZ191" s="2"/>
      <c r="CA191" s="2"/>
    </row>
    <row r="192" spans="1:79" ht="15.75" customHeight="1">
      <c r="A192" s="2"/>
      <c r="B192" s="2"/>
      <c r="C192" s="48"/>
      <c r="D192" s="2" t="s">
        <v>735</v>
      </c>
      <c r="E192" s="2"/>
      <c r="F192" s="2"/>
      <c r="G192" s="2"/>
      <c r="H192" s="2"/>
      <c r="I192" s="432">
        <v>95202</v>
      </c>
      <c r="J192" s="401"/>
      <c r="K192" s="401"/>
      <c r="L192" s="401"/>
      <c r="M192" s="401"/>
      <c r="N192" s="433"/>
      <c r="O192" s="2" t="s">
        <v>736</v>
      </c>
      <c r="P192" s="2"/>
      <c r="Q192" s="2"/>
      <c r="R192" s="2"/>
      <c r="S192" s="2"/>
      <c r="T192" s="464" t="s">
        <v>737</v>
      </c>
      <c r="U192" s="401"/>
      <c r="V192" s="401"/>
      <c r="W192" s="401"/>
      <c r="X192" s="401"/>
      <c r="Y192" s="401"/>
      <c r="Z192" s="401"/>
      <c r="AA192" s="401"/>
      <c r="AB192" s="401"/>
      <c r="AC192" s="401"/>
      <c r="AD192" s="401"/>
      <c r="AE192" s="433"/>
      <c r="AF192" s="2"/>
      <c r="AG192" s="2"/>
      <c r="AH192" s="2"/>
      <c r="AI192" s="2"/>
      <c r="AJ192" s="2"/>
      <c r="AK192" s="2"/>
      <c r="AL192" s="2"/>
      <c r="AM192" s="2"/>
      <c r="AN192" s="2"/>
      <c r="AO192" s="2"/>
      <c r="AP192" s="2" t="s">
        <v>738</v>
      </c>
      <c r="AQ192" s="2"/>
      <c r="AR192" s="2"/>
      <c r="AS192" s="2"/>
      <c r="AT192" s="2"/>
      <c r="AU192" s="2"/>
      <c r="AV192" s="2"/>
      <c r="AW192" s="2"/>
      <c r="AX192" s="2"/>
      <c r="AY192" s="2"/>
      <c r="AZ192" s="2"/>
      <c r="BA192" s="8" t="s">
        <v>739</v>
      </c>
      <c r="BB192" s="2"/>
      <c r="BC192" s="2"/>
      <c r="BD192" s="2"/>
      <c r="BE192" s="2"/>
      <c r="BF192" s="2"/>
      <c r="BG192" s="2" t="s">
        <v>740</v>
      </c>
      <c r="BH192" s="2"/>
      <c r="BI192" s="2"/>
      <c r="BJ192" s="2"/>
      <c r="BK192" s="2"/>
      <c r="BL192" s="2"/>
      <c r="BM192" s="2"/>
      <c r="BN192" s="2"/>
      <c r="BO192" s="2"/>
      <c r="BP192" s="2"/>
      <c r="BQ192" s="2"/>
      <c r="BR192" s="2"/>
      <c r="BS192" s="2"/>
      <c r="BT192" s="2"/>
      <c r="BU192" s="2"/>
      <c r="BV192" s="2"/>
      <c r="BW192" s="2"/>
      <c r="BX192" s="2"/>
      <c r="BY192" s="2"/>
      <c r="BZ192" s="2"/>
      <c r="CA192" s="2"/>
    </row>
    <row r="193" spans="1:79" ht="15.75" customHeight="1">
      <c r="A193" s="2"/>
      <c r="B193" s="2"/>
      <c r="C193" s="48"/>
      <c r="D193" s="2" t="s">
        <v>742</v>
      </c>
      <c r="E193" s="2"/>
      <c r="F193" s="2"/>
      <c r="G193" s="2"/>
      <c r="H193" s="2"/>
      <c r="I193" s="2"/>
      <c r="J193" s="2"/>
      <c r="K193" s="2"/>
      <c r="L193" s="2"/>
      <c r="M193" s="2"/>
      <c r="N193" s="460" t="s">
        <v>743</v>
      </c>
      <c r="O193" s="384"/>
      <c r="P193" s="384"/>
      <c r="Q193" s="384"/>
      <c r="R193" s="384"/>
      <c r="S193" s="384"/>
      <c r="T193" s="384"/>
      <c r="U193" s="384"/>
      <c r="V193" s="384"/>
      <c r="W193" s="384"/>
      <c r="X193" s="384"/>
      <c r="Y193" s="384"/>
      <c r="Z193" s="384"/>
      <c r="AA193" s="384"/>
      <c r="AB193" s="384"/>
      <c r="AC193" s="384"/>
      <c r="AD193" s="384"/>
      <c r="AE193" s="385"/>
      <c r="AF193" s="2"/>
      <c r="AG193" s="2"/>
      <c r="AH193" s="2"/>
      <c r="AI193" s="2"/>
      <c r="AJ193" s="2"/>
      <c r="AK193" s="2"/>
      <c r="AL193" s="2"/>
      <c r="AM193" s="2"/>
      <c r="AN193" s="2"/>
      <c r="AO193" s="2"/>
      <c r="AP193" s="2" t="s">
        <v>744</v>
      </c>
      <c r="AQ193" s="2"/>
      <c r="AR193" s="2"/>
      <c r="AS193" s="2"/>
      <c r="AT193" s="2"/>
      <c r="AU193" s="2"/>
      <c r="AV193" s="2"/>
      <c r="AW193" s="2"/>
      <c r="AX193" s="2"/>
      <c r="AY193" s="2"/>
      <c r="AZ193" s="2"/>
      <c r="BA193" s="8" t="s">
        <v>745</v>
      </c>
      <c r="BB193" s="2"/>
      <c r="BC193" s="2"/>
      <c r="BD193" s="2"/>
      <c r="BE193" s="2"/>
      <c r="BF193" s="2"/>
      <c r="BG193" s="2" t="s">
        <v>746</v>
      </c>
      <c r="BH193" s="2"/>
      <c r="BI193" s="2"/>
      <c r="BJ193" s="2"/>
      <c r="BK193" s="2"/>
      <c r="BL193" s="2"/>
      <c r="BM193" s="2"/>
      <c r="BN193" s="2"/>
      <c r="BO193" s="2"/>
      <c r="BP193" s="2"/>
      <c r="BQ193" s="2"/>
      <c r="BR193" s="2"/>
      <c r="BS193" s="2"/>
      <c r="BT193" s="2"/>
      <c r="BU193" s="2"/>
      <c r="BV193" s="2"/>
      <c r="BW193" s="2"/>
      <c r="BX193" s="2"/>
      <c r="BY193" s="2"/>
      <c r="BZ193" s="2"/>
      <c r="CA193" s="2"/>
    </row>
    <row r="194" spans="1:79" ht="15.75" customHeight="1">
      <c r="A194" s="2"/>
      <c r="B194" s="2"/>
      <c r="C194" s="48"/>
      <c r="D194" s="2"/>
      <c r="E194" s="2"/>
      <c r="F194" s="2"/>
      <c r="G194" s="2"/>
      <c r="H194" s="2"/>
      <c r="I194" s="2"/>
      <c r="J194" s="2"/>
      <c r="K194" s="2"/>
      <c r="L194" s="2"/>
      <c r="M194" s="12"/>
      <c r="N194" s="461"/>
      <c r="O194" s="450"/>
      <c r="P194" s="450"/>
      <c r="Q194" s="450"/>
      <c r="R194" s="450"/>
      <c r="S194" s="450"/>
      <c r="T194" s="450"/>
      <c r="U194" s="450"/>
      <c r="V194" s="450"/>
      <c r="W194" s="450"/>
      <c r="X194" s="450"/>
      <c r="Y194" s="450"/>
      <c r="Z194" s="450"/>
      <c r="AA194" s="450"/>
      <c r="AB194" s="450"/>
      <c r="AC194" s="450"/>
      <c r="AD194" s="450"/>
      <c r="AE194" s="462"/>
      <c r="AF194" s="2"/>
      <c r="AG194" s="2"/>
      <c r="AH194" s="2"/>
      <c r="AI194" s="2"/>
      <c r="AJ194" s="2"/>
      <c r="AK194" s="2"/>
      <c r="AL194" s="2"/>
      <c r="AM194" s="2"/>
      <c r="AN194" s="2"/>
      <c r="AO194" s="2"/>
      <c r="AP194" s="2" t="s">
        <v>748</v>
      </c>
      <c r="AQ194" s="2"/>
      <c r="AR194" s="2"/>
      <c r="AS194" s="2"/>
      <c r="AT194" s="2"/>
      <c r="AU194" s="2"/>
      <c r="AV194" s="2"/>
      <c r="AW194" s="2"/>
      <c r="AX194" s="2"/>
      <c r="AY194" s="2"/>
      <c r="AZ194" s="2"/>
      <c r="BA194" s="8" t="s">
        <v>749</v>
      </c>
      <c r="BB194" s="2"/>
      <c r="BC194" s="2"/>
      <c r="BD194" s="2"/>
      <c r="BE194" s="2"/>
      <c r="BF194" s="2"/>
      <c r="BG194" s="2" t="s">
        <v>750</v>
      </c>
      <c r="BH194" s="2"/>
      <c r="BI194" s="2"/>
      <c r="BJ194" s="2"/>
      <c r="BK194" s="2"/>
      <c r="BL194" s="2"/>
      <c r="BM194" s="2"/>
      <c r="BN194" s="2"/>
      <c r="BO194" s="2"/>
      <c r="BP194" s="2"/>
      <c r="BQ194" s="2"/>
      <c r="BR194" s="2"/>
      <c r="BS194" s="2"/>
      <c r="BT194" s="2"/>
      <c r="BU194" s="2"/>
      <c r="BV194" s="2"/>
      <c r="BW194" s="2"/>
      <c r="BX194" s="2"/>
      <c r="BY194" s="2"/>
      <c r="BZ194" s="2"/>
      <c r="CA194" s="2"/>
    </row>
    <row r="195" spans="1:79" ht="15.75" customHeight="1">
      <c r="A195" s="2"/>
      <c r="B195" s="2"/>
      <c r="C195" s="48"/>
      <c r="D195" s="2" t="s">
        <v>751</v>
      </c>
      <c r="E195" s="2"/>
      <c r="F195" s="2"/>
      <c r="G195" s="2"/>
      <c r="H195" s="2"/>
      <c r="I195" s="2"/>
      <c r="J195" s="2"/>
      <c r="K195" s="2"/>
      <c r="L195" s="2"/>
      <c r="M195" s="2"/>
      <c r="N195" s="2"/>
      <c r="O195" s="2"/>
      <c r="P195" s="2"/>
      <c r="Q195" s="2"/>
      <c r="R195" s="2"/>
      <c r="S195" s="2"/>
      <c r="T195" s="438" t="s">
        <v>604</v>
      </c>
      <c r="U195" s="437"/>
      <c r="V195" s="2"/>
      <c r="W195" s="2" t="s">
        <v>752</v>
      </c>
      <c r="X195" s="2"/>
      <c r="Y195" s="2"/>
      <c r="Z195" s="2"/>
      <c r="AA195" s="2"/>
      <c r="AB195" s="2"/>
      <c r="AC195" s="2"/>
      <c r="AD195" s="2"/>
      <c r="AE195" s="2"/>
      <c r="AF195" s="2"/>
      <c r="AG195" s="2"/>
      <c r="AH195" s="438">
        <v>9</v>
      </c>
      <c r="AI195" s="437"/>
      <c r="AJ195" s="2"/>
      <c r="AK195" s="2"/>
      <c r="AL195" s="2"/>
      <c r="AM195" s="2"/>
      <c r="AN195" s="2"/>
      <c r="AO195" s="2"/>
      <c r="AP195" s="2"/>
      <c r="AQ195" s="2"/>
      <c r="AR195" s="2"/>
      <c r="AS195" s="2"/>
      <c r="AT195" s="2"/>
      <c r="AU195" s="2"/>
      <c r="AV195" s="2"/>
      <c r="AW195" s="2"/>
      <c r="AX195" s="2"/>
      <c r="AY195" s="2"/>
      <c r="AZ195" s="2"/>
      <c r="BA195" s="8" t="s">
        <v>753</v>
      </c>
      <c r="BB195" s="2"/>
      <c r="BC195" s="2"/>
      <c r="BD195" s="2"/>
      <c r="BE195" s="2"/>
      <c r="BF195" s="2"/>
      <c r="BG195" s="2" t="s">
        <v>730</v>
      </c>
      <c r="BH195" s="2"/>
      <c r="BI195" s="2"/>
      <c r="BJ195" s="2"/>
      <c r="BK195" s="2"/>
      <c r="BL195" s="2"/>
      <c r="BM195" s="2"/>
      <c r="BN195" s="2"/>
      <c r="BO195" s="2"/>
      <c r="BP195" s="2"/>
      <c r="BQ195" s="2"/>
      <c r="BR195" s="2"/>
      <c r="BS195" s="2"/>
      <c r="BT195" s="2"/>
      <c r="BU195" s="2"/>
      <c r="BV195" s="2"/>
      <c r="BW195" s="2"/>
      <c r="BX195" s="2"/>
      <c r="BY195" s="2"/>
      <c r="BZ195" s="2"/>
      <c r="CA195" s="2"/>
    </row>
    <row r="196" spans="1:79" ht="12.75" customHeight="1">
      <c r="A196" s="2"/>
      <c r="B196" s="2"/>
      <c r="C196" s="48"/>
      <c r="D196" s="2" t="s">
        <v>755</v>
      </c>
      <c r="E196" s="2"/>
      <c r="F196" s="2"/>
      <c r="G196" s="2"/>
      <c r="H196" s="2"/>
      <c r="I196" s="2"/>
      <c r="J196" s="2"/>
      <c r="K196" s="2"/>
      <c r="L196" s="2"/>
      <c r="M196" s="2"/>
      <c r="N196" s="2"/>
      <c r="O196" s="2"/>
      <c r="P196" s="2"/>
      <c r="Q196" s="2"/>
      <c r="R196" s="2"/>
      <c r="S196" s="2"/>
      <c r="T196" s="458" t="s">
        <v>419</v>
      </c>
      <c r="U196" s="433"/>
      <c r="V196" s="2"/>
      <c r="W196" s="2" t="s">
        <v>756</v>
      </c>
      <c r="X196" s="2"/>
      <c r="Y196" s="2"/>
      <c r="Z196" s="2"/>
      <c r="AA196" s="2"/>
      <c r="AB196" s="2"/>
      <c r="AC196" s="2"/>
      <c r="AD196" s="2"/>
      <c r="AE196" s="2"/>
      <c r="AF196" s="2"/>
      <c r="AG196" s="2"/>
      <c r="AH196" s="438">
        <v>13</v>
      </c>
      <c r="AI196" s="437"/>
      <c r="AJ196" s="2"/>
      <c r="AK196" s="2"/>
      <c r="AL196" s="2"/>
      <c r="AM196" s="2"/>
      <c r="AN196" s="2"/>
      <c r="AO196" s="2"/>
      <c r="AP196" s="2" t="s">
        <v>8</v>
      </c>
      <c r="AQ196" s="2"/>
      <c r="AR196" s="2"/>
      <c r="AS196" s="2"/>
      <c r="AT196" s="2"/>
      <c r="AU196" s="2"/>
      <c r="AV196" s="2"/>
      <c r="AW196" s="2"/>
      <c r="AX196" s="2"/>
      <c r="AY196" s="2"/>
      <c r="AZ196" s="2"/>
      <c r="BA196" s="8" t="s">
        <v>757</v>
      </c>
      <c r="BB196" s="2"/>
      <c r="BC196" s="2"/>
      <c r="BD196" s="2"/>
      <c r="BE196" s="2"/>
      <c r="BF196" s="2"/>
      <c r="BG196" s="2" t="s">
        <v>758</v>
      </c>
      <c r="BH196" s="2"/>
      <c r="BI196" s="2"/>
      <c r="BJ196" s="2"/>
      <c r="BK196" s="2"/>
      <c r="BL196" s="2"/>
      <c r="BM196" s="2"/>
      <c r="BN196" s="2"/>
      <c r="BO196" s="2"/>
      <c r="BP196" s="2"/>
      <c r="BQ196" s="2"/>
      <c r="BR196" s="2"/>
      <c r="BS196" s="2"/>
      <c r="BT196" s="2"/>
      <c r="BU196" s="2"/>
      <c r="BV196" s="2"/>
      <c r="BW196" s="2"/>
      <c r="BX196" s="2"/>
      <c r="BY196" s="2"/>
      <c r="BZ196" s="2"/>
      <c r="CA196" s="2"/>
    </row>
    <row r="197" spans="1:79" ht="12.75" customHeight="1">
      <c r="A197" s="2"/>
      <c r="B197" s="2"/>
      <c r="C197" s="48"/>
      <c r="D197" s="2" t="s">
        <v>759</v>
      </c>
      <c r="E197" s="2"/>
      <c r="F197" s="2"/>
      <c r="G197" s="2"/>
      <c r="H197" s="2"/>
      <c r="I197" s="2"/>
      <c r="J197" s="2"/>
      <c r="K197" s="2"/>
      <c r="L197" s="2"/>
      <c r="M197" s="2"/>
      <c r="N197" s="2"/>
      <c r="O197" s="2"/>
      <c r="P197" s="2"/>
      <c r="Q197" s="2"/>
      <c r="R197" s="2"/>
      <c r="S197" s="2"/>
      <c r="T197" s="458" t="s">
        <v>604</v>
      </c>
      <c r="U197" s="433"/>
      <c r="V197" s="2"/>
      <c r="W197" s="2" t="s">
        <v>760</v>
      </c>
      <c r="X197" s="2"/>
      <c r="Y197" s="2"/>
      <c r="Z197" s="2"/>
      <c r="AA197" s="2"/>
      <c r="AB197" s="2"/>
      <c r="AC197" s="2"/>
      <c r="AD197" s="2"/>
      <c r="AE197" s="2"/>
      <c r="AF197" s="2"/>
      <c r="AG197" s="2"/>
      <c r="AH197" s="438">
        <v>5</v>
      </c>
      <c r="AI197" s="437"/>
      <c r="AJ197" s="2"/>
      <c r="AK197" s="2"/>
      <c r="AL197" s="2"/>
      <c r="AM197" s="62"/>
      <c r="AN197" s="62"/>
      <c r="AO197" s="2"/>
      <c r="AP197" s="2" t="s">
        <v>762</v>
      </c>
      <c r="AQ197" s="2"/>
      <c r="AR197" s="2"/>
      <c r="AS197" s="2"/>
      <c r="AT197" s="2"/>
      <c r="AU197" s="2"/>
      <c r="AV197" s="2"/>
      <c r="AW197" s="2"/>
      <c r="AX197" s="2"/>
      <c r="AY197" s="2"/>
      <c r="AZ197" s="2"/>
      <c r="BA197" s="8" t="s">
        <v>763</v>
      </c>
      <c r="BB197" s="2"/>
      <c r="BC197" s="2"/>
      <c r="BD197" s="2"/>
      <c r="BE197" s="2"/>
      <c r="BF197" s="2"/>
      <c r="BG197" s="2" t="s">
        <v>764</v>
      </c>
      <c r="BH197" s="2"/>
      <c r="BI197" s="63"/>
      <c r="BJ197" s="2"/>
      <c r="BK197" s="2"/>
      <c r="BL197" s="2"/>
      <c r="BM197" s="2"/>
      <c r="BN197" s="2"/>
      <c r="BO197" s="2"/>
      <c r="BP197" s="2"/>
      <c r="BQ197" s="2"/>
      <c r="BR197" s="2"/>
      <c r="BS197" s="2"/>
      <c r="BT197" s="2"/>
      <c r="BU197" s="2"/>
      <c r="BV197" s="2"/>
      <c r="BW197" s="2"/>
      <c r="BX197" s="2"/>
      <c r="BY197" s="2"/>
      <c r="BZ197" s="2"/>
      <c r="CA197" s="2"/>
    </row>
    <row r="198" spans="1:79" ht="12.75" customHeight="1">
      <c r="A198" s="2"/>
      <c r="B198" s="2"/>
      <c r="C198" s="48"/>
      <c r="D198" s="2" t="s">
        <v>767</v>
      </c>
      <c r="E198" s="2"/>
      <c r="F198" s="2"/>
      <c r="G198" s="2"/>
      <c r="H198" s="2"/>
      <c r="I198" s="2"/>
      <c r="J198" s="2"/>
      <c r="K198" s="2"/>
      <c r="L198" s="2"/>
      <c r="M198" s="2"/>
      <c r="N198" s="2"/>
      <c r="O198" s="2"/>
      <c r="P198" s="2"/>
      <c r="Q198" s="2"/>
      <c r="R198" s="2"/>
      <c r="S198" s="2"/>
      <c r="T198" s="2"/>
      <c r="U198" s="2"/>
      <c r="V198" s="2"/>
      <c r="W198" s="2"/>
      <c r="X198" s="2"/>
      <c r="Y198" s="458" t="s">
        <v>604</v>
      </c>
      <c r="Z198" s="433"/>
      <c r="AA198" s="2"/>
      <c r="AB198" s="2"/>
      <c r="AC198" s="2"/>
      <c r="AD198" s="2"/>
      <c r="AE198" s="2"/>
      <c r="AF198" s="2"/>
      <c r="AG198" s="2"/>
      <c r="AH198" s="2"/>
      <c r="AI198" s="2"/>
      <c r="AJ198" s="2"/>
      <c r="AK198" s="2"/>
      <c r="AL198" s="2"/>
      <c r="AM198" s="62"/>
      <c r="AN198" s="62"/>
      <c r="AO198" s="2"/>
      <c r="AP198" s="2" t="s">
        <v>769</v>
      </c>
      <c r="AQ198" s="2"/>
      <c r="AR198" s="2"/>
      <c r="AS198" s="2"/>
      <c r="AT198" s="2"/>
      <c r="AU198" s="2"/>
      <c r="AV198" s="2"/>
      <c r="AW198" s="2"/>
      <c r="AX198" s="2"/>
      <c r="AY198" s="2"/>
      <c r="AZ198" s="2"/>
      <c r="BA198" s="8" t="s">
        <v>772</v>
      </c>
      <c r="BB198" s="2"/>
      <c r="BC198" s="2"/>
      <c r="BD198" s="2"/>
      <c r="BE198" s="2"/>
      <c r="BF198" s="2"/>
      <c r="BG198" s="2" t="s">
        <v>773</v>
      </c>
      <c r="BH198" s="2"/>
      <c r="BI198" s="2"/>
      <c r="BJ198" s="2"/>
      <c r="BK198" s="2"/>
      <c r="BL198" s="2"/>
      <c r="BM198" s="2"/>
      <c r="BN198" s="2"/>
      <c r="BO198" s="2"/>
      <c r="BP198" s="2"/>
      <c r="BQ198" s="2"/>
      <c r="BR198" s="2"/>
      <c r="BS198" s="2"/>
      <c r="BT198" s="2"/>
      <c r="BU198" s="2"/>
      <c r="BV198" s="2"/>
      <c r="BW198" s="2"/>
      <c r="BX198" s="2"/>
      <c r="BY198" s="2"/>
      <c r="BZ198" s="2"/>
      <c r="CA198" s="2"/>
    </row>
    <row r="199" spans="1:79" ht="15.75" customHeight="1">
      <c r="A199" s="2"/>
      <c r="B199" s="2"/>
      <c r="C199" s="48"/>
      <c r="D199" s="2" t="s">
        <v>774</v>
      </c>
      <c r="E199" s="2"/>
      <c r="F199" s="2"/>
      <c r="G199" s="2"/>
      <c r="H199" s="2"/>
      <c r="I199" s="2"/>
      <c r="J199" s="2"/>
      <c r="K199" s="2"/>
      <c r="L199" s="2"/>
      <c r="M199" s="2"/>
      <c r="N199" s="2"/>
      <c r="O199" s="2"/>
      <c r="P199" s="2"/>
      <c r="Q199" s="2"/>
      <c r="R199" s="2"/>
      <c r="S199" s="2"/>
      <c r="T199" s="1"/>
      <c r="U199" s="1"/>
      <c r="V199" s="2"/>
      <c r="W199" s="2"/>
      <c r="X199" s="2"/>
      <c r="Y199" s="2"/>
      <c r="Z199" s="2"/>
      <c r="AA199" s="2"/>
      <c r="AB199" s="2"/>
      <c r="AC199" s="2"/>
      <c r="AD199" s="2"/>
      <c r="AE199" s="2"/>
      <c r="AF199" s="2"/>
      <c r="AG199" s="2"/>
      <c r="AH199" s="1"/>
      <c r="AI199" s="1"/>
      <c r="AJ199" s="2"/>
      <c r="AK199" s="2"/>
      <c r="AL199" s="2"/>
      <c r="AM199" s="62"/>
      <c r="AN199" s="62"/>
      <c r="AO199" s="2"/>
      <c r="AP199" s="2" t="s">
        <v>775</v>
      </c>
      <c r="AQ199" s="2"/>
      <c r="AR199" s="2"/>
      <c r="AS199" s="2"/>
      <c r="AT199" s="2"/>
      <c r="AU199" s="2"/>
      <c r="AV199" s="2"/>
      <c r="AW199" s="2"/>
      <c r="AX199" s="2"/>
      <c r="AY199" s="2"/>
      <c r="AZ199" s="2"/>
      <c r="BA199" s="8" t="s">
        <v>777</v>
      </c>
      <c r="BB199" s="63"/>
      <c r="BC199" s="64"/>
      <c r="BD199" s="64"/>
      <c r="BE199" s="64"/>
      <c r="BF199" s="64"/>
      <c r="BG199" s="64" t="s">
        <v>778</v>
      </c>
      <c r="BH199" s="2"/>
      <c r="BI199" s="2"/>
      <c r="BJ199" s="2"/>
      <c r="BK199" s="2"/>
      <c r="BL199" s="2"/>
      <c r="BM199" s="2"/>
      <c r="BN199" s="2"/>
      <c r="BO199" s="2"/>
      <c r="BP199" s="2"/>
      <c r="BQ199" s="2"/>
      <c r="BR199" s="2"/>
      <c r="BS199" s="2"/>
      <c r="BT199" s="2"/>
      <c r="BU199" s="2"/>
      <c r="BV199" s="2"/>
      <c r="BW199" s="2"/>
      <c r="BX199" s="2"/>
      <c r="BY199" s="2"/>
      <c r="BZ199" s="2"/>
      <c r="CA199" s="2"/>
    </row>
    <row r="200" spans="1:79" ht="12.75" customHeight="1">
      <c r="A200" s="2"/>
      <c r="B200" s="2"/>
      <c r="C200" s="48"/>
      <c r="D200" s="41" t="s">
        <v>780</v>
      </c>
      <c r="E200" s="2"/>
      <c r="F200" s="2"/>
      <c r="G200" s="2"/>
      <c r="H200" s="2"/>
      <c r="I200" s="2"/>
      <c r="J200" s="2"/>
      <c r="K200" s="2"/>
      <c r="L200" s="2"/>
      <c r="M200" s="2"/>
      <c r="N200" s="2"/>
      <c r="O200" s="2"/>
      <c r="P200" s="2"/>
      <c r="Q200" s="2"/>
      <c r="R200" s="2"/>
      <c r="S200" s="2"/>
      <c r="T200" s="1"/>
      <c r="U200" s="1"/>
      <c r="V200" s="2"/>
      <c r="W200" s="41" t="s">
        <v>781</v>
      </c>
      <c r="X200" s="2"/>
      <c r="Y200" s="2"/>
      <c r="Z200" s="2"/>
      <c r="AA200" s="2"/>
      <c r="AB200" s="2"/>
      <c r="AC200" s="2"/>
      <c r="AD200" s="2"/>
      <c r="AE200" s="2"/>
      <c r="AF200" s="2"/>
      <c r="AG200" s="2"/>
      <c r="AH200" s="1"/>
      <c r="AI200" s="1"/>
      <c r="AJ200" s="2"/>
      <c r="AK200" s="2"/>
      <c r="AL200" s="2"/>
      <c r="AM200" s="2"/>
      <c r="AN200" s="2"/>
      <c r="AO200" s="2"/>
      <c r="AP200" s="2" t="s">
        <v>782</v>
      </c>
      <c r="AQ200" s="2"/>
      <c r="AR200" s="2"/>
      <c r="AS200" s="2"/>
      <c r="AT200" s="2"/>
      <c r="AU200" s="2"/>
      <c r="AV200" s="2"/>
      <c r="AW200" s="2"/>
      <c r="AX200" s="2"/>
      <c r="AY200" s="2"/>
      <c r="AZ200" s="2"/>
      <c r="BA200" s="8" t="s">
        <v>783</v>
      </c>
      <c r="BB200" s="2"/>
      <c r="BC200" s="64"/>
      <c r="BD200" s="64"/>
      <c r="BE200" s="64"/>
      <c r="BF200" s="64"/>
      <c r="BG200" s="64" t="s">
        <v>784</v>
      </c>
      <c r="BH200" s="2"/>
      <c r="BI200" s="2"/>
      <c r="BJ200" s="2"/>
      <c r="BK200" s="2"/>
      <c r="BL200" s="2"/>
      <c r="BM200" s="2"/>
      <c r="BN200" s="2"/>
      <c r="BO200" s="2"/>
      <c r="BP200" s="2"/>
      <c r="BQ200" s="2"/>
      <c r="BR200" s="2"/>
      <c r="BS200" s="2"/>
      <c r="BT200" s="2"/>
      <c r="BU200" s="2"/>
      <c r="BV200" s="2"/>
      <c r="BW200" s="2"/>
      <c r="BX200" s="2"/>
      <c r="BY200" s="2"/>
      <c r="BZ200" s="2"/>
      <c r="CA200" s="2"/>
    </row>
    <row r="201" spans="1:79" ht="12.75" customHeight="1">
      <c r="A201" s="2"/>
      <c r="B201" s="2"/>
      <c r="C201" s="48"/>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t="s">
        <v>787</v>
      </c>
      <c r="AQ201" s="2"/>
      <c r="AR201" s="2"/>
      <c r="AS201" s="2"/>
      <c r="AT201" s="2"/>
      <c r="AU201" s="2"/>
      <c r="AV201" s="2"/>
      <c r="AW201" s="2"/>
      <c r="AX201" s="2"/>
      <c r="AY201" s="2"/>
      <c r="AZ201" s="2"/>
      <c r="BA201" s="8" t="s">
        <v>788</v>
      </c>
      <c r="BB201" s="2"/>
      <c r="BC201" s="64"/>
      <c r="BD201" s="64"/>
      <c r="BE201" s="64"/>
      <c r="BF201" s="64"/>
      <c r="BG201" s="64" t="s">
        <v>789</v>
      </c>
      <c r="BH201" s="2"/>
      <c r="BI201" s="2"/>
      <c r="BJ201" s="2"/>
      <c r="BK201" s="2"/>
      <c r="BL201" s="2"/>
      <c r="BM201" s="2"/>
      <c r="BN201" s="2"/>
      <c r="BO201" s="2"/>
      <c r="BP201" s="2"/>
      <c r="BQ201" s="2"/>
      <c r="BR201" s="2"/>
      <c r="BS201" s="2"/>
      <c r="BT201" s="2"/>
      <c r="BU201" s="2"/>
      <c r="BV201" s="2"/>
      <c r="BW201" s="2"/>
      <c r="BX201" s="2"/>
      <c r="BY201" s="2"/>
      <c r="BZ201" s="2"/>
      <c r="CA201" s="2"/>
    </row>
    <row r="202" spans="1:79" ht="12.75" customHeight="1">
      <c r="A202" s="8" t="s">
        <v>790</v>
      </c>
      <c r="B202" s="2"/>
      <c r="C202" s="8" t="s">
        <v>791</v>
      </c>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t="s">
        <v>792</v>
      </c>
      <c r="AQ202" s="2"/>
      <c r="AR202" s="2"/>
      <c r="AS202" s="2"/>
      <c r="AT202" s="2"/>
      <c r="AU202" s="2"/>
      <c r="AV202" s="2"/>
      <c r="AW202" s="2"/>
      <c r="AX202" s="2"/>
      <c r="AY202" s="2"/>
      <c r="AZ202" s="2"/>
      <c r="BA202" s="8" t="s">
        <v>793</v>
      </c>
      <c r="BB202" s="2"/>
      <c r="BC202" s="2"/>
      <c r="BD202" s="2"/>
      <c r="BE202" s="2"/>
      <c r="BF202" s="2"/>
      <c r="BG202" s="64" t="s">
        <v>794</v>
      </c>
      <c r="BH202" s="2"/>
      <c r="BI202" s="2"/>
      <c r="BJ202" s="2"/>
      <c r="BK202" s="2"/>
      <c r="BL202" s="2"/>
      <c r="BM202" s="2"/>
      <c r="BN202" s="2"/>
      <c r="BO202" s="2"/>
      <c r="BP202" s="2"/>
      <c r="BQ202" s="2"/>
      <c r="BR202" s="2"/>
      <c r="BS202" s="2"/>
      <c r="BT202" s="2"/>
      <c r="BU202" s="2"/>
      <c r="BV202" s="2"/>
      <c r="BW202" s="2"/>
      <c r="BX202" s="2"/>
      <c r="BY202" s="2"/>
      <c r="BZ202" s="2"/>
      <c r="CA202" s="2"/>
    </row>
    <row r="203" spans="1:79" ht="12.75" customHeight="1">
      <c r="A203" s="2"/>
      <c r="B203" s="2"/>
      <c r="C203" s="2"/>
      <c r="D203" s="463" t="s">
        <v>796</v>
      </c>
      <c r="E203" s="450"/>
      <c r="F203" s="450"/>
      <c r="G203" s="450"/>
      <c r="H203" s="450"/>
      <c r="I203" s="450"/>
      <c r="J203" s="450"/>
      <c r="K203" s="450"/>
      <c r="L203" s="450"/>
      <c r="M203" s="450"/>
      <c r="N203" s="2"/>
      <c r="O203" s="2"/>
      <c r="P203" s="457">
        <f t="shared" ref="P203:P204" si="0">M26</f>
        <v>1304892</v>
      </c>
      <c r="Q203" s="450"/>
      <c r="R203" s="450"/>
      <c r="S203" s="450"/>
      <c r="T203" s="450"/>
      <c r="U203" s="450"/>
      <c r="V203" s="2"/>
      <c r="W203" s="2"/>
      <c r="X203" s="2"/>
      <c r="Y203" s="2"/>
      <c r="Z203" s="2"/>
      <c r="AA203" s="2"/>
      <c r="AB203" s="2"/>
      <c r="AC203" s="2"/>
      <c r="AD203" s="2"/>
      <c r="AE203" s="2"/>
      <c r="AF203" s="2"/>
      <c r="AG203" s="2"/>
      <c r="AH203" s="2"/>
      <c r="AI203" s="2"/>
      <c r="AJ203" s="2"/>
      <c r="AK203" s="2"/>
      <c r="AL203" s="2"/>
      <c r="AM203" s="2"/>
      <c r="AN203" s="2"/>
      <c r="AO203" s="2"/>
      <c r="AP203" s="2" t="s">
        <v>797</v>
      </c>
      <c r="AQ203" s="2"/>
      <c r="AR203" s="2"/>
      <c r="AS203" s="2"/>
      <c r="AT203" s="2"/>
      <c r="AU203" s="2"/>
      <c r="AV203" s="2"/>
      <c r="AW203" s="2"/>
      <c r="AX203" s="2"/>
      <c r="AY203" s="2"/>
      <c r="AZ203" s="2"/>
      <c r="BA203" s="8" t="s">
        <v>799</v>
      </c>
      <c r="BB203" s="2"/>
      <c r="BC203" s="2"/>
      <c r="BD203" s="2"/>
      <c r="BE203" s="2"/>
      <c r="BF203" s="2"/>
      <c r="BG203" s="64" t="s">
        <v>800</v>
      </c>
      <c r="BH203" s="2"/>
      <c r="BI203" s="2"/>
      <c r="BJ203" s="2"/>
      <c r="BK203" s="2"/>
      <c r="BL203" s="2"/>
      <c r="BM203" s="2"/>
      <c r="BN203" s="2"/>
      <c r="BO203" s="2"/>
      <c r="BP203" s="2"/>
      <c r="BQ203" s="2"/>
      <c r="BR203" s="2"/>
      <c r="BS203" s="2"/>
      <c r="BT203" s="2"/>
      <c r="BU203" s="2"/>
      <c r="BV203" s="2"/>
      <c r="BW203" s="2"/>
      <c r="BX203" s="2"/>
      <c r="BY203" s="2"/>
      <c r="BZ203" s="2"/>
      <c r="CA203" s="2"/>
    </row>
    <row r="204" spans="1:79" ht="15.75" customHeight="1">
      <c r="A204" s="2"/>
      <c r="B204" s="2"/>
      <c r="C204" s="48"/>
      <c r="D204" s="463" t="s">
        <v>801</v>
      </c>
      <c r="E204" s="450"/>
      <c r="F204" s="450"/>
      <c r="G204" s="450"/>
      <c r="H204" s="450"/>
      <c r="I204" s="450"/>
      <c r="J204" s="450"/>
      <c r="K204" s="450"/>
      <c r="L204" s="450"/>
      <c r="M204" s="450"/>
      <c r="N204" s="2"/>
      <c r="O204" s="2"/>
      <c r="P204" s="457">
        <f t="shared" si="0"/>
        <v>9294095</v>
      </c>
      <c r="Q204" s="450"/>
      <c r="R204" s="450"/>
      <c r="S204" s="450"/>
      <c r="T204" s="450"/>
      <c r="U204" s="450"/>
      <c r="V204" s="50"/>
      <c r="W204" s="2" t="s">
        <v>802</v>
      </c>
      <c r="X204" s="2"/>
      <c r="Y204" s="2"/>
      <c r="Z204" s="2"/>
      <c r="AA204" s="2"/>
      <c r="AB204" s="2"/>
      <c r="AC204" s="2"/>
      <c r="AD204" s="2"/>
      <c r="AE204" s="2"/>
      <c r="AF204" s="438" t="s">
        <v>604</v>
      </c>
      <c r="AG204" s="437"/>
      <c r="AH204" s="2"/>
      <c r="AI204" s="2"/>
      <c r="AJ204" s="2"/>
      <c r="AK204" s="2"/>
      <c r="AL204" s="2"/>
      <c r="AM204" s="2"/>
      <c r="AN204" s="2"/>
      <c r="AO204" s="2"/>
      <c r="AP204" s="2" t="s">
        <v>804</v>
      </c>
      <c r="AQ204" s="2"/>
      <c r="AR204" s="2"/>
      <c r="AS204" s="2"/>
      <c r="AT204" s="2"/>
      <c r="AU204" s="2"/>
      <c r="AV204" s="2"/>
      <c r="AW204" s="2"/>
      <c r="AX204" s="2"/>
      <c r="AY204" s="2"/>
      <c r="AZ204" s="2"/>
      <c r="BA204" s="8" t="s">
        <v>805</v>
      </c>
      <c r="BB204" s="2"/>
      <c r="BC204" s="2"/>
      <c r="BD204" s="2"/>
      <c r="BE204" s="2"/>
      <c r="BF204" s="2"/>
      <c r="BG204" s="64" t="s">
        <v>806</v>
      </c>
      <c r="BH204" s="2"/>
      <c r="BI204" s="2"/>
      <c r="BJ204" s="2"/>
      <c r="BK204" s="2"/>
      <c r="BL204" s="2"/>
      <c r="BM204" s="2"/>
      <c r="BN204" s="2"/>
      <c r="BO204" s="2"/>
      <c r="BP204" s="2"/>
      <c r="BQ204" s="2"/>
      <c r="BR204" s="2"/>
      <c r="BS204" s="2"/>
      <c r="BT204" s="2"/>
      <c r="BU204" s="2"/>
      <c r="BV204" s="2"/>
      <c r="BW204" s="2"/>
      <c r="BX204" s="2"/>
      <c r="BY204" s="2"/>
      <c r="BZ204" s="2"/>
      <c r="CA204" s="2"/>
    </row>
    <row r="205" spans="1:79" ht="15.75" customHeight="1">
      <c r="A205" s="2"/>
      <c r="B205" s="2"/>
      <c r="C205" s="2"/>
      <c r="D205" s="68"/>
      <c r="E205" s="68"/>
      <c r="F205" s="68"/>
      <c r="G205" s="68"/>
      <c r="H205" s="68"/>
      <c r="I205" s="68"/>
      <c r="J205" s="68"/>
      <c r="K205" s="68"/>
      <c r="L205" s="68"/>
      <c r="M205" s="68"/>
      <c r="N205" s="68"/>
      <c r="O205" s="68"/>
      <c r="P205" s="68"/>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1" t="s">
        <v>808</v>
      </c>
      <c r="AQ205" s="2"/>
      <c r="AR205" s="2"/>
      <c r="AS205" s="2"/>
      <c r="AT205" s="2"/>
      <c r="AU205" s="2"/>
      <c r="AV205" s="2"/>
      <c r="AW205" s="2"/>
      <c r="AX205" s="2"/>
      <c r="AY205" s="2"/>
      <c r="AZ205" s="2"/>
      <c r="BA205" s="8" t="s">
        <v>810</v>
      </c>
      <c r="BB205" s="2"/>
      <c r="BC205" s="2"/>
      <c r="BD205" s="2"/>
      <c r="BE205" s="2"/>
      <c r="BF205" s="2"/>
      <c r="BG205" s="64" t="s">
        <v>811</v>
      </c>
      <c r="BH205" s="2"/>
      <c r="BI205" s="2"/>
      <c r="BJ205" s="2"/>
      <c r="BK205" s="2"/>
      <c r="BL205" s="2"/>
      <c r="BM205" s="2"/>
      <c r="BN205" s="2"/>
      <c r="BO205" s="2"/>
      <c r="BP205" s="2"/>
      <c r="BQ205" s="2"/>
      <c r="BR205" s="2"/>
      <c r="BS205" s="2"/>
      <c r="BT205" s="2"/>
      <c r="BU205" s="2"/>
      <c r="BV205" s="2"/>
      <c r="BW205" s="2"/>
      <c r="BX205" s="2"/>
      <c r="BY205" s="2"/>
      <c r="BZ205" s="2"/>
      <c r="CA205" s="2"/>
    </row>
    <row r="206" spans="1:79" ht="15.75" customHeight="1">
      <c r="A206" s="8" t="s">
        <v>812</v>
      </c>
      <c r="B206" s="2"/>
      <c r="C206" s="8" t="s">
        <v>814</v>
      </c>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t="s">
        <v>815</v>
      </c>
      <c r="AQ206" s="2"/>
      <c r="AR206" s="2"/>
      <c r="AS206" s="2"/>
      <c r="AT206" s="2"/>
      <c r="AU206" s="2"/>
      <c r="AV206" s="2"/>
      <c r="AW206" s="2"/>
      <c r="AX206" s="2"/>
      <c r="AY206" s="2"/>
      <c r="AZ206" s="2"/>
      <c r="BA206" s="8" t="s">
        <v>817</v>
      </c>
      <c r="BB206" s="2"/>
      <c r="BC206" s="2"/>
      <c r="BD206" s="2"/>
      <c r="BE206" s="2"/>
      <c r="BF206" s="2"/>
      <c r="BG206" s="64" t="s">
        <v>818</v>
      </c>
      <c r="BH206" s="2"/>
      <c r="BI206" s="2"/>
      <c r="BJ206" s="2"/>
      <c r="BK206" s="2"/>
      <c r="BL206" s="2"/>
      <c r="BM206" s="2"/>
      <c r="BN206" s="2"/>
      <c r="BO206" s="2"/>
      <c r="BP206" s="2"/>
      <c r="BQ206" s="2"/>
      <c r="BR206" s="2"/>
      <c r="BS206" s="2"/>
      <c r="BT206" s="2"/>
      <c r="BU206" s="2"/>
      <c r="BV206" s="2"/>
      <c r="BW206" s="2"/>
      <c r="BX206" s="2"/>
      <c r="BY206" s="2"/>
      <c r="BZ206" s="2"/>
      <c r="CA206" s="2"/>
    </row>
    <row r="207" spans="1:79" ht="15.75" customHeight="1">
      <c r="A207" s="2"/>
      <c r="B207" s="2"/>
      <c r="C207" s="48"/>
      <c r="D207" s="435" t="s">
        <v>820</v>
      </c>
      <c r="E207" s="436"/>
      <c r="F207" s="436"/>
      <c r="G207" s="436"/>
      <c r="H207" s="436"/>
      <c r="I207" s="436"/>
      <c r="J207" s="436"/>
      <c r="K207" s="436"/>
      <c r="L207" s="436"/>
      <c r="M207" s="437"/>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t="s">
        <v>822</v>
      </c>
      <c r="AQ207" s="2"/>
      <c r="AR207" s="2"/>
      <c r="AS207" s="2"/>
      <c r="AT207" s="2"/>
      <c r="AU207" s="2"/>
      <c r="AV207" s="2"/>
      <c r="AW207" s="2"/>
      <c r="AX207" s="2"/>
      <c r="AY207" s="2"/>
      <c r="AZ207" s="2"/>
      <c r="BA207" s="8" t="s">
        <v>824</v>
      </c>
      <c r="BB207" s="2"/>
      <c r="BC207" s="2"/>
      <c r="BD207" s="2"/>
      <c r="BE207" s="2"/>
      <c r="BF207" s="2"/>
      <c r="BG207" s="64" t="s">
        <v>825</v>
      </c>
      <c r="BH207" s="2"/>
      <c r="BI207" s="2"/>
      <c r="BJ207" s="2"/>
      <c r="BK207" s="2"/>
      <c r="BL207" s="2"/>
      <c r="BM207" s="2"/>
      <c r="BN207" s="2"/>
      <c r="BO207" s="2"/>
      <c r="BP207" s="2"/>
      <c r="BQ207" s="2"/>
      <c r="BR207" s="2"/>
      <c r="BS207" s="2"/>
      <c r="BT207" s="2"/>
      <c r="BU207" s="2"/>
      <c r="BV207" s="2"/>
      <c r="BW207" s="2"/>
      <c r="BX207" s="2"/>
      <c r="BY207" s="2"/>
      <c r="BZ207" s="2"/>
      <c r="CA207" s="2"/>
    </row>
    <row r="208" spans="1:79"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t="s">
        <v>827</v>
      </c>
      <c r="AQ208" s="2"/>
      <c r="AR208" s="2"/>
      <c r="AS208" s="2"/>
      <c r="AT208" s="2"/>
      <c r="AU208" s="2"/>
      <c r="AV208" s="2"/>
      <c r="AW208" s="2"/>
      <c r="AX208" s="2"/>
      <c r="AY208" s="2"/>
      <c r="AZ208" s="2"/>
      <c r="BA208" s="8" t="s">
        <v>828</v>
      </c>
      <c r="BB208" s="2"/>
      <c r="BC208" s="2"/>
      <c r="BD208" s="2"/>
      <c r="BE208" s="2"/>
      <c r="BF208" s="2"/>
      <c r="BG208" s="64" t="s">
        <v>829</v>
      </c>
      <c r="BH208" s="2"/>
      <c r="BI208" s="2"/>
      <c r="BJ208" s="2"/>
      <c r="BK208" s="2"/>
      <c r="BL208" s="2"/>
      <c r="BM208" s="2"/>
      <c r="BN208" s="2"/>
      <c r="BO208" s="2"/>
      <c r="BP208" s="2"/>
      <c r="BQ208" s="2"/>
      <c r="BR208" s="2"/>
      <c r="BS208" s="2"/>
      <c r="BT208" s="2"/>
      <c r="BU208" s="2"/>
      <c r="BV208" s="2"/>
      <c r="BW208" s="2"/>
      <c r="BX208" s="2"/>
      <c r="BY208" s="2"/>
      <c r="BZ208" s="2"/>
      <c r="CA208" s="2"/>
    </row>
    <row r="209" spans="1:79" ht="15.75" customHeight="1">
      <c r="A209" s="8" t="s">
        <v>830</v>
      </c>
      <c r="B209" s="2"/>
      <c r="C209" s="8" t="s">
        <v>831</v>
      </c>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8" t="s">
        <v>833</v>
      </c>
      <c r="BB209" s="2"/>
      <c r="BC209" s="2"/>
      <c r="BD209" s="2"/>
      <c r="BE209" s="2"/>
      <c r="BF209" s="2"/>
      <c r="BG209" s="64" t="s">
        <v>834</v>
      </c>
      <c r="BH209" s="2"/>
      <c r="BI209" s="2"/>
      <c r="BJ209" s="2"/>
      <c r="BK209" s="2"/>
      <c r="BL209" s="2"/>
      <c r="BM209" s="2"/>
      <c r="BN209" s="2"/>
      <c r="BO209" s="2"/>
      <c r="BP209" s="2"/>
      <c r="BQ209" s="2"/>
      <c r="BR209" s="2"/>
      <c r="BS209" s="2"/>
      <c r="BT209" s="2"/>
      <c r="BU209" s="2"/>
      <c r="BV209" s="2"/>
      <c r="BW209" s="2"/>
      <c r="BX209" s="2"/>
      <c r="BY209" s="2"/>
      <c r="BZ209" s="2"/>
      <c r="CA209" s="2"/>
    </row>
    <row r="210" spans="1:79" ht="15.75" customHeight="1">
      <c r="A210" s="2"/>
      <c r="B210" s="2"/>
      <c r="C210" s="48"/>
      <c r="D210" s="435" t="s">
        <v>731</v>
      </c>
      <c r="E210" s="436"/>
      <c r="F210" s="436"/>
      <c r="G210" s="436"/>
      <c r="H210" s="436"/>
      <c r="I210" s="436"/>
      <c r="J210" s="436"/>
      <c r="K210" s="436"/>
      <c r="L210" s="436"/>
      <c r="M210" s="437"/>
      <c r="N210" s="2" t="s">
        <v>836</v>
      </c>
      <c r="O210" s="2"/>
      <c r="P210" s="2"/>
      <c r="Q210" s="2"/>
      <c r="R210" s="2"/>
      <c r="S210" s="2"/>
      <c r="T210" s="2"/>
      <c r="U210" s="2"/>
      <c r="V210" s="2"/>
      <c r="W210" s="2"/>
      <c r="X210" s="2"/>
      <c r="Y210" s="2"/>
      <c r="Z210" s="2"/>
      <c r="AA210" s="2"/>
      <c r="AB210" s="2"/>
      <c r="AC210" s="2"/>
      <c r="AD210" s="2"/>
      <c r="AE210" s="2"/>
      <c r="AF210" s="2"/>
      <c r="AG210" s="2"/>
      <c r="AH210" s="438"/>
      <c r="AI210" s="437"/>
      <c r="AJ210" s="2"/>
      <c r="AK210" s="2"/>
      <c r="AL210" s="2"/>
      <c r="AM210" s="2"/>
      <c r="AN210" s="2"/>
      <c r="AO210" s="2"/>
      <c r="AP210" s="2" t="s">
        <v>8</v>
      </c>
      <c r="AQ210" s="2"/>
      <c r="AR210" s="2"/>
      <c r="AS210" s="2"/>
      <c r="AT210" s="2"/>
      <c r="AU210" s="2"/>
      <c r="AV210" s="2"/>
      <c r="AW210" s="2"/>
      <c r="AX210" s="2"/>
      <c r="AY210" s="2"/>
      <c r="AZ210" s="2"/>
      <c r="BA210" s="8" t="s">
        <v>838</v>
      </c>
      <c r="BB210" s="2"/>
      <c r="BC210" s="2"/>
      <c r="BD210" s="2"/>
      <c r="BE210" s="2"/>
      <c r="BF210" s="2"/>
      <c r="BG210" s="64" t="s">
        <v>839</v>
      </c>
      <c r="BH210" s="2"/>
      <c r="BI210" s="2"/>
      <c r="BJ210" s="2"/>
      <c r="BK210" s="2"/>
      <c r="BL210" s="2"/>
      <c r="BM210" s="2"/>
      <c r="BN210" s="2"/>
      <c r="BO210" s="2"/>
      <c r="BP210" s="2"/>
      <c r="BQ210" s="2"/>
      <c r="BR210" s="2"/>
      <c r="BS210" s="2"/>
      <c r="BT210" s="2"/>
      <c r="BU210" s="2"/>
      <c r="BV210" s="2"/>
      <c r="BW210" s="2"/>
      <c r="BX210" s="2"/>
      <c r="BY210" s="2"/>
      <c r="BZ210" s="2"/>
      <c r="CA210" s="2"/>
    </row>
    <row r="211" spans="1:79" ht="15.75" customHeight="1">
      <c r="A211" s="2"/>
      <c r="B211" s="2"/>
      <c r="C211" s="2"/>
      <c r="D211" s="50" t="s">
        <v>840</v>
      </c>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t="s">
        <v>842</v>
      </c>
      <c r="AQ211" s="2"/>
      <c r="AR211" s="2"/>
      <c r="AS211" s="2"/>
      <c r="AT211" s="2"/>
      <c r="AU211" s="2"/>
      <c r="AV211" s="2"/>
      <c r="AW211" s="2"/>
      <c r="AX211" s="2"/>
      <c r="AY211" s="2"/>
      <c r="AZ211" s="2"/>
      <c r="BA211" s="8" t="s">
        <v>843</v>
      </c>
      <c r="BB211" s="2"/>
      <c r="BC211" s="2"/>
      <c r="BD211" s="2"/>
      <c r="BE211" s="2"/>
      <c r="BF211" s="2"/>
      <c r="BG211" s="64" t="s">
        <v>844</v>
      </c>
      <c r="BH211" s="2"/>
      <c r="BI211" s="2"/>
      <c r="BJ211" s="2"/>
      <c r="BK211" s="2"/>
      <c r="BL211" s="2"/>
      <c r="BM211" s="2"/>
      <c r="BN211" s="2"/>
      <c r="BO211" s="2"/>
      <c r="BP211" s="2"/>
      <c r="BQ211" s="2"/>
      <c r="BR211" s="2"/>
      <c r="BS211" s="2"/>
      <c r="BT211" s="2"/>
      <c r="BU211" s="2"/>
      <c r="BV211" s="2"/>
      <c r="BW211" s="2"/>
      <c r="BX211" s="2"/>
      <c r="BY211" s="2"/>
      <c r="BZ211" s="2"/>
      <c r="CA211" s="2"/>
    </row>
    <row r="212" spans="1:79" ht="15.75" customHeight="1">
      <c r="A212" s="2"/>
      <c r="B212" s="2"/>
      <c r="C212" s="2"/>
      <c r="D212" s="50"/>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t="s">
        <v>846</v>
      </c>
      <c r="AQ212" s="2"/>
      <c r="AR212" s="2"/>
      <c r="AS212" s="2"/>
      <c r="AT212" s="2"/>
      <c r="AU212" s="2"/>
      <c r="AV212" s="2"/>
      <c r="AW212" s="2"/>
      <c r="AX212" s="2"/>
      <c r="AY212" s="2"/>
      <c r="AZ212" s="2"/>
      <c r="BA212" s="8" t="s">
        <v>847</v>
      </c>
      <c r="BB212" s="2"/>
      <c r="BC212" s="2"/>
      <c r="BD212" s="2"/>
      <c r="BE212" s="2"/>
      <c r="BF212" s="2"/>
      <c r="BG212" s="64" t="s">
        <v>848</v>
      </c>
      <c r="BH212" s="2"/>
      <c r="BI212" s="2"/>
      <c r="BJ212" s="2"/>
      <c r="BK212" s="2"/>
      <c r="BL212" s="2"/>
      <c r="BM212" s="2"/>
      <c r="BN212" s="2"/>
      <c r="BO212" s="2"/>
      <c r="BP212" s="2"/>
      <c r="BQ212" s="2"/>
      <c r="BR212" s="2"/>
      <c r="BS212" s="2"/>
      <c r="BT212" s="2"/>
      <c r="BU212" s="2"/>
      <c r="BV212" s="2"/>
      <c r="BW212" s="2"/>
      <c r="BX212" s="2"/>
      <c r="BY212" s="2"/>
      <c r="BZ212" s="2"/>
      <c r="CA212" s="2"/>
    </row>
    <row r="213" spans="1:79" ht="12.75" customHeight="1">
      <c r="A213" s="8" t="s">
        <v>849</v>
      </c>
      <c r="B213" s="2"/>
      <c r="C213" s="8" t="s">
        <v>850</v>
      </c>
      <c r="D213" s="50"/>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t="s">
        <v>852</v>
      </c>
      <c r="AQ213" s="2"/>
      <c r="AR213" s="2"/>
      <c r="AS213" s="2"/>
      <c r="AT213" s="2"/>
      <c r="AU213" s="2"/>
      <c r="AV213" s="2"/>
      <c r="AW213" s="2"/>
      <c r="AX213" s="2"/>
      <c r="AY213" s="2"/>
      <c r="AZ213" s="2"/>
      <c r="BA213" s="8" t="s">
        <v>853</v>
      </c>
      <c r="BB213" s="2"/>
      <c r="BC213" s="2"/>
      <c r="BD213" s="2"/>
      <c r="BE213" s="2"/>
      <c r="BF213" s="2"/>
      <c r="BG213" s="64" t="s">
        <v>854</v>
      </c>
      <c r="BH213" s="2"/>
      <c r="BI213" s="2"/>
      <c r="BJ213" s="2"/>
      <c r="BK213" s="2"/>
      <c r="BL213" s="2"/>
      <c r="BM213" s="2"/>
      <c r="BN213" s="2"/>
      <c r="BO213" s="2"/>
      <c r="BP213" s="2"/>
      <c r="BQ213" s="2"/>
      <c r="BR213" s="2"/>
      <c r="BS213" s="2"/>
      <c r="BT213" s="2"/>
      <c r="BU213" s="2"/>
      <c r="BV213" s="2"/>
      <c r="BW213" s="2"/>
      <c r="BX213" s="2"/>
      <c r="BY213" s="2"/>
      <c r="BZ213" s="2"/>
      <c r="CA213" s="2"/>
    </row>
    <row r="214" spans="1:79" ht="15.75" customHeight="1">
      <c r="A214" s="8"/>
      <c r="B214" s="2"/>
      <c r="C214" s="8"/>
      <c r="D214" s="2" t="s">
        <v>855</v>
      </c>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t="s">
        <v>857</v>
      </c>
      <c r="AQ214" s="2"/>
      <c r="AR214" s="2"/>
      <c r="AS214" s="2"/>
      <c r="AT214" s="2"/>
      <c r="AU214" s="2"/>
      <c r="AV214" s="2"/>
      <c r="AW214" s="2"/>
      <c r="AX214" s="2"/>
      <c r="AY214" s="2"/>
      <c r="AZ214" s="2"/>
      <c r="BA214" s="8" t="s">
        <v>858</v>
      </c>
      <c r="BB214" s="2"/>
      <c r="BC214" s="2"/>
      <c r="BD214" s="2"/>
      <c r="BE214" s="2"/>
      <c r="BF214" s="2"/>
      <c r="BG214" s="64" t="s">
        <v>859</v>
      </c>
      <c r="BH214" s="2"/>
      <c r="BI214" s="2"/>
      <c r="BJ214" s="2"/>
      <c r="BK214" s="2"/>
      <c r="BL214" s="2"/>
      <c r="BM214" s="2"/>
      <c r="BN214" s="2"/>
      <c r="BO214" s="2"/>
      <c r="BP214" s="2"/>
      <c r="BQ214" s="2"/>
      <c r="BR214" s="2"/>
      <c r="BS214" s="2"/>
      <c r="BT214" s="2"/>
      <c r="BU214" s="2"/>
      <c r="BV214" s="2"/>
      <c r="BW214" s="2"/>
      <c r="BX214" s="2"/>
      <c r="BY214" s="2"/>
      <c r="BZ214" s="2"/>
      <c r="CA214" s="2"/>
    </row>
    <row r="215" spans="1:79" ht="15.75" customHeight="1">
      <c r="A215" s="8"/>
      <c r="B215" s="2"/>
      <c r="C215" s="8"/>
      <c r="D215" s="435" t="s">
        <v>775</v>
      </c>
      <c r="E215" s="436"/>
      <c r="F215" s="436"/>
      <c r="G215" s="436"/>
      <c r="H215" s="436"/>
      <c r="I215" s="436"/>
      <c r="J215" s="436"/>
      <c r="K215" s="436"/>
      <c r="L215" s="436"/>
      <c r="M215" s="436"/>
      <c r="N215" s="436"/>
      <c r="O215" s="436"/>
      <c r="P215" s="436"/>
      <c r="Q215" s="436"/>
      <c r="R215" s="436"/>
      <c r="S215" s="436"/>
      <c r="T215" s="436"/>
      <c r="U215" s="436"/>
      <c r="V215" s="436"/>
      <c r="W215" s="436"/>
      <c r="X215" s="436"/>
      <c r="Y215" s="436"/>
      <c r="Z215" s="437"/>
      <c r="AA215" s="2"/>
      <c r="AB215" s="2"/>
      <c r="AC215" s="2"/>
      <c r="AD215" s="2"/>
      <c r="AE215" s="2"/>
      <c r="AF215" s="2"/>
      <c r="AG215" s="2"/>
      <c r="AH215" s="2"/>
      <c r="AI215" s="2"/>
      <c r="AJ215" s="2"/>
      <c r="AK215" s="2"/>
      <c r="AL215" s="2"/>
      <c r="AM215" s="2"/>
      <c r="AN215" s="2"/>
      <c r="AO215" s="2"/>
      <c r="AP215" s="2" t="s">
        <v>860</v>
      </c>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row>
    <row r="216" spans="1:79" ht="15.75" customHeight="1">
      <c r="A216" s="8"/>
      <c r="B216" s="2"/>
      <c r="C216" s="8"/>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t="s">
        <v>861</v>
      </c>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row>
    <row r="217" spans="1:79" ht="15.75" customHeight="1">
      <c r="A217" s="459" t="s">
        <v>864</v>
      </c>
      <c r="B217" s="440"/>
      <c r="C217" s="440"/>
      <c r="D217" s="440"/>
      <c r="E217" s="440"/>
      <c r="F217" s="440"/>
      <c r="G217" s="440"/>
      <c r="H217" s="440"/>
      <c r="I217" s="440"/>
      <c r="J217" s="440"/>
      <c r="K217" s="440"/>
      <c r="L217" s="440"/>
      <c r="M217" s="440"/>
      <c r="N217" s="440"/>
      <c r="O217" s="440"/>
      <c r="P217" s="440"/>
      <c r="Q217" s="440"/>
      <c r="R217" s="440"/>
      <c r="S217" s="440"/>
      <c r="T217" s="440"/>
      <c r="U217" s="440"/>
      <c r="V217" s="440"/>
      <c r="W217" s="440"/>
      <c r="X217" s="440"/>
      <c r="Y217" s="440"/>
      <c r="Z217" s="440"/>
      <c r="AA217" s="440"/>
      <c r="AB217" s="440"/>
      <c r="AC217" s="440"/>
      <c r="AD217" s="440"/>
      <c r="AE217" s="440"/>
      <c r="AF217" s="440"/>
      <c r="AG217" s="440"/>
      <c r="AH217" s="440"/>
      <c r="AI217" s="440"/>
      <c r="AJ217" s="440"/>
      <c r="AK217" s="440"/>
      <c r="AL217" s="441"/>
      <c r="AM217" s="2"/>
      <c r="AN217" s="2"/>
      <c r="AO217" s="2"/>
      <c r="AP217" s="2" t="s">
        <v>865</v>
      </c>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row>
    <row r="218" spans="1:79" ht="15.75" customHeight="1">
      <c r="A218" s="442"/>
      <c r="B218" s="416"/>
      <c r="C218" s="416"/>
      <c r="D218" s="416"/>
      <c r="E218" s="416"/>
      <c r="F218" s="416"/>
      <c r="G218" s="416"/>
      <c r="H218" s="416"/>
      <c r="I218" s="416"/>
      <c r="J218" s="416"/>
      <c r="K218" s="416"/>
      <c r="L218" s="416"/>
      <c r="M218" s="416"/>
      <c r="N218" s="416"/>
      <c r="O218" s="416"/>
      <c r="P218" s="416"/>
      <c r="Q218" s="416"/>
      <c r="R218" s="416"/>
      <c r="S218" s="416"/>
      <c r="T218" s="416"/>
      <c r="U218" s="416"/>
      <c r="V218" s="416"/>
      <c r="W218" s="416"/>
      <c r="X218" s="416"/>
      <c r="Y218" s="416"/>
      <c r="Z218" s="416"/>
      <c r="AA218" s="416"/>
      <c r="AB218" s="416"/>
      <c r="AC218" s="416"/>
      <c r="AD218" s="416"/>
      <c r="AE218" s="416"/>
      <c r="AF218" s="416"/>
      <c r="AG218" s="416"/>
      <c r="AH218" s="416"/>
      <c r="AI218" s="416"/>
      <c r="AJ218" s="416"/>
      <c r="AK218" s="416"/>
      <c r="AL218" s="443"/>
      <c r="AM218" s="2"/>
      <c r="AN218" s="2"/>
      <c r="AO218" s="2"/>
      <c r="AP218" s="2" t="s">
        <v>867</v>
      </c>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row>
    <row r="219" spans="1:7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row>
    <row r="220" spans="1:79" ht="15.75" customHeight="1">
      <c r="A220" s="8" t="s">
        <v>644</v>
      </c>
      <c r="B220" s="8"/>
      <c r="C220" s="8" t="s">
        <v>869</v>
      </c>
      <c r="D220" s="8"/>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t="s">
        <v>870</v>
      </c>
      <c r="AP220" s="2"/>
      <c r="AQ220" s="2"/>
      <c r="AR220" s="2"/>
      <c r="AS220" s="2"/>
      <c r="AT220" s="73">
        <f>IF(AND(AND($M$244="for profit",$M$252="for profit",$M$260="nonprofit")),2,0)</f>
        <v>0</v>
      </c>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row>
    <row r="221" spans="1:79" ht="12.75" customHeight="1">
      <c r="A221" s="2"/>
      <c r="B221" s="2"/>
      <c r="C221" s="2"/>
      <c r="D221" s="2" t="s">
        <v>871</v>
      </c>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438" t="s">
        <v>16</v>
      </c>
      <c r="AJ221" s="437"/>
      <c r="AK221" s="2"/>
      <c r="AL221" s="2"/>
      <c r="AM221" s="2"/>
      <c r="AN221" s="2"/>
      <c r="AO221" s="2" t="s">
        <v>870</v>
      </c>
      <c r="AP221" s="2"/>
      <c r="AQ221" s="2"/>
      <c r="AR221" s="2"/>
      <c r="AS221" s="2"/>
      <c r="AT221" s="73">
        <f>IF(AND(AND($M$244="for profit",$M$252="nonprofit",$M$260="for profit")),2,0)</f>
        <v>0</v>
      </c>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row>
    <row r="222" spans="1:79" ht="15.75" customHeight="1">
      <c r="A222" s="2"/>
      <c r="B222" s="2"/>
      <c r="C222" s="2"/>
      <c r="D222" s="2" t="s">
        <v>873</v>
      </c>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438" t="s">
        <v>16</v>
      </c>
      <c r="AJ222" s="437"/>
      <c r="AK222" s="2"/>
      <c r="AL222" s="2"/>
      <c r="AM222" s="2"/>
      <c r="AN222" s="2"/>
      <c r="AO222" s="2" t="s">
        <v>870</v>
      </c>
      <c r="AP222" s="2"/>
      <c r="AQ222" s="2"/>
      <c r="AR222" s="2"/>
      <c r="AS222" s="2"/>
      <c r="AT222" s="73">
        <f>IF(AND(AND($M$244="nonprofit",$M$252="for profit",$M$260="for profit")),2,0)</f>
        <v>0</v>
      </c>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row>
    <row r="223" spans="1:79" ht="15.75" customHeight="1">
      <c r="A223" s="2"/>
      <c r="B223" s="2"/>
      <c r="C223" s="2"/>
      <c r="D223" s="2" t="s">
        <v>875</v>
      </c>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438" t="s">
        <v>419</v>
      </c>
      <c r="AJ223" s="437"/>
      <c r="AK223" s="2"/>
      <c r="AL223" s="2"/>
      <c r="AM223" s="2"/>
      <c r="AN223" s="2"/>
      <c r="AO223" s="2" t="s">
        <v>870</v>
      </c>
      <c r="AP223" s="2"/>
      <c r="AQ223" s="2"/>
      <c r="AR223" s="2"/>
      <c r="AS223" s="2"/>
      <c r="AT223" s="73">
        <f>IF(AND(AND($M$244="for profit",$M$252="nonprofit",$M$260="(select one)")),2,0)</f>
        <v>0</v>
      </c>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row>
    <row r="224" spans="1:79" ht="15.75" customHeight="1">
      <c r="A224" s="2"/>
      <c r="B224" s="2"/>
      <c r="C224" s="2"/>
      <c r="D224" s="2" t="s">
        <v>876</v>
      </c>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438" t="s">
        <v>16</v>
      </c>
      <c r="AJ224" s="437"/>
      <c r="AK224" s="2"/>
      <c r="AL224" s="2"/>
      <c r="AM224" s="2"/>
      <c r="AN224" s="2"/>
      <c r="AO224" s="2" t="s">
        <v>870</v>
      </c>
      <c r="AP224" s="2"/>
      <c r="AQ224" s="2"/>
      <c r="AR224" s="2"/>
      <c r="AS224" s="2"/>
      <c r="AT224" s="5">
        <f>IF(AND(AND($M$244="nonprofit",$M$252="for profit",$M$260="(select one)")),2,0)</f>
        <v>2</v>
      </c>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row>
    <row r="225" spans="1:79"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row>
    <row r="226" spans="1:79" ht="15.75" customHeight="1">
      <c r="A226" s="8" t="s">
        <v>703</v>
      </c>
      <c r="B226" s="2"/>
      <c r="C226" s="8" t="s">
        <v>877</v>
      </c>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8" t="s">
        <v>870</v>
      </c>
      <c r="AP226" s="2"/>
      <c r="AQ226" s="2"/>
      <c r="AR226" s="2"/>
      <c r="AS226" s="2"/>
      <c r="AT226" s="73">
        <f>IF(AND(AND($M$244="nonprofit",$M$252="nonprofit",$M$260="for profit")),2,0)</f>
        <v>0</v>
      </c>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row>
    <row r="227" spans="1:79" ht="15.75" customHeight="1">
      <c r="A227" s="2"/>
      <c r="B227" s="2"/>
      <c r="C227" s="2"/>
      <c r="D227" s="2" t="s">
        <v>878</v>
      </c>
      <c r="E227" s="2"/>
      <c r="F227" s="2"/>
      <c r="G227" s="2"/>
      <c r="H227" s="2"/>
      <c r="I227" s="2"/>
      <c r="J227" s="2"/>
      <c r="K227" s="2"/>
      <c r="L227" s="2"/>
      <c r="M227" s="467" t="str">
        <f>H16</f>
        <v>VCOR LIMITED PARTNERSHIP</v>
      </c>
      <c r="N227" s="450"/>
      <c r="O227" s="450"/>
      <c r="P227" s="450"/>
      <c r="Q227" s="450"/>
      <c r="R227" s="450"/>
      <c r="S227" s="450"/>
      <c r="T227" s="450"/>
      <c r="U227" s="450"/>
      <c r="V227" s="450"/>
      <c r="W227" s="450"/>
      <c r="X227" s="450"/>
      <c r="Y227" s="450"/>
      <c r="Z227" s="450"/>
      <c r="AA227" s="450"/>
      <c r="AB227" s="450"/>
      <c r="AC227" s="450"/>
      <c r="AD227" s="450"/>
      <c r="AE227" s="450"/>
      <c r="AF227" s="450"/>
      <c r="AG227" s="450"/>
      <c r="AH227" s="450"/>
      <c r="AI227" s="450"/>
      <c r="AJ227" s="450"/>
      <c r="AK227" s="450"/>
      <c r="AL227" s="2"/>
      <c r="AM227" s="2"/>
      <c r="AN227" s="2"/>
      <c r="AO227" s="8" t="s">
        <v>870</v>
      </c>
      <c r="AP227" s="2"/>
      <c r="AQ227" s="2"/>
      <c r="AR227" s="2"/>
      <c r="AS227" s="2"/>
      <c r="AT227" s="73">
        <f>IF(AND(AND($M$244="nonprofit",$M$252="for profit",$M$260="nonprofit")),2,0)</f>
        <v>0</v>
      </c>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row>
    <row r="228" spans="1:79" ht="15.75" customHeight="1">
      <c r="A228" s="2"/>
      <c r="B228" s="2"/>
      <c r="C228" s="2"/>
      <c r="D228" s="2" t="s">
        <v>879</v>
      </c>
      <c r="E228" s="2"/>
      <c r="F228" s="2"/>
      <c r="G228" s="2"/>
      <c r="H228" s="2"/>
      <c r="I228" s="2"/>
      <c r="J228" s="2"/>
      <c r="K228" s="2"/>
      <c r="L228" s="2"/>
      <c r="M228" s="435" t="s">
        <v>880</v>
      </c>
      <c r="N228" s="436"/>
      <c r="O228" s="436"/>
      <c r="P228" s="436"/>
      <c r="Q228" s="436"/>
      <c r="R228" s="436"/>
      <c r="S228" s="436"/>
      <c r="T228" s="436"/>
      <c r="U228" s="436"/>
      <c r="V228" s="436"/>
      <c r="W228" s="436"/>
      <c r="X228" s="436"/>
      <c r="Y228" s="436"/>
      <c r="Z228" s="436"/>
      <c r="AA228" s="436"/>
      <c r="AB228" s="436"/>
      <c r="AC228" s="436"/>
      <c r="AD228" s="436"/>
      <c r="AE228" s="437"/>
      <c r="AF228" s="2"/>
      <c r="AG228" s="2"/>
      <c r="AH228" s="2"/>
      <c r="AI228" s="2"/>
      <c r="AJ228" s="2"/>
      <c r="AK228" s="2"/>
      <c r="AL228" s="2"/>
      <c r="AM228" s="2"/>
      <c r="AN228" s="2"/>
      <c r="AO228" s="8" t="s">
        <v>870</v>
      </c>
      <c r="AP228" s="2"/>
      <c r="AQ228" s="2"/>
      <c r="AR228" s="2"/>
      <c r="AS228" s="2"/>
      <c r="AT228" s="5">
        <f>IF(AND(AND($M$244="for profit",$M$252="nonprofit",$M$260="nonprofit")),2,0)</f>
        <v>0</v>
      </c>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row>
    <row r="229" spans="1:79" ht="15.75" customHeight="1">
      <c r="A229" s="2"/>
      <c r="B229" s="2"/>
      <c r="C229" s="2"/>
      <c r="D229" s="2" t="s">
        <v>728</v>
      </c>
      <c r="E229" s="2"/>
      <c r="F229" s="2"/>
      <c r="G229" s="2"/>
      <c r="H229" s="2"/>
      <c r="I229" s="2"/>
      <c r="J229" s="2"/>
      <c r="K229" s="2"/>
      <c r="L229" s="2"/>
      <c r="M229" s="435" t="s">
        <v>580</v>
      </c>
      <c r="N229" s="436"/>
      <c r="O229" s="436"/>
      <c r="P229" s="436"/>
      <c r="Q229" s="436"/>
      <c r="R229" s="436"/>
      <c r="S229" s="436"/>
      <c r="T229" s="437"/>
      <c r="U229" s="2"/>
      <c r="V229" s="26" t="s">
        <v>881</v>
      </c>
      <c r="W229" s="432" t="s">
        <v>882</v>
      </c>
      <c r="X229" s="433"/>
      <c r="Y229" s="2" t="s">
        <v>735</v>
      </c>
      <c r="Z229" s="2"/>
      <c r="AA229" s="2"/>
      <c r="AB229" s="2"/>
      <c r="AC229" s="435">
        <v>95202</v>
      </c>
      <c r="AD229" s="436"/>
      <c r="AE229" s="437"/>
      <c r="AF229" s="2"/>
      <c r="AG229" s="2"/>
      <c r="AH229" s="2"/>
      <c r="AI229" s="2"/>
      <c r="AJ229" s="2"/>
      <c r="AK229" s="2"/>
      <c r="AL229" s="2"/>
      <c r="AM229" s="2"/>
      <c r="AN229" s="2"/>
      <c r="AO229" s="8"/>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row>
    <row r="230" spans="1:79" ht="15.75" customHeight="1">
      <c r="A230" s="2"/>
      <c r="B230" s="2"/>
      <c r="C230" s="2"/>
      <c r="D230" s="2" t="s">
        <v>883</v>
      </c>
      <c r="E230" s="2"/>
      <c r="F230" s="2"/>
      <c r="G230" s="2"/>
      <c r="H230" s="2"/>
      <c r="I230" s="2"/>
      <c r="J230" s="2"/>
      <c r="K230" s="15"/>
      <c r="L230" s="2"/>
      <c r="M230" s="435" t="s">
        <v>884</v>
      </c>
      <c r="N230" s="436"/>
      <c r="O230" s="436"/>
      <c r="P230" s="436"/>
      <c r="Q230" s="436"/>
      <c r="R230" s="436"/>
      <c r="S230" s="436"/>
      <c r="T230" s="436"/>
      <c r="U230" s="436"/>
      <c r="V230" s="436"/>
      <c r="W230" s="436"/>
      <c r="X230" s="436"/>
      <c r="Y230" s="436"/>
      <c r="Z230" s="436"/>
      <c r="AA230" s="436"/>
      <c r="AB230" s="436"/>
      <c r="AC230" s="436"/>
      <c r="AD230" s="436"/>
      <c r="AE230" s="437"/>
      <c r="AF230" s="2"/>
      <c r="AG230" s="2"/>
      <c r="AH230" s="2"/>
      <c r="AI230" s="2"/>
      <c r="AJ230" s="2"/>
      <c r="AK230" s="2"/>
      <c r="AL230" s="2"/>
      <c r="AM230" s="2"/>
      <c r="AN230" s="2"/>
      <c r="AO230" s="2" t="s">
        <v>885</v>
      </c>
      <c r="AP230" s="2"/>
      <c r="AQ230" s="2"/>
      <c r="AR230" s="2"/>
      <c r="AS230" s="2"/>
      <c r="AT230" s="73">
        <f>IF(AND(AND($M$244="nonprofit",$M$252="nonprofit",$M$260="(select one)")),1,0)</f>
        <v>0</v>
      </c>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row>
    <row r="231" spans="1:79" ht="15.75" customHeight="1">
      <c r="A231" s="2"/>
      <c r="B231" s="2"/>
      <c r="C231" s="2"/>
      <c r="D231" s="2" t="s">
        <v>886</v>
      </c>
      <c r="E231" s="2"/>
      <c r="F231" s="2"/>
      <c r="G231" s="2"/>
      <c r="H231" s="2"/>
      <c r="I231" s="2"/>
      <c r="J231" s="2"/>
      <c r="K231" s="2"/>
      <c r="L231" s="2"/>
      <c r="M231" s="434" t="s">
        <v>887</v>
      </c>
      <c r="N231" s="401"/>
      <c r="O231" s="401"/>
      <c r="P231" s="401"/>
      <c r="Q231" s="401"/>
      <c r="R231" s="433"/>
      <c r="S231" s="2" t="s">
        <v>888</v>
      </c>
      <c r="T231" s="2"/>
      <c r="U231" s="432"/>
      <c r="V231" s="401"/>
      <c r="W231" s="433"/>
      <c r="X231" s="2" t="s">
        <v>889</v>
      </c>
      <c r="Y231" s="2"/>
      <c r="Z231" s="434"/>
      <c r="AA231" s="401"/>
      <c r="AB231" s="401"/>
      <c r="AC231" s="401"/>
      <c r="AD231" s="401"/>
      <c r="AE231" s="433"/>
      <c r="AF231" s="2"/>
      <c r="AG231" s="2"/>
      <c r="AH231" s="2"/>
      <c r="AI231" s="2"/>
      <c r="AJ231" s="2"/>
      <c r="AK231" s="2"/>
      <c r="AL231" s="2"/>
      <c r="AM231" s="2"/>
      <c r="AN231" s="2"/>
      <c r="AO231" s="2" t="s">
        <v>885</v>
      </c>
      <c r="AP231" s="2"/>
      <c r="AQ231" s="2"/>
      <c r="AR231" s="2"/>
      <c r="AS231" s="2"/>
      <c r="AT231" s="73">
        <f>IF(AND(AND($M$244="nonprofit",$M$252="nonprofit",$M$260="nonprofit")),1,0)</f>
        <v>0</v>
      </c>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row>
    <row r="232" spans="1:79" ht="15.75" customHeight="1">
      <c r="A232" s="2"/>
      <c r="B232" s="2"/>
      <c r="C232" s="2"/>
      <c r="D232" s="2" t="s">
        <v>890</v>
      </c>
      <c r="E232" s="2"/>
      <c r="F232" s="2"/>
      <c r="G232" s="2"/>
      <c r="H232" s="2"/>
      <c r="I232" s="2"/>
      <c r="J232" s="2"/>
      <c r="K232" s="2"/>
      <c r="L232" s="2"/>
      <c r="M232" s="435" t="s">
        <v>891</v>
      </c>
      <c r="N232" s="436"/>
      <c r="O232" s="436"/>
      <c r="P232" s="436"/>
      <c r="Q232" s="436"/>
      <c r="R232" s="436"/>
      <c r="S232" s="436"/>
      <c r="T232" s="436"/>
      <c r="U232" s="436"/>
      <c r="V232" s="436"/>
      <c r="W232" s="436"/>
      <c r="X232" s="436"/>
      <c r="Y232" s="436"/>
      <c r="Z232" s="436"/>
      <c r="AA232" s="436"/>
      <c r="AB232" s="436"/>
      <c r="AC232" s="436"/>
      <c r="AD232" s="436"/>
      <c r="AE232" s="437"/>
      <c r="AF232" s="2"/>
      <c r="AG232" s="2"/>
      <c r="AH232" s="2"/>
      <c r="AI232" s="2"/>
      <c r="AJ232" s="2"/>
      <c r="AK232" s="2"/>
      <c r="AL232" s="2"/>
      <c r="AM232" s="2"/>
      <c r="AN232" s="2"/>
      <c r="AO232" s="2" t="s">
        <v>885</v>
      </c>
      <c r="AP232" s="2"/>
      <c r="AQ232" s="2"/>
      <c r="AR232" s="2"/>
      <c r="AS232" s="2"/>
      <c r="AT232" s="73">
        <f>IF(AND(AND($M$244="nonprofit",$M$252="(select one)",$M$260="(select one)")),1,0)</f>
        <v>0</v>
      </c>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row>
    <row r="233" spans="1:79" ht="15.75" customHeight="1">
      <c r="A233" s="8" t="s">
        <v>790</v>
      </c>
      <c r="B233" s="2"/>
      <c r="C233" s="8" t="s">
        <v>892</v>
      </c>
      <c r="D233" s="2"/>
      <c r="E233" s="2"/>
      <c r="F233" s="2"/>
      <c r="G233" s="2"/>
      <c r="H233" s="2"/>
      <c r="I233" s="2"/>
      <c r="J233" s="2"/>
      <c r="K233" s="2"/>
      <c r="L233" s="2"/>
      <c r="M233" s="432" t="s">
        <v>860</v>
      </c>
      <c r="N233" s="401"/>
      <c r="O233" s="401"/>
      <c r="P233" s="401"/>
      <c r="Q233" s="401"/>
      <c r="R233" s="401"/>
      <c r="S233" s="401"/>
      <c r="T233" s="433"/>
      <c r="U233" s="2" t="s">
        <v>893</v>
      </c>
      <c r="V233" s="2"/>
      <c r="W233" s="2"/>
      <c r="X233" s="2"/>
      <c r="Y233" s="2"/>
      <c r="Z233" s="2"/>
      <c r="AA233" s="454"/>
      <c r="AB233" s="436"/>
      <c r="AC233" s="436"/>
      <c r="AD233" s="436"/>
      <c r="AE233" s="436"/>
      <c r="AF233" s="436"/>
      <c r="AG233" s="436"/>
      <c r="AH233" s="436"/>
      <c r="AI233" s="436"/>
      <c r="AJ233" s="436"/>
      <c r="AK233" s="437"/>
      <c r="AL233" s="2"/>
      <c r="AM233" s="2"/>
      <c r="AN233" s="2"/>
      <c r="AO233" s="2" t="s">
        <v>894</v>
      </c>
      <c r="AP233" s="2"/>
      <c r="AQ233" s="2"/>
      <c r="AR233" s="2"/>
      <c r="AS233" s="2"/>
      <c r="AT233" s="73">
        <f>IF(AND(AND($M$244="for profit",$M$252="for profit",$M$260="(select one)")),3,0)</f>
        <v>0</v>
      </c>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row>
    <row r="234" spans="1:79" ht="15.75" customHeight="1">
      <c r="A234" s="2"/>
      <c r="B234" s="2"/>
      <c r="C234" s="2"/>
      <c r="D234" s="2" t="s">
        <v>895</v>
      </c>
      <c r="E234" s="2"/>
      <c r="F234" s="2"/>
      <c r="G234" s="2"/>
      <c r="H234" s="2"/>
      <c r="I234" s="2"/>
      <c r="J234" s="2"/>
      <c r="K234" s="2"/>
      <c r="L234" s="2"/>
      <c r="M234" s="435"/>
      <c r="N234" s="436"/>
      <c r="O234" s="436"/>
      <c r="P234" s="436"/>
      <c r="Q234" s="436"/>
      <c r="R234" s="436"/>
      <c r="S234" s="436"/>
      <c r="T234" s="436"/>
      <c r="U234" s="436"/>
      <c r="V234" s="436"/>
      <c r="W234" s="436"/>
      <c r="X234" s="436"/>
      <c r="Y234" s="436"/>
      <c r="Z234" s="436"/>
      <c r="AA234" s="436"/>
      <c r="AB234" s="436"/>
      <c r="AC234" s="436"/>
      <c r="AD234" s="436"/>
      <c r="AE234" s="437"/>
      <c r="AF234" s="2"/>
      <c r="AG234" s="2"/>
      <c r="AH234" s="2"/>
      <c r="AI234" s="2"/>
      <c r="AJ234" s="2"/>
      <c r="AK234" s="2"/>
      <c r="AL234" s="2"/>
      <c r="AM234" s="2"/>
      <c r="AN234" s="2"/>
      <c r="AO234" s="2" t="s">
        <v>894</v>
      </c>
      <c r="AP234" s="2"/>
      <c r="AQ234" s="2"/>
      <c r="AR234" s="2"/>
      <c r="AS234" s="2"/>
      <c r="AT234" s="73">
        <f>IF(AND(AND($M$244="for profit",$M$252="for profit",$M$260="for profit")),3,0)</f>
        <v>0</v>
      </c>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row>
    <row r="235" spans="1:79"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t="s">
        <v>894</v>
      </c>
      <c r="AP235" s="2"/>
      <c r="AQ235" s="2"/>
      <c r="AR235" s="2"/>
      <c r="AS235" s="2"/>
      <c r="AT235" s="73">
        <f>IF(AND(AND($M$244="for profit",$M$252="(select one)",$M$260="(select one)")),3,0)</f>
        <v>0</v>
      </c>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row>
    <row r="236" spans="1:79" ht="15.75" customHeight="1">
      <c r="A236" s="8" t="s">
        <v>812</v>
      </c>
      <c r="B236" s="2"/>
      <c r="C236" s="8" t="s">
        <v>896</v>
      </c>
      <c r="D236" s="2"/>
      <c r="E236" s="2"/>
      <c r="F236" s="2"/>
      <c r="G236" s="2"/>
      <c r="H236" s="2"/>
      <c r="I236" s="2"/>
      <c r="J236" s="2"/>
      <c r="K236" s="2"/>
      <c r="L236" s="15"/>
      <c r="M236" s="15"/>
      <c r="N236" s="15"/>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row>
    <row r="237" spans="1:79" ht="15.75" customHeight="1">
      <c r="A237" s="2"/>
      <c r="B237" s="2"/>
      <c r="C237" s="2"/>
      <c r="D237" s="2"/>
      <c r="E237" s="2"/>
      <c r="F237" s="2"/>
      <c r="G237" s="2"/>
      <c r="H237" s="2"/>
      <c r="I237" s="2"/>
      <c r="J237" s="2"/>
      <c r="K237" s="2"/>
      <c r="L237" s="15"/>
      <c r="M237" s="15"/>
      <c r="N237" s="15"/>
      <c r="O237" s="15"/>
      <c r="P237" s="15"/>
      <c r="Q237" s="15"/>
      <c r="R237" s="15"/>
      <c r="S237" s="15"/>
      <c r="T237" s="15"/>
      <c r="U237" s="15"/>
      <c r="V237" s="15"/>
      <c r="W237" s="15"/>
      <c r="X237" s="15"/>
      <c r="Y237" s="15"/>
      <c r="Z237" s="15"/>
      <c r="AA237" s="15"/>
      <c r="AB237" s="15"/>
      <c r="AC237" s="15"/>
      <c r="AD237" s="15"/>
      <c r="AE237" s="2"/>
      <c r="AF237" s="2"/>
      <c r="AG237" s="2"/>
      <c r="AH237" s="2"/>
      <c r="AI237" s="2"/>
      <c r="AJ237" s="2"/>
      <c r="AK237" s="2"/>
      <c r="AL237" s="2"/>
      <c r="AM237" s="2"/>
      <c r="AN237" s="2"/>
      <c r="AO237" s="2"/>
      <c r="AP237" s="2"/>
      <c r="AQ237" s="2"/>
      <c r="AR237" s="2"/>
      <c r="AS237" s="2"/>
      <c r="AT237" s="2">
        <f>SUM(AT220:AT235)</f>
        <v>2</v>
      </c>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row>
    <row r="238" spans="1:79" ht="15.75" customHeight="1">
      <c r="A238" s="15"/>
      <c r="B238" s="2"/>
      <c r="C238" s="74" t="s">
        <v>897</v>
      </c>
      <c r="D238" s="2" t="s">
        <v>898</v>
      </c>
      <c r="E238" s="2"/>
      <c r="F238" s="2"/>
      <c r="G238" s="2"/>
      <c r="H238" s="2"/>
      <c r="I238" s="2"/>
      <c r="J238" s="2"/>
      <c r="K238" s="2"/>
      <c r="L238" s="2"/>
      <c r="M238" s="456" t="s">
        <v>899</v>
      </c>
      <c r="N238" s="436"/>
      <c r="O238" s="436"/>
      <c r="P238" s="436"/>
      <c r="Q238" s="436"/>
      <c r="R238" s="436"/>
      <c r="S238" s="436"/>
      <c r="T238" s="436"/>
      <c r="U238" s="436"/>
      <c r="V238" s="436"/>
      <c r="W238" s="436"/>
      <c r="X238" s="436"/>
      <c r="Y238" s="436"/>
      <c r="Z238" s="436"/>
      <c r="AA238" s="436"/>
      <c r="AB238" s="436"/>
      <c r="AC238" s="436"/>
      <c r="AD238" s="436"/>
      <c r="AE238" s="437"/>
      <c r="AF238" s="456" t="s">
        <v>900</v>
      </c>
      <c r="AG238" s="436"/>
      <c r="AH238" s="436"/>
      <c r="AI238" s="436"/>
      <c r="AJ238" s="436"/>
      <c r="AK238" s="437"/>
      <c r="AL238" s="2"/>
      <c r="AM238" s="2"/>
      <c r="AN238" s="2"/>
      <c r="AO238" s="2"/>
      <c r="AP238" s="2"/>
      <c r="AQ238" s="2"/>
      <c r="AR238" s="2"/>
      <c r="AS238" s="2"/>
      <c r="AT238" s="2">
        <v>1</v>
      </c>
      <c r="AU238" s="2" t="s">
        <v>901</v>
      </c>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row>
    <row r="239" spans="1:79" ht="15.75" customHeight="1">
      <c r="A239" s="15"/>
      <c r="B239" s="2"/>
      <c r="C239" s="2"/>
      <c r="D239" s="2" t="s">
        <v>879</v>
      </c>
      <c r="E239" s="2"/>
      <c r="F239" s="2"/>
      <c r="G239" s="2"/>
      <c r="H239" s="2"/>
      <c r="I239" s="2"/>
      <c r="J239" s="2"/>
      <c r="K239" s="2"/>
      <c r="L239" s="2"/>
      <c r="M239" s="435" t="s">
        <v>880</v>
      </c>
      <c r="N239" s="436"/>
      <c r="O239" s="436"/>
      <c r="P239" s="436"/>
      <c r="Q239" s="436"/>
      <c r="R239" s="436"/>
      <c r="S239" s="436"/>
      <c r="T239" s="436"/>
      <c r="U239" s="436"/>
      <c r="V239" s="436"/>
      <c r="W239" s="436"/>
      <c r="X239" s="436"/>
      <c r="Y239" s="436"/>
      <c r="Z239" s="436"/>
      <c r="AA239" s="436"/>
      <c r="AB239" s="436"/>
      <c r="AC239" s="436"/>
      <c r="AD239" s="436"/>
      <c r="AE239" s="437"/>
      <c r="AF239" s="2" t="s">
        <v>902</v>
      </c>
      <c r="AG239" s="2"/>
      <c r="AH239" s="2"/>
      <c r="AI239" s="2"/>
      <c r="AJ239" s="2"/>
      <c r="AK239" s="2"/>
      <c r="AL239" s="2"/>
      <c r="AM239" s="2"/>
      <c r="AN239" s="2"/>
      <c r="AO239" s="2"/>
      <c r="AP239" s="2"/>
      <c r="AQ239" s="2"/>
      <c r="AR239" s="2"/>
      <c r="AS239" s="2"/>
      <c r="AT239" s="2">
        <v>2</v>
      </c>
      <c r="AU239" s="2" t="s">
        <v>857</v>
      </c>
      <c r="AV239" s="2"/>
      <c r="AW239" s="2"/>
      <c r="AX239" s="2"/>
      <c r="AY239" s="2"/>
      <c r="AZ239" s="2"/>
      <c r="BA239" s="2"/>
      <c r="BB239" s="75" t="str">
        <f>VLOOKUP(AT237,AT238:AU240,2,FALSE)</f>
        <v>Joint Venture</v>
      </c>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row>
    <row r="240" spans="1:79" ht="15.75" customHeight="1">
      <c r="A240" s="15"/>
      <c r="B240" s="2"/>
      <c r="C240" s="2"/>
      <c r="D240" s="2" t="s">
        <v>728</v>
      </c>
      <c r="E240" s="2"/>
      <c r="F240" s="2"/>
      <c r="G240" s="2"/>
      <c r="H240" s="2"/>
      <c r="I240" s="2"/>
      <c r="J240" s="2"/>
      <c r="K240" s="2"/>
      <c r="L240" s="2"/>
      <c r="M240" s="435" t="s">
        <v>580</v>
      </c>
      <c r="N240" s="436"/>
      <c r="O240" s="436"/>
      <c r="P240" s="436"/>
      <c r="Q240" s="436"/>
      <c r="R240" s="436"/>
      <c r="S240" s="436"/>
      <c r="T240" s="437"/>
      <c r="U240" s="2"/>
      <c r="V240" s="26" t="s">
        <v>881</v>
      </c>
      <c r="W240" s="432" t="s">
        <v>882</v>
      </c>
      <c r="X240" s="433"/>
      <c r="Y240" s="2" t="s">
        <v>735</v>
      </c>
      <c r="Z240" s="2"/>
      <c r="AA240" s="2"/>
      <c r="AB240" s="2"/>
      <c r="AC240" s="435">
        <v>95202</v>
      </c>
      <c r="AD240" s="436"/>
      <c r="AE240" s="437"/>
      <c r="AF240" s="2" t="s">
        <v>903</v>
      </c>
      <c r="AG240" s="2"/>
      <c r="AH240" s="2"/>
      <c r="AI240" s="2"/>
      <c r="AJ240" s="2"/>
      <c r="AK240" s="2"/>
      <c r="AL240" s="2"/>
      <c r="AM240" s="2"/>
      <c r="AN240" s="2" t="s">
        <v>8</v>
      </c>
      <c r="AO240" s="2"/>
      <c r="AP240" s="2"/>
      <c r="AQ240" s="2"/>
      <c r="AR240" s="2"/>
      <c r="AS240" s="2"/>
      <c r="AT240" s="2">
        <v>3</v>
      </c>
      <c r="AU240" s="2" t="s">
        <v>904</v>
      </c>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row>
    <row r="241" spans="1:79" ht="15.75" customHeight="1">
      <c r="A241" s="15"/>
      <c r="B241" s="2"/>
      <c r="C241" s="2"/>
      <c r="D241" s="2" t="s">
        <v>883</v>
      </c>
      <c r="E241" s="2"/>
      <c r="F241" s="2"/>
      <c r="G241" s="2"/>
      <c r="H241" s="2"/>
      <c r="I241" s="2"/>
      <c r="J241" s="2"/>
      <c r="K241" s="2"/>
      <c r="L241" s="15"/>
      <c r="M241" s="435" t="s">
        <v>905</v>
      </c>
      <c r="N241" s="436"/>
      <c r="O241" s="436"/>
      <c r="P241" s="436"/>
      <c r="Q241" s="436"/>
      <c r="R241" s="436"/>
      <c r="S241" s="436"/>
      <c r="T241" s="436"/>
      <c r="U241" s="436"/>
      <c r="V241" s="436"/>
      <c r="W241" s="436"/>
      <c r="X241" s="436"/>
      <c r="Y241" s="436"/>
      <c r="Z241" s="436"/>
      <c r="AA241" s="436"/>
      <c r="AB241" s="436"/>
      <c r="AC241" s="436"/>
      <c r="AD241" s="436"/>
      <c r="AE241" s="437"/>
      <c r="AF241" s="2"/>
      <c r="AG241" s="2"/>
      <c r="AH241" s="438">
        <v>51</v>
      </c>
      <c r="AI241" s="436"/>
      <c r="AJ241" s="436"/>
      <c r="AK241" s="437"/>
      <c r="AL241" s="2"/>
      <c r="AM241" s="2"/>
      <c r="AN241" s="2" t="s">
        <v>906</v>
      </c>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row>
    <row r="242" spans="1:79" ht="15.75" customHeight="1">
      <c r="A242" s="15"/>
      <c r="B242" s="2"/>
      <c r="C242" s="2"/>
      <c r="D242" s="2" t="s">
        <v>886</v>
      </c>
      <c r="E242" s="2"/>
      <c r="F242" s="2"/>
      <c r="G242" s="2"/>
      <c r="H242" s="2"/>
      <c r="I242" s="2"/>
      <c r="J242" s="2"/>
      <c r="K242" s="2"/>
      <c r="L242" s="2"/>
      <c r="M242" s="434" t="s">
        <v>907</v>
      </c>
      <c r="N242" s="401"/>
      <c r="O242" s="401"/>
      <c r="P242" s="401"/>
      <c r="Q242" s="401"/>
      <c r="R242" s="433"/>
      <c r="S242" s="2" t="s">
        <v>888</v>
      </c>
      <c r="T242" s="2"/>
      <c r="U242" s="432"/>
      <c r="V242" s="401"/>
      <c r="W242" s="433"/>
      <c r="X242" s="2" t="s">
        <v>889</v>
      </c>
      <c r="Y242" s="2"/>
      <c r="Z242" s="434" t="s">
        <v>908</v>
      </c>
      <c r="AA242" s="401"/>
      <c r="AB242" s="401"/>
      <c r="AC242" s="401"/>
      <c r="AD242" s="401"/>
      <c r="AE242" s="433"/>
      <c r="AF242" s="2"/>
      <c r="AG242" s="2"/>
      <c r="AH242" s="2"/>
      <c r="AI242" s="2"/>
      <c r="AJ242" s="2"/>
      <c r="AK242" s="2"/>
      <c r="AL242" s="2"/>
      <c r="AM242" s="2"/>
      <c r="AN242" s="2" t="s">
        <v>909</v>
      </c>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row>
    <row r="243" spans="1:79" ht="15.75" customHeight="1">
      <c r="A243" s="15"/>
      <c r="B243" s="2"/>
      <c r="C243" s="2"/>
      <c r="D243" s="2" t="s">
        <v>890</v>
      </c>
      <c r="E243" s="2"/>
      <c r="F243" s="2"/>
      <c r="G243" s="2"/>
      <c r="H243" s="2"/>
      <c r="I243" s="2"/>
      <c r="J243" s="2"/>
      <c r="K243" s="2"/>
      <c r="L243" s="2"/>
      <c r="M243" s="435" t="s">
        <v>910</v>
      </c>
      <c r="N243" s="436"/>
      <c r="O243" s="436"/>
      <c r="P243" s="436"/>
      <c r="Q243" s="436"/>
      <c r="R243" s="436"/>
      <c r="S243" s="436"/>
      <c r="T243" s="436"/>
      <c r="U243" s="436"/>
      <c r="V243" s="436"/>
      <c r="W243" s="436"/>
      <c r="X243" s="436"/>
      <c r="Y243" s="436"/>
      <c r="Z243" s="436"/>
      <c r="AA243" s="436"/>
      <c r="AB243" s="436"/>
      <c r="AC243" s="436"/>
      <c r="AD243" s="436"/>
      <c r="AE243" s="437"/>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row>
    <row r="244" spans="1:79" ht="15.75" customHeight="1">
      <c r="A244" s="10"/>
      <c r="B244" s="2"/>
      <c r="C244" s="74"/>
      <c r="D244" s="2" t="s">
        <v>911</v>
      </c>
      <c r="E244" s="2"/>
      <c r="F244" s="2"/>
      <c r="G244" s="2"/>
      <c r="H244" s="2"/>
      <c r="I244" s="2"/>
      <c r="J244" s="2"/>
      <c r="K244" s="2"/>
      <c r="L244" s="2"/>
      <c r="M244" s="432" t="s">
        <v>901</v>
      </c>
      <c r="N244" s="401"/>
      <c r="O244" s="401"/>
      <c r="P244" s="401"/>
      <c r="Q244" s="401"/>
      <c r="R244" s="401"/>
      <c r="S244" s="401"/>
      <c r="T244" s="433"/>
      <c r="U244" s="2" t="s">
        <v>893</v>
      </c>
      <c r="V244" s="2"/>
      <c r="W244" s="2"/>
      <c r="X244" s="2"/>
      <c r="Y244" s="2"/>
      <c r="Z244" s="2"/>
      <c r="AA244" s="454"/>
      <c r="AB244" s="436"/>
      <c r="AC244" s="436"/>
      <c r="AD244" s="436"/>
      <c r="AE244" s="436"/>
      <c r="AF244" s="436"/>
      <c r="AG244" s="436"/>
      <c r="AH244" s="436"/>
      <c r="AI244" s="436"/>
      <c r="AJ244" s="436"/>
      <c r="AK244" s="437"/>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row>
    <row r="245" spans="1:79" ht="15.75" customHeight="1">
      <c r="A245" s="15"/>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row>
    <row r="246" spans="1:79" ht="15.75" customHeight="1">
      <c r="A246" s="8"/>
      <c r="B246" s="2"/>
      <c r="C246" s="74" t="s">
        <v>912</v>
      </c>
      <c r="D246" s="2" t="s">
        <v>913</v>
      </c>
      <c r="E246" s="2"/>
      <c r="F246" s="2"/>
      <c r="G246" s="2"/>
      <c r="H246" s="2"/>
      <c r="I246" s="2"/>
      <c r="J246" s="2"/>
      <c r="K246" s="2"/>
      <c r="L246" s="2"/>
      <c r="M246" s="456" t="s">
        <v>914</v>
      </c>
      <c r="N246" s="436"/>
      <c r="O246" s="436"/>
      <c r="P246" s="436"/>
      <c r="Q246" s="436"/>
      <c r="R246" s="436"/>
      <c r="S246" s="436"/>
      <c r="T246" s="436"/>
      <c r="U246" s="436"/>
      <c r="V246" s="436"/>
      <c r="W246" s="436"/>
      <c r="X246" s="436"/>
      <c r="Y246" s="436"/>
      <c r="Z246" s="436"/>
      <c r="AA246" s="436"/>
      <c r="AB246" s="436"/>
      <c r="AC246" s="436"/>
      <c r="AD246" s="436"/>
      <c r="AE246" s="437"/>
      <c r="AF246" s="456" t="s">
        <v>915</v>
      </c>
      <c r="AG246" s="436"/>
      <c r="AH246" s="436"/>
      <c r="AI246" s="436"/>
      <c r="AJ246" s="436"/>
      <c r="AK246" s="437"/>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row>
    <row r="247" spans="1:79" ht="15.75" customHeight="1">
      <c r="A247" s="15"/>
      <c r="B247" s="2"/>
      <c r="C247" s="2"/>
      <c r="D247" s="2" t="s">
        <v>879</v>
      </c>
      <c r="E247" s="2"/>
      <c r="F247" s="2"/>
      <c r="G247" s="2"/>
      <c r="H247" s="2"/>
      <c r="I247" s="2"/>
      <c r="J247" s="2"/>
      <c r="K247" s="2"/>
      <c r="L247" s="2"/>
      <c r="M247" s="435" t="s">
        <v>916</v>
      </c>
      <c r="N247" s="436"/>
      <c r="O247" s="436"/>
      <c r="P247" s="436"/>
      <c r="Q247" s="436"/>
      <c r="R247" s="436"/>
      <c r="S247" s="436"/>
      <c r="T247" s="436"/>
      <c r="U247" s="436"/>
      <c r="V247" s="436"/>
      <c r="W247" s="436"/>
      <c r="X247" s="436"/>
      <c r="Y247" s="436"/>
      <c r="Z247" s="436"/>
      <c r="AA247" s="436"/>
      <c r="AB247" s="436"/>
      <c r="AC247" s="436"/>
      <c r="AD247" s="436"/>
      <c r="AE247" s="437"/>
      <c r="AF247" s="2" t="s">
        <v>902</v>
      </c>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row>
    <row r="248" spans="1:79" ht="15.75" customHeight="1">
      <c r="A248" s="15"/>
      <c r="B248" s="2"/>
      <c r="C248" s="2"/>
      <c r="D248" s="2" t="s">
        <v>728</v>
      </c>
      <c r="E248" s="2"/>
      <c r="F248" s="2"/>
      <c r="G248" s="2"/>
      <c r="H248" s="2"/>
      <c r="I248" s="2"/>
      <c r="J248" s="2"/>
      <c r="K248" s="2"/>
      <c r="L248" s="2"/>
      <c r="M248" s="435" t="s">
        <v>580</v>
      </c>
      <c r="N248" s="436"/>
      <c r="O248" s="436"/>
      <c r="P248" s="436"/>
      <c r="Q248" s="436"/>
      <c r="R248" s="436"/>
      <c r="S248" s="436"/>
      <c r="T248" s="437"/>
      <c r="U248" s="2"/>
      <c r="V248" s="26" t="s">
        <v>881</v>
      </c>
      <c r="W248" s="432" t="s">
        <v>882</v>
      </c>
      <c r="X248" s="433"/>
      <c r="Y248" s="2" t="s">
        <v>735</v>
      </c>
      <c r="Z248" s="2"/>
      <c r="AA248" s="2"/>
      <c r="AB248" s="2"/>
      <c r="AC248" s="435">
        <v>95202</v>
      </c>
      <c r="AD248" s="436"/>
      <c r="AE248" s="437"/>
      <c r="AF248" s="2" t="s">
        <v>903</v>
      </c>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row>
    <row r="249" spans="1:79" ht="15.75" customHeight="1">
      <c r="A249" s="15"/>
      <c r="B249" s="2"/>
      <c r="C249" s="2"/>
      <c r="D249" s="2" t="s">
        <v>883</v>
      </c>
      <c r="E249" s="2"/>
      <c r="F249" s="2"/>
      <c r="G249" s="2"/>
      <c r="H249" s="2"/>
      <c r="I249" s="2"/>
      <c r="J249" s="2"/>
      <c r="K249" s="2"/>
      <c r="L249" s="15"/>
      <c r="M249" s="435" t="s">
        <v>917</v>
      </c>
      <c r="N249" s="436"/>
      <c r="O249" s="436"/>
      <c r="P249" s="436"/>
      <c r="Q249" s="436"/>
      <c r="R249" s="436"/>
      <c r="S249" s="436"/>
      <c r="T249" s="436"/>
      <c r="U249" s="436"/>
      <c r="V249" s="436"/>
      <c r="W249" s="436"/>
      <c r="X249" s="436"/>
      <c r="Y249" s="436"/>
      <c r="Z249" s="436"/>
      <c r="AA249" s="436"/>
      <c r="AB249" s="436"/>
      <c r="AC249" s="436"/>
      <c r="AD249" s="436"/>
      <c r="AE249" s="437"/>
      <c r="AF249" s="2"/>
      <c r="AG249" s="2"/>
      <c r="AH249" s="438">
        <v>49</v>
      </c>
      <c r="AI249" s="436"/>
      <c r="AJ249" s="436"/>
      <c r="AK249" s="437"/>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row>
    <row r="250" spans="1:79" ht="15.75" customHeight="1">
      <c r="A250" s="15"/>
      <c r="B250" s="2"/>
      <c r="C250" s="2"/>
      <c r="D250" s="2" t="s">
        <v>886</v>
      </c>
      <c r="E250" s="2"/>
      <c r="F250" s="2"/>
      <c r="G250" s="2"/>
      <c r="H250" s="2"/>
      <c r="I250" s="2"/>
      <c r="J250" s="2"/>
      <c r="K250" s="2"/>
      <c r="L250" s="2"/>
      <c r="M250" s="434" t="s">
        <v>918</v>
      </c>
      <c r="N250" s="401"/>
      <c r="O250" s="401"/>
      <c r="P250" s="401"/>
      <c r="Q250" s="401"/>
      <c r="R250" s="433"/>
      <c r="S250" s="2" t="s">
        <v>888</v>
      </c>
      <c r="T250" s="2"/>
      <c r="U250" s="432"/>
      <c r="V250" s="401"/>
      <c r="W250" s="433"/>
      <c r="X250" s="2" t="s">
        <v>889</v>
      </c>
      <c r="Y250" s="2"/>
      <c r="Z250" s="434"/>
      <c r="AA250" s="401"/>
      <c r="AB250" s="401"/>
      <c r="AC250" s="401"/>
      <c r="AD250" s="401"/>
      <c r="AE250" s="433"/>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row>
    <row r="251" spans="1:79" ht="12.75" customHeight="1">
      <c r="A251" s="15"/>
      <c r="B251" s="2"/>
      <c r="C251" s="2"/>
      <c r="D251" s="2" t="s">
        <v>890</v>
      </c>
      <c r="E251" s="2"/>
      <c r="F251" s="2"/>
      <c r="G251" s="2"/>
      <c r="H251" s="2"/>
      <c r="I251" s="2"/>
      <c r="J251" s="2"/>
      <c r="K251" s="2"/>
      <c r="L251" s="2"/>
      <c r="M251" s="435" t="s">
        <v>919</v>
      </c>
      <c r="N251" s="436"/>
      <c r="O251" s="436"/>
      <c r="P251" s="436"/>
      <c r="Q251" s="436"/>
      <c r="R251" s="436"/>
      <c r="S251" s="436"/>
      <c r="T251" s="436"/>
      <c r="U251" s="436"/>
      <c r="V251" s="436"/>
      <c r="W251" s="436"/>
      <c r="X251" s="436"/>
      <c r="Y251" s="436"/>
      <c r="Z251" s="436"/>
      <c r="AA251" s="436"/>
      <c r="AB251" s="436"/>
      <c r="AC251" s="436"/>
      <c r="AD251" s="436"/>
      <c r="AE251" s="437"/>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row>
    <row r="252" spans="1:79" ht="12.75" customHeight="1">
      <c r="A252" s="10"/>
      <c r="B252" s="2"/>
      <c r="C252" s="74"/>
      <c r="D252" s="2" t="s">
        <v>911</v>
      </c>
      <c r="E252" s="2"/>
      <c r="F252" s="2"/>
      <c r="G252" s="2"/>
      <c r="H252" s="2"/>
      <c r="I252" s="2"/>
      <c r="J252" s="2"/>
      <c r="K252" s="2"/>
      <c r="L252" s="2"/>
      <c r="M252" s="432" t="s">
        <v>904</v>
      </c>
      <c r="N252" s="401"/>
      <c r="O252" s="401"/>
      <c r="P252" s="401"/>
      <c r="Q252" s="401"/>
      <c r="R252" s="401"/>
      <c r="S252" s="401"/>
      <c r="T252" s="433"/>
      <c r="U252" s="2" t="s">
        <v>893</v>
      </c>
      <c r="V252" s="2"/>
      <c r="W252" s="2"/>
      <c r="X252" s="2"/>
      <c r="Y252" s="2"/>
      <c r="Z252" s="2"/>
      <c r="AA252" s="454"/>
      <c r="AB252" s="436"/>
      <c r="AC252" s="436"/>
      <c r="AD252" s="436"/>
      <c r="AE252" s="436"/>
      <c r="AF252" s="436"/>
      <c r="AG252" s="436"/>
      <c r="AH252" s="436"/>
      <c r="AI252" s="436"/>
      <c r="AJ252" s="436"/>
      <c r="AK252" s="437"/>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row>
    <row r="253" spans="1:79" ht="12.75" customHeight="1">
      <c r="A253" s="10"/>
      <c r="B253" s="2"/>
      <c r="C253" s="74"/>
      <c r="D253" s="2"/>
      <c r="E253" s="2"/>
      <c r="F253" s="2"/>
      <c r="G253" s="2"/>
      <c r="H253" s="2"/>
      <c r="I253" s="2"/>
      <c r="J253" s="2"/>
      <c r="K253" s="2"/>
      <c r="L253" s="2"/>
      <c r="M253" s="15"/>
      <c r="N253" s="15"/>
      <c r="O253" s="15"/>
      <c r="P253" s="15"/>
      <c r="Q253" s="15"/>
      <c r="R253" s="15"/>
      <c r="S253" s="15"/>
      <c r="T253" s="15"/>
      <c r="U253" s="15"/>
      <c r="V253" s="15"/>
      <c r="W253" s="15"/>
      <c r="X253" s="15"/>
      <c r="Y253" s="15"/>
      <c r="Z253" s="15"/>
      <c r="AA253" s="15"/>
      <c r="AB253" s="15"/>
      <c r="AC253" s="15"/>
      <c r="AD253" s="15"/>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row>
    <row r="254" spans="1:79" ht="12.75" customHeight="1">
      <c r="A254" s="10"/>
      <c r="B254" s="2"/>
      <c r="C254" s="74" t="s">
        <v>921</v>
      </c>
      <c r="D254" s="2" t="s">
        <v>898</v>
      </c>
      <c r="E254" s="2"/>
      <c r="F254" s="2"/>
      <c r="G254" s="2"/>
      <c r="H254" s="2"/>
      <c r="I254" s="2"/>
      <c r="J254" s="2"/>
      <c r="K254" s="2"/>
      <c r="L254" s="2"/>
      <c r="M254" s="456"/>
      <c r="N254" s="436"/>
      <c r="O254" s="436"/>
      <c r="P254" s="436"/>
      <c r="Q254" s="436"/>
      <c r="R254" s="436"/>
      <c r="S254" s="436"/>
      <c r="T254" s="436"/>
      <c r="U254" s="436"/>
      <c r="V254" s="436"/>
      <c r="W254" s="436"/>
      <c r="X254" s="436"/>
      <c r="Y254" s="436"/>
      <c r="Z254" s="436"/>
      <c r="AA254" s="436"/>
      <c r="AB254" s="436"/>
      <c r="AC254" s="436"/>
      <c r="AD254" s="436"/>
      <c r="AE254" s="437"/>
      <c r="AF254" s="456" t="s">
        <v>8</v>
      </c>
      <c r="AG254" s="436"/>
      <c r="AH254" s="436"/>
      <c r="AI254" s="436"/>
      <c r="AJ254" s="436"/>
      <c r="AK254" s="437"/>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row>
    <row r="255" spans="1:79" ht="15.75" customHeight="1">
      <c r="A255" s="10"/>
      <c r="B255" s="2"/>
      <c r="C255" s="2"/>
      <c r="D255" s="2" t="s">
        <v>879</v>
      </c>
      <c r="E255" s="2"/>
      <c r="F255" s="2"/>
      <c r="G255" s="2"/>
      <c r="H255" s="2"/>
      <c r="I255" s="2"/>
      <c r="J255" s="2"/>
      <c r="K255" s="2"/>
      <c r="L255" s="2"/>
      <c r="M255" s="435"/>
      <c r="N255" s="436"/>
      <c r="O255" s="436"/>
      <c r="P255" s="436"/>
      <c r="Q255" s="436"/>
      <c r="R255" s="436"/>
      <c r="S255" s="436"/>
      <c r="T255" s="436"/>
      <c r="U255" s="436"/>
      <c r="V255" s="436"/>
      <c r="W255" s="436"/>
      <c r="X255" s="436"/>
      <c r="Y255" s="436"/>
      <c r="Z255" s="436"/>
      <c r="AA255" s="436"/>
      <c r="AB255" s="436"/>
      <c r="AC255" s="436"/>
      <c r="AD255" s="436"/>
      <c r="AE255" s="437"/>
      <c r="AF255" s="2" t="s">
        <v>902</v>
      </c>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row>
    <row r="256" spans="1:79" ht="15.75" customHeight="1">
      <c r="A256" s="10"/>
      <c r="B256" s="2"/>
      <c r="C256" s="2"/>
      <c r="D256" s="2" t="s">
        <v>728</v>
      </c>
      <c r="E256" s="2"/>
      <c r="F256" s="2"/>
      <c r="G256" s="2"/>
      <c r="H256" s="2"/>
      <c r="I256" s="2"/>
      <c r="J256" s="2"/>
      <c r="K256" s="2"/>
      <c r="L256" s="2"/>
      <c r="M256" s="435"/>
      <c r="N256" s="436"/>
      <c r="O256" s="436"/>
      <c r="P256" s="436"/>
      <c r="Q256" s="436"/>
      <c r="R256" s="436"/>
      <c r="S256" s="436"/>
      <c r="T256" s="437"/>
      <c r="U256" s="2"/>
      <c r="V256" s="26" t="s">
        <v>881</v>
      </c>
      <c r="W256" s="432"/>
      <c r="X256" s="433"/>
      <c r="Y256" s="2" t="s">
        <v>735</v>
      </c>
      <c r="Z256" s="2"/>
      <c r="AA256" s="2"/>
      <c r="AB256" s="2"/>
      <c r="AC256" s="435"/>
      <c r="AD256" s="436"/>
      <c r="AE256" s="437"/>
      <c r="AF256" s="2" t="s">
        <v>903</v>
      </c>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row>
    <row r="257" spans="1:79" ht="15.75" customHeight="1">
      <c r="A257" s="10"/>
      <c r="B257" s="2"/>
      <c r="C257" s="2"/>
      <c r="D257" s="2" t="s">
        <v>883</v>
      </c>
      <c r="E257" s="2"/>
      <c r="F257" s="2"/>
      <c r="G257" s="2"/>
      <c r="H257" s="2"/>
      <c r="I257" s="2"/>
      <c r="J257" s="2"/>
      <c r="K257" s="2"/>
      <c r="L257" s="15"/>
      <c r="M257" s="435"/>
      <c r="N257" s="436"/>
      <c r="O257" s="436"/>
      <c r="P257" s="436"/>
      <c r="Q257" s="436"/>
      <c r="R257" s="436"/>
      <c r="S257" s="436"/>
      <c r="T257" s="436"/>
      <c r="U257" s="436"/>
      <c r="V257" s="436"/>
      <c r="W257" s="436"/>
      <c r="X257" s="436"/>
      <c r="Y257" s="436"/>
      <c r="Z257" s="436"/>
      <c r="AA257" s="436"/>
      <c r="AB257" s="436"/>
      <c r="AC257" s="436"/>
      <c r="AD257" s="436"/>
      <c r="AE257" s="437"/>
      <c r="AF257" s="2"/>
      <c r="AG257" s="2"/>
      <c r="AH257" s="438"/>
      <c r="AI257" s="436"/>
      <c r="AJ257" s="436"/>
      <c r="AK257" s="437"/>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row>
    <row r="258" spans="1:79" ht="15.75" customHeight="1">
      <c r="A258" s="10"/>
      <c r="B258" s="2"/>
      <c r="C258" s="2"/>
      <c r="D258" s="2" t="s">
        <v>886</v>
      </c>
      <c r="E258" s="2"/>
      <c r="F258" s="2"/>
      <c r="G258" s="2"/>
      <c r="H258" s="2"/>
      <c r="I258" s="2"/>
      <c r="J258" s="2"/>
      <c r="K258" s="2"/>
      <c r="L258" s="2"/>
      <c r="M258" s="434"/>
      <c r="N258" s="401"/>
      <c r="O258" s="401"/>
      <c r="P258" s="401"/>
      <c r="Q258" s="401"/>
      <c r="R258" s="433"/>
      <c r="S258" s="2" t="s">
        <v>888</v>
      </c>
      <c r="T258" s="2"/>
      <c r="U258" s="432"/>
      <c r="V258" s="401"/>
      <c r="W258" s="433"/>
      <c r="X258" s="2" t="s">
        <v>889</v>
      </c>
      <c r="Y258" s="2"/>
      <c r="Z258" s="434"/>
      <c r="AA258" s="401"/>
      <c r="AB258" s="401"/>
      <c r="AC258" s="401"/>
      <c r="AD258" s="401"/>
      <c r="AE258" s="433"/>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row>
    <row r="259" spans="1:79" ht="15.75" customHeight="1">
      <c r="A259" s="10"/>
      <c r="B259" s="2"/>
      <c r="C259" s="2"/>
      <c r="D259" s="2" t="s">
        <v>890</v>
      </c>
      <c r="E259" s="2"/>
      <c r="F259" s="2"/>
      <c r="G259" s="2"/>
      <c r="H259" s="2"/>
      <c r="I259" s="2"/>
      <c r="J259" s="2"/>
      <c r="K259" s="2"/>
      <c r="L259" s="2"/>
      <c r="M259" s="478"/>
      <c r="N259" s="479"/>
      <c r="O259" s="479"/>
      <c r="P259" s="479"/>
      <c r="Q259" s="479"/>
      <c r="R259" s="479"/>
      <c r="S259" s="479"/>
      <c r="T259" s="479"/>
      <c r="U259" s="479"/>
      <c r="V259" s="479"/>
      <c r="W259" s="479"/>
      <c r="X259" s="479"/>
      <c r="Y259" s="479"/>
      <c r="Z259" s="479"/>
      <c r="AA259" s="479"/>
      <c r="AB259" s="479"/>
      <c r="AC259" s="479"/>
      <c r="AD259" s="479"/>
      <c r="AE259" s="480"/>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row>
    <row r="260" spans="1:79" ht="15.75" customHeight="1">
      <c r="A260" s="10"/>
      <c r="B260" s="2"/>
      <c r="C260" s="74"/>
      <c r="D260" s="2" t="s">
        <v>911</v>
      </c>
      <c r="E260" s="2"/>
      <c r="F260" s="2"/>
      <c r="G260" s="2"/>
      <c r="H260" s="2"/>
      <c r="I260" s="2"/>
      <c r="J260" s="2"/>
      <c r="K260" s="2"/>
      <c r="L260" s="2"/>
      <c r="M260" s="432" t="s">
        <v>8</v>
      </c>
      <c r="N260" s="401"/>
      <c r="O260" s="401"/>
      <c r="P260" s="401"/>
      <c r="Q260" s="401"/>
      <c r="R260" s="401"/>
      <c r="S260" s="401"/>
      <c r="T260" s="433"/>
      <c r="U260" s="2" t="s">
        <v>893</v>
      </c>
      <c r="V260" s="2"/>
      <c r="W260" s="2"/>
      <c r="X260" s="2"/>
      <c r="Y260" s="2"/>
      <c r="Z260" s="2"/>
      <c r="AA260" s="434"/>
      <c r="AB260" s="401"/>
      <c r="AC260" s="401"/>
      <c r="AD260" s="401"/>
      <c r="AE260" s="401"/>
      <c r="AF260" s="401"/>
      <c r="AG260" s="401"/>
      <c r="AH260" s="401"/>
      <c r="AI260" s="401"/>
      <c r="AJ260" s="401"/>
      <c r="AK260" s="433"/>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row>
    <row r="261" spans="1:79" ht="15.75" customHeight="1">
      <c r="A261" s="15"/>
      <c r="B261" s="2"/>
      <c r="C261" s="2"/>
      <c r="D261" s="2"/>
      <c r="E261" s="2"/>
      <c r="F261" s="2"/>
      <c r="G261" s="2"/>
      <c r="H261" s="2"/>
      <c r="I261" s="2"/>
      <c r="J261" s="15"/>
      <c r="K261" s="15"/>
      <c r="L261" s="15"/>
      <c r="M261" s="15"/>
      <c r="N261" s="15"/>
      <c r="O261" s="15"/>
      <c r="P261" s="15"/>
      <c r="Q261" s="15"/>
      <c r="R261" s="15"/>
      <c r="S261" s="15"/>
      <c r="T261" s="15"/>
      <c r="U261" s="15"/>
      <c r="V261" s="15"/>
      <c r="W261" s="15"/>
      <c r="X261" s="15"/>
      <c r="Y261" s="15"/>
      <c r="Z261" s="2"/>
      <c r="AA261" s="2"/>
      <c r="AB261" s="2"/>
      <c r="AC261" s="2"/>
      <c r="AD261" s="73"/>
      <c r="AE261" s="73"/>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row>
    <row r="262" spans="1:79" ht="15.75" customHeight="1">
      <c r="A262" s="40" t="s">
        <v>830</v>
      </c>
      <c r="B262" s="2"/>
      <c r="C262" s="8" t="s">
        <v>923</v>
      </c>
      <c r="D262" s="2"/>
      <c r="E262" s="2"/>
      <c r="F262" s="2"/>
      <c r="G262" s="2"/>
      <c r="H262" s="2"/>
      <c r="I262" s="2"/>
      <c r="J262" s="2"/>
      <c r="K262" s="2"/>
      <c r="L262" s="2"/>
      <c r="M262" s="15"/>
      <c r="N262" s="15"/>
      <c r="O262" s="15"/>
      <c r="P262" s="15"/>
      <c r="Q262" s="15"/>
      <c r="R262" s="2"/>
      <c r="S262" s="2"/>
      <c r="T262" s="463" t="str">
        <f>BB239</f>
        <v>Joint Venture</v>
      </c>
      <c r="U262" s="450"/>
      <c r="V262" s="450"/>
      <c r="W262" s="450"/>
      <c r="X262" s="450"/>
      <c r="Y262" s="2"/>
      <c r="Z262" s="76" t="s">
        <v>924</v>
      </c>
      <c r="AA262" s="77"/>
      <c r="AB262" s="77"/>
      <c r="AC262" s="77"/>
      <c r="AD262" s="78"/>
      <c r="AE262" s="78"/>
      <c r="AF262" s="78"/>
      <c r="AG262" s="78"/>
      <c r="AH262" s="78"/>
      <c r="AI262" s="78"/>
      <c r="AJ262" s="78"/>
      <c r="AK262" s="78"/>
      <c r="AL262" s="79"/>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row>
    <row r="263" spans="1:79" ht="15.75" customHeight="1">
      <c r="A263" s="8"/>
      <c r="B263" s="2"/>
      <c r="C263" s="8"/>
      <c r="D263" s="2"/>
      <c r="E263" s="2"/>
      <c r="F263" s="2"/>
      <c r="G263" s="2"/>
      <c r="H263" s="2"/>
      <c r="I263" s="2"/>
      <c r="J263" s="2"/>
      <c r="K263" s="2"/>
      <c r="L263" s="2"/>
      <c r="M263" s="15"/>
      <c r="N263" s="15"/>
      <c r="O263" s="15"/>
      <c r="P263" s="15"/>
      <c r="Q263" s="15"/>
      <c r="R263" s="2"/>
      <c r="S263" s="2"/>
      <c r="T263" s="2"/>
      <c r="U263" s="2"/>
      <c r="V263" s="2"/>
      <c r="W263" s="15"/>
      <c r="X263" s="2"/>
      <c r="Y263" s="2"/>
      <c r="Z263" s="80" t="s">
        <v>925</v>
      </c>
      <c r="AA263" s="2"/>
      <c r="AB263" s="2"/>
      <c r="AC263" s="2"/>
      <c r="AD263" s="2"/>
      <c r="AE263" s="2"/>
      <c r="AF263" s="2"/>
      <c r="AG263" s="2"/>
      <c r="AH263" s="2"/>
      <c r="AI263" s="2"/>
      <c r="AJ263" s="2"/>
      <c r="AK263" s="2"/>
      <c r="AL263" s="81"/>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row>
    <row r="264" spans="1:79" ht="15.75" customHeight="1">
      <c r="A264" s="8" t="s">
        <v>849</v>
      </c>
      <c r="B264" s="2"/>
      <c r="C264" s="8" t="s">
        <v>166</v>
      </c>
      <c r="D264" s="2"/>
      <c r="E264" s="2"/>
      <c r="F264" s="2"/>
      <c r="G264" s="2"/>
      <c r="H264" s="2"/>
      <c r="I264" s="2"/>
      <c r="J264" s="2"/>
      <c r="K264" s="2"/>
      <c r="L264" s="2"/>
      <c r="M264" s="2"/>
      <c r="N264" s="2"/>
      <c r="O264" s="2"/>
      <c r="P264" s="2"/>
      <c r="Q264" s="2"/>
      <c r="R264" s="2"/>
      <c r="S264" s="2"/>
      <c r="T264" s="2"/>
      <c r="U264" s="2"/>
      <c r="V264" s="2"/>
      <c r="W264" s="2"/>
      <c r="X264" s="2"/>
      <c r="Y264" s="2"/>
      <c r="Z264" s="82" t="s">
        <v>927</v>
      </c>
      <c r="AA264" s="73"/>
      <c r="AB264" s="73"/>
      <c r="AC264" s="73"/>
      <c r="AD264" s="73"/>
      <c r="AE264" s="73"/>
      <c r="AF264" s="73"/>
      <c r="AG264" s="73"/>
      <c r="AH264" s="73"/>
      <c r="AI264" s="73"/>
      <c r="AJ264" s="73"/>
      <c r="AK264" s="73"/>
      <c r="AL264" s="83"/>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row>
    <row r="265" spans="1:79" ht="15.75" customHeight="1">
      <c r="A265" s="2"/>
      <c r="B265" s="84">
        <v>0</v>
      </c>
      <c r="C265" s="2"/>
      <c r="D265" s="435" t="s">
        <v>906</v>
      </c>
      <c r="E265" s="436"/>
      <c r="F265" s="436"/>
      <c r="G265" s="436"/>
      <c r="H265" s="437"/>
      <c r="I265" s="2"/>
      <c r="J265" s="2" t="s">
        <v>928</v>
      </c>
      <c r="K265" s="2"/>
      <c r="L265" s="2"/>
      <c r="M265" s="2"/>
      <c r="N265" s="2"/>
      <c r="O265" s="2"/>
      <c r="P265" s="2"/>
      <c r="Q265" s="2"/>
      <c r="R265" s="2"/>
      <c r="S265" s="2"/>
      <c r="T265" s="2"/>
      <c r="U265" s="2"/>
      <c r="V265" s="2"/>
      <c r="W265" s="2"/>
      <c r="X265" s="455"/>
      <c r="Y265" s="436"/>
      <c r="Z265" s="436"/>
      <c r="AA265" s="436"/>
      <c r="AB265" s="436"/>
      <c r="AC265" s="437"/>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row>
    <row r="266" spans="1:79" ht="12.75" customHeight="1">
      <c r="A266" s="2"/>
      <c r="B266" s="15"/>
      <c r="C266" s="2"/>
      <c r="D266" s="85" t="s">
        <v>929</v>
      </c>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row>
    <row r="267" spans="1:79" ht="15.75" customHeight="1">
      <c r="A267" s="15"/>
      <c r="B267" s="15"/>
      <c r="C267" s="15"/>
      <c r="D267" s="15"/>
      <c r="E267" s="15"/>
      <c r="F267" s="15"/>
      <c r="G267" s="15"/>
      <c r="H267" s="15"/>
      <c r="I267" s="15"/>
      <c r="J267" s="15"/>
      <c r="K267" s="15"/>
      <c r="L267" s="15"/>
      <c r="M267" s="15"/>
      <c r="N267" s="15"/>
      <c r="O267" s="15"/>
      <c r="P267" s="15"/>
      <c r="Q267" s="15"/>
      <c r="R267" s="15"/>
      <c r="S267" s="15"/>
      <c r="T267" s="15"/>
      <c r="U267" s="2"/>
      <c r="V267" s="2"/>
      <c r="W267" s="84"/>
      <c r="X267" s="2"/>
      <c r="Y267" s="2"/>
      <c r="Z267" s="1"/>
      <c r="AA267" s="1"/>
      <c r="AB267" s="1"/>
      <c r="AC267" s="1"/>
      <c r="AD267" s="1"/>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row>
    <row r="268" spans="1:79" ht="15.75" customHeight="1">
      <c r="A268" s="8" t="s">
        <v>931</v>
      </c>
      <c r="B268" s="8"/>
      <c r="C268" s="8" t="s">
        <v>170</v>
      </c>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row>
    <row r="269" spans="1:79" ht="15.75" customHeight="1">
      <c r="A269" s="2"/>
      <c r="B269" s="2"/>
      <c r="C269" s="2"/>
      <c r="D269" s="2" t="s">
        <v>932</v>
      </c>
      <c r="E269" s="2"/>
      <c r="F269" s="2"/>
      <c r="G269" s="2"/>
      <c r="H269" s="2"/>
      <c r="I269" s="2"/>
      <c r="J269" s="2"/>
      <c r="K269" s="2"/>
      <c r="L269" s="456" t="s">
        <v>899</v>
      </c>
      <c r="M269" s="436"/>
      <c r="N269" s="436"/>
      <c r="O269" s="436"/>
      <c r="P269" s="436"/>
      <c r="Q269" s="436"/>
      <c r="R269" s="436"/>
      <c r="S269" s="436"/>
      <c r="T269" s="436"/>
      <c r="U269" s="436"/>
      <c r="V269" s="436"/>
      <c r="W269" s="436"/>
      <c r="X269" s="436"/>
      <c r="Y269" s="436"/>
      <c r="Z269" s="436"/>
      <c r="AA269" s="436"/>
      <c r="AB269" s="436"/>
      <c r="AC269" s="436"/>
      <c r="AD269" s="436"/>
      <c r="AE269" s="436"/>
      <c r="AF269" s="436"/>
      <c r="AG269" s="436"/>
      <c r="AH269" s="436"/>
      <c r="AI269" s="436"/>
      <c r="AJ269" s="437"/>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row>
    <row r="270" spans="1:79" ht="12.75" customHeight="1">
      <c r="A270" s="2"/>
      <c r="B270" s="2"/>
      <c r="C270" s="2"/>
      <c r="D270" s="2" t="s">
        <v>879</v>
      </c>
      <c r="E270" s="2"/>
      <c r="F270" s="2"/>
      <c r="G270" s="2"/>
      <c r="H270" s="2"/>
      <c r="I270" s="2"/>
      <c r="J270" s="2"/>
      <c r="K270" s="2"/>
      <c r="L270" s="435" t="s">
        <v>880</v>
      </c>
      <c r="M270" s="436"/>
      <c r="N270" s="436"/>
      <c r="O270" s="436"/>
      <c r="P270" s="436"/>
      <c r="Q270" s="436"/>
      <c r="R270" s="436"/>
      <c r="S270" s="436"/>
      <c r="T270" s="436"/>
      <c r="U270" s="436"/>
      <c r="V270" s="436"/>
      <c r="W270" s="436"/>
      <c r="X270" s="436"/>
      <c r="Y270" s="436"/>
      <c r="Z270" s="436"/>
      <c r="AA270" s="436"/>
      <c r="AB270" s="436"/>
      <c r="AC270" s="436"/>
      <c r="AD270" s="437"/>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row>
    <row r="271" spans="1:79" ht="15.75" customHeight="1">
      <c r="A271" s="2"/>
      <c r="B271" s="2"/>
      <c r="C271" s="2"/>
      <c r="D271" s="2" t="s">
        <v>728</v>
      </c>
      <c r="E271" s="2"/>
      <c r="F271" s="2"/>
      <c r="G271" s="2"/>
      <c r="H271" s="2"/>
      <c r="I271" s="2"/>
      <c r="J271" s="2"/>
      <c r="K271" s="2"/>
      <c r="L271" s="435" t="s">
        <v>580</v>
      </c>
      <c r="M271" s="436"/>
      <c r="N271" s="436"/>
      <c r="O271" s="436"/>
      <c r="P271" s="436"/>
      <c r="Q271" s="436"/>
      <c r="R271" s="436"/>
      <c r="S271" s="437"/>
      <c r="T271" s="2"/>
      <c r="U271" s="26" t="s">
        <v>881</v>
      </c>
      <c r="V271" s="432" t="s">
        <v>882</v>
      </c>
      <c r="W271" s="433"/>
      <c r="X271" s="2" t="s">
        <v>735</v>
      </c>
      <c r="Y271" s="2"/>
      <c r="Z271" s="2"/>
      <c r="AA271" s="2"/>
      <c r="AB271" s="435">
        <v>95202</v>
      </c>
      <c r="AC271" s="436"/>
      <c r="AD271" s="437"/>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row>
    <row r="272" spans="1:79" ht="15.75" customHeight="1">
      <c r="A272" s="2"/>
      <c r="B272" s="2"/>
      <c r="C272" s="2"/>
      <c r="D272" s="2" t="s">
        <v>883</v>
      </c>
      <c r="E272" s="2"/>
      <c r="F272" s="2"/>
      <c r="G272" s="2"/>
      <c r="H272" s="2"/>
      <c r="I272" s="2"/>
      <c r="J272" s="2"/>
      <c r="K272" s="15"/>
      <c r="L272" s="435" t="s">
        <v>935</v>
      </c>
      <c r="M272" s="436"/>
      <c r="N272" s="436"/>
      <c r="O272" s="436"/>
      <c r="P272" s="436"/>
      <c r="Q272" s="436"/>
      <c r="R272" s="436"/>
      <c r="S272" s="436"/>
      <c r="T272" s="436"/>
      <c r="U272" s="436"/>
      <c r="V272" s="436"/>
      <c r="W272" s="436"/>
      <c r="X272" s="436"/>
      <c r="Y272" s="436"/>
      <c r="Z272" s="436"/>
      <c r="AA272" s="436"/>
      <c r="AB272" s="436"/>
      <c r="AC272" s="436"/>
      <c r="AD272" s="437"/>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row>
    <row r="273" spans="1:79" ht="15.75" customHeight="1">
      <c r="A273" s="2"/>
      <c r="B273" s="2"/>
      <c r="C273" s="2"/>
      <c r="D273" s="2" t="s">
        <v>886</v>
      </c>
      <c r="E273" s="2"/>
      <c r="F273" s="2"/>
      <c r="G273" s="2"/>
      <c r="H273" s="2"/>
      <c r="I273" s="2"/>
      <c r="J273" s="2"/>
      <c r="K273" s="2"/>
      <c r="L273" s="434" t="s">
        <v>907</v>
      </c>
      <c r="M273" s="401"/>
      <c r="N273" s="401"/>
      <c r="O273" s="401"/>
      <c r="P273" s="401"/>
      <c r="Q273" s="433"/>
      <c r="R273" s="2" t="s">
        <v>888</v>
      </c>
      <c r="S273" s="2"/>
      <c r="T273" s="432"/>
      <c r="U273" s="401"/>
      <c r="V273" s="433"/>
      <c r="W273" s="2" t="s">
        <v>889</v>
      </c>
      <c r="X273" s="2"/>
      <c r="Y273" s="434" t="s">
        <v>908</v>
      </c>
      <c r="Z273" s="401"/>
      <c r="AA273" s="401"/>
      <c r="AB273" s="401"/>
      <c r="AC273" s="401"/>
      <c r="AD273" s="433"/>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row>
    <row r="274" spans="1:79" ht="15.75" customHeight="1">
      <c r="A274" s="2"/>
      <c r="B274" s="2"/>
      <c r="C274" s="2"/>
      <c r="D274" s="2" t="s">
        <v>890</v>
      </c>
      <c r="E274" s="2"/>
      <c r="F274" s="2"/>
      <c r="G274" s="2"/>
      <c r="H274" s="2"/>
      <c r="I274" s="2"/>
      <c r="J274" s="2"/>
      <c r="K274" s="2"/>
      <c r="L274" s="435" t="s">
        <v>891</v>
      </c>
      <c r="M274" s="436"/>
      <c r="N274" s="436"/>
      <c r="O274" s="436"/>
      <c r="P274" s="436"/>
      <c r="Q274" s="436"/>
      <c r="R274" s="436"/>
      <c r="S274" s="436"/>
      <c r="T274" s="436"/>
      <c r="U274" s="436"/>
      <c r="V274" s="436"/>
      <c r="W274" s="436"/>
      <c r="X274" s="436"/>
      <c r="Y274" s="436"/>
      <c r="Z274" s="436"/>
      <c r="AA274" s="436"/>
      <c r="AB274" s="436"/>
      <c r="AC274" s="436"/>
      <c r="AD274" s="437"/>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row>
    <row r="275" spans="1:79" ht="15.75" customHeight="1">
      <c r="A275" s="2"/>
      <c r="B275" s="2"/>
      <c r="C275" s="2"/>
      <c r="D275" s="2" t="s">
        <v>939</v>
      </c>
      <c r="E275" s="2"/>
      <c r="F275" s="2"/>
      <c r="G275" s="2"/>
      <c r="H275" s="2"/>
      <c r="I275" s="2"/>
      <c r="J275" s="2"/>
      <c r="K275" s="2"/>
      <c r="L275" s="432" t="s">
        <v>940</v>
      </c>
      <c r="M275" s="401"/>
      <c r="N275" s="401"/>
      <c r="O275" s="401"/>
      <c r="P275" s="401"/>
      <c r="Q275" s="401"/>
      <c r="R275" s="401"/>
      <c r="S275" s="401"/>
      <c r="T275" s="401"/>
      <c r="U275" s="401"/>
      <c r="V275" s="401"/>
      <c r="W275" s="401"/>
      <c r="X275" s="401"/>
      <c r="Y275" s="401"/>
      <c r="Z275" s="401"/>
      <c r="AA275" s="401"/>
      <c r="AB275" s="401"/>
      <c r="AC275" s="401"/>
      <c r="AD275" s="433"/>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row>
    <row r="276" spans="1:79" ht="15.75" customHeight="1">
      <c r="A276" s="2"/>
      <c r="B276" s="2"/>
      <c r="C276" s="2"/>
      <c r="D276" s="2"/>
      <c r="E276" s="2"/>
      <c r="F276" s="2"/>
      <c r="G276" s="2"/>
      <c r="H276" s="2"/>
      <c r="I276" s="2"/>
      <c r="J276" s="2"/>
      <c r="K276" s="2"/>
      <c r="L276" s="50" t="s">
        <v>942</v>
      </c>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row>
    <row r="277" spans="1:79" ht="15.75" customHeight="1">
      <c r="A277" s="459" t="s">
        <v>947</v>
      </c>
      <c r="B277" s="440"/>
      <c r="C277" s="440"/>
      <c r="D277" s="440"/>
      <c r="E277" s="440"/>
      <c r="F277" s="440"/>
      <c r="G277" s="440"/>
      <c r="H277" s="440"/>
      <c r="I277" s="440"/>
      <c r="J277" s="440"/>
      <c r="K277" s="440"/>
      <c r="L277" s="440"/>
      <c r="M277" s="440"/>
      <c r="N277" s="440"/>
      <c r="O277" s="440"/>
      <c r="P277" s="440"/>
      <c r="Q277" s="440"/>
      <c r="R277" s="440"/>
      <c r="S277" s="440"/>
      <c r="T277" s="440"/>
      <c r="U277" s="440"/>
      <c r="V277" s="440"/>
      <c r="W277" s="440"/>
      <c r="X277" s="440"/>
      <c r="Y277" s="440"/>
      <c r="Z277" s="440"/>
      <c r="AA277" s="440"/>
      <c r="AB277" s="440"/>
      <c r="AC277" s="440"/>
      <c r="AD277" s="440"/>
      <c r="AE277" s="440"/>
      <c r="AF277" s="440"/>
      <c r="AG277" s="440"/>
      <c r="AH277" s="440"/>
      <c r="AI277" s="440"/>
      <c r="AJ277" s="440"/>
      <c r="AK277" s="440"/>
      <c r="AL277" s="441"/>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row>
    <row r="278" spans="1:79" ht="15.75" customHeight="1">
      <c r="A278" s="442"/>
      <c r="B278" s="416"/>
      <c r="C278" s="416"/>
      <c r="D278" s="416"/>
      <c r="E278" s="416"/>
      <c r="F278" s="416"/>
      <c r="G278" s="416"/>
      <c r="H278" s="416"/>
      <c r="I278" s="416"/>
      <c r="J278" s="416"/>
      <c r="K278" s="416"/>
      <c r="L278" s="416"/>
      <c r="M278" s="416"/>
      <c r="N278" s="416"/>
      <c r="O278" s="416"/>
      <c r="P278" s="416"/>
      <c r="Q278" s="416"/>
      <c r="R278" s="416"/>
      <c r="S278" s="416"/>
      <c r="T278" s="416"/>
      <c r="U278" s="416"/>
      <c r="V278" s="416"/>
      <c r="W278" s="416"/>
      <c r="X278" s="416"/>
      <c r="Y278" s="416"/>
      <c r="Z278" s="416"/>
      <c r="AA278" s="416"/>
      <c r="AB278" s="416"/>
      <c r="AC278" s="416"/>
      <c r="AD278" s="416"/>
      <c r="AE278" s="416"/>
      <c r="AF278" s="416"/>
      <c r="AG278" s="416"/>
      <c r="AH278" s="416"/>
      <c r="AI278" s="416"/>
      <c r="AJ278" s="416"/>
      <c r="AK278" s="416"/>
      <c r="AL278" s="443"/>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row>
    <row r="279" spans="1:79" ht="12.75" customHeight="1">
      <c r="A279" s="2"/>
      <c r="B279" s="2"/>
      <c r="C279" s="2"/>
      <c r="D279" s="2"/>
      <c r="E279" s="2"/>
      <c r="F279" s="2"/>
      <c r="G279" s="2"/>
      <c r="H279" s="2"/>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2"/>
      <c r="AL279" s="58"/>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row>
    <row r="280" spans="1:79" ht="15.75" customHeight="1">
      <c r="A280" s="8" t="s">
        <v>644</v>
      </c>
      <c r="B280" s="2"/>
      <c r="C280" s="8" t="s">
        <v>953</v>
      </c>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row>
    <row r="281" spans="1:79"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row>
    <row r="282" spans="1:79" ht="15.75" customHeight="1">
      <c r="A282" s="2"/>
      <c r="B282" s="2" t="s">
        <v>956</v>
      </c>
      <c r="C282" s="2"/>
      <c r="D282" s="2"/>
      <c r="E282" s="2"/>
      <c r="F282" s="2"/>
      <c r="G282" s="2"/>
      <c r="H282" s="435" t="s">
        <v>899</v>
      </c>
      <c r="I282" s="436"/>
      <c r="J282" s="436"/>
      <c r="K282" s="436"/>
      <c r="L282" s="436"/>
      <c r="M282" s="436"/>
      <c r="N282" s="436"/>
      <c r="O282" s="436"/>
      <c r="P282" s="436"/>
      <c r="Q282" s="436"/>
      <c r="R282" s="437"/>
      <c r="S282" s="2"/>
      <c r="T282" s="2" t="s">
        <v>958</v>
      </c>
      <c r="U282" s="2"/>
      <c r="V282" s="2"/>
      <c r="W282" s="2"/>
      <c r="X282" s="2"/>
      <c r="Y282" s="2"/>
      <c r="Z282" s="2"/>
      <c r="AA282" s="435" t="s">
        <v>959</v>
      </c>
      <c r="AB282" s="436"/>
      <c r="AC282" s="436"/>
      <c r="AD282" s="436"/>
      <c r="AE282" s="436"/>
      <c r="AF282" s="436"/>
      <c r="AG282" s="436"/>
      <c r="AH282" s="436"/>
      <c r="AI282" s="436"/>
      <c r="AJ282" s="436"/>
      <c r="AK282" s="437"/>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row>
    <row r="283" spans="1:79" ht="12.75" customHeight="1">
      <c r="A283" s="2"/>
      <c r="B283" s="2" t="s">
        <v>960</v>
      </c>
      <c r="C283" s="2"/>
      <c r="D283" s="2"/>
      <c r="E283" s="2"/>
      <c r="F283" s="2"/>
      <c r="G283" s="2"/>
      <c r="H283" s="432" t="s">
        <v>880</v>
      </c>
      <c r="I283" s="401"/>
      <c r="J283" s="401"/>
      <c r="K283" s="401"/>
      <c r="L283" s="401"/>
      <c r="M283" s="401"/>
      <c r="N283" s="401"/>
      <c r="O283" s="401"/>
      <c r="P283" s="401"/>
      <c r="Q283" s="401"/>
      <c r="R283" s="433"/>
      <c r="S283" s="2"/>
      <c r="T283" s="2" t="s">
        <v>960</v>
      </c>
      <c r="U283" s="2"/>
      <c r="V283" s="2"/>
      <c r="W283" s="2"/>
      <c r="X283" s="2"/>
      <c r="Y283" s="2"/>
      <c r="Z283" s="2"/>
      <c r="AA283" s="432" t="s">
        <v>962</v>
      </c>
      <c r="AB283" s="401"/>
      <c r="AC283" s="401"/>
      <c r="AD283" s="401"/>
      <c r="AE283" s="401"/>
      <c r="AF283" s="401"/>
      <c r="AG283" s="401"/>
      <c r="AH283" s="401"/>
      <c r="AI283" s="401"/>
      <c r="AJ283" s="401"/>
      <c r="AK283" s="433"/>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row>
    <row r="284" spans="1:79" ht="12.75" customHeight="1">
      <c r="A284" s="2"/>
      <c r="B284" s="2" t="s">
        <v>963</v>
      </c>
      <c r="C284" s="2"/>
      <c r="D284" s="2"/>
      <c r="E284" s="2"/>
      <c r="F284" s="2"/>
      <c r="G284" s="2"/>
      <c r="H284" s="432" t="s">
        <v>965</v>
      </c>
      <c r="I284" s="401"/>
      <c r="J284" s="401"/>
      <c r="K284" s="401"/>
      <c r="L284" s="401"/>
      <c r="M284" s="401"/>
      <c r="N284" s="401"/>
      <c r="O284" s="401"/>
      <c r="P284" s="401"/>
      <c r="Q284" s="401"/>
      <c r="R284" s="433"/>
      <c r="S284" s="2"/>
      <c r="T284" s="2" t="s">
        <v>966</v>
      </c>
      <c r="U284" s="2"/>
      <c r="V284" s="2"/>
      <c r="W284" s="2"/>
      <c r="X284" s="2"/>
      <c r="Y284" s="2"/>
      <c r="Z284" s="2"/>
      <c r="AA284" s="432" t="s">
        <v>967</v>
      </c>
      <c r="AB284" s="401"/>
      <c r="AC284" s="401"/>
      <c r="AD284" s="401"/>
      <c r="AE284" s="401"/>
      <c r="AF284" s="401"/>
      <c r="AG284" s="401"/>
      <c r="AH284" s="401"/>
      <c r="AI284" s="401"/>
      <c r="AJ284" s="401"/>
      <c r="AK284" s="433"/>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row>
    <row r="285" spans="1:79" ht="12.75" customHeight="1">
      <c r="A285" s="2"/>
      <c r="B285" s="2" t="s">
        <v>883</v>
      </c>
      <c r="C285" s="2"/>
      <c r="D285" s="2"/>
      <c r="E285" s="2"/>
      <c r="F285" s="2"/>
      <c r="G285" s="2"/>
      <c r="H285" s="432" t="s">
        <v>905</v>
      </c>
      <c r="I285" s="401"/>
      <c r="J285" s="401"/>
      <c r="K285" s="401"/>
      <c r="L285" s="401"/>
      <c r="M285" s="401"/>
      <c r="N285" s="401"/>
      <c r="O285" s="401"/>
      <c r="P285" s="401"/>
      <c r="Q285" s="401"/>
      <c r="R285" s="433"/>
      <c r="S285" s="2"/>
      <c r="T285" s="2" t="s">
        <v>883</v>
      </c>
      <c r="U285" s="2"/>
      <c r="V285" s="2"/>
      <c r="W285" s="2"/>
      <c r="X285" s="2"/>
      <c r="Y285" s="2"/>
      <c r="Z285" s="2"/>
      <c r="AA285" s="432" t="s">
        <v>970</v>
      </c>
      <c r="AB285" s="401"/>
      <c r="AC285" s="401"/>
      <c r="AD285" s="401"/>
      <c r="AE285" s="401"/>
      <c r="AF285" s="401"/>
      <c r="AG285" s="401"/>
      <c r="AH285" s="401"/>
      <c r="AI285" s="401"/>
      <c r="AJ285" s="401"/>
      <c r="AK285" s="433"/>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row>
    <row r="286" spans="1:79" ht="12.75" customHeight="1">
      <c r="A286" s="2"/>
      <c r="B286" s="2" t="s">
        <v>886</v>
      </c>
      <c r="C286" s="2"/>
      <c r="D286" s="2"/>
      <c r="E286" s="2"/>
      <c r="F286" s="2"/>
      <c r="G286" s="2"/>
      <c r="H286" s="454" t="s">
        <v>907</v>
      </c>
      <c r="I286" s="436"/>
      <c r="J286" s="436"/>
      <c r="K286" s="436"/>
      <c r="L286" s="436"/>
      <c r="M286" s="437"/>
      <c r="N286" s="2" t="s">
        <v>888</v>
      </c>
      <c r="O286" s="2"/>
      <c r="P286" s="435"/>
      <c r="Q286" s="436"/>
      <c r="R286" s="437"/>
      <c r="S286" s="2"/>
      <c r="T286" s="2" t="s">
        <v>886</v>
      </c>
      <c r="U286" s="2"/>
      <c r="V286" s="2"/>
      <c r="W286" s="2"/>
      <c r="X286" s="2"/>
      <c r="Y286" s="2"/>
      <c r="Z286" s="2"/>
      <c r="AA286" s="454" t="s">
        <v>972</v>
      </c>
      <c r="AB286" s="436"/>
      <c r="AC286" s="436"/>
      <c r="AD286" s="436"/>
      <c r="AE286" s="436"/>
      <c r="AF286" s="437"/>
      <c r="AG286" s="2" t="s">
        <v>888</v>
      </c>
      <c r="AH286" s="2"/>
      <c r="AI286" s="435"/>
      <c r="AJ286" s="436"/>
      <c r="AK286" s="437"/>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row>
    <row r="287" spans="1:79" ht="15.75" customHeight="1">
      <c r="A287" s="2"/>
      <c r="B287" s="2" t="s">
        <v>889</v>
      </c>
      <c r="C287" s="2"/>
      <c r="D287" s="2"/>
      <c r="E287" s="2"/>
      <c r="F287" s="2"/>
      <c r="G287" s="2"/>
      <c r="H287" s="434" t="s">
        <v>908</v>
      </c>
      <c r="I287" s="401"/>
      <c r="J287" s="401"/>
      <c r="K287" s="401"/>
      <c r="L287" s="401"/>
      <c r="M287" s="433"/>
      <c r="N287" s="2"/>
      <c r="O287" s="2"/>
      <c r="P287" s="15"/>
      <c r="Q287" s="15"/>
      <c r="R287" s="15"/>
      <c r="S287" s="2"/>
      <c r="T287" s="2" t="s">
        <v>889</v>
      </c>
      <c r="U287" s="2"/>
      <c r="V287" s="2"/>
      <c r="W287" s="2"/>
      <c r="X287" s="2"/>
      <c r="Y287" s="2"/>
      <c r="Z287" s="2"/>
      <c r="AA287" s="434" t="s">
        <v>973</v>
      </c>
      <c r="AB287" s="401"/>
      <c r="AC287" s="401"/>
      <c r="AD287" s="401"/>
      <c r="AE287" s="401"/>
      <c r="AF287" s="433"/>
      <c r="AG287" s="2"/>
      <c r="AH287" s="2"/>
      <c r="AI287" s="15"/>
      <c r="AJ287" s="15"/>
      <c r="AK287" s="15"/>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row>
    <row r="288" spans="1:79" ht="15.75" customHeight="1">
      <c r="A288" s="2"/>
      <c r="B288" s="2" t="s">
        <v>975</v>
      </c>
      <c r="C288" s="2"/>
      <c r="D288" s="2"/>
      <c r="E288" s="2"/>
      <c r="F288" s="2"/>
      <c r="G288" s="2"/>
      <c r="H288" s="432" t="s">
        <v>910</v>
      </c>
      <c r="I288" s="401"/>
      <c r="J288" s="401"/>
      <c r="K288" s="401"/>
      <c r="L288" s="401"/>
      <c r="M288" s="401"/>
      <c r="N288" s="401"/>
      <c r="O288" s="401"/>
      <c r="P288" s="401"/>
      <c r="Q288" s="401"/>
      <c r="R288" s="433"/>
      <c r="S288" s="2"/>
      <c r="T288" s="2" t="s">
        <v>975</v>
      </c>
      <c r="U288" s="2"/>
      <c r="V288" s="2"/>
      <c r="W288" s="2"/>
      <c r="X288" s="2"/>
      <c r="Y288" s="2"/>
      <c r="Z288" s="2"/>
      <c r="AA288" s="432" t="s">
        <v>976</v>
      </c>
      <c r="AB288" s="401"/>
      <c r="AC288" s="401"/>
      <c r="AD288" s="401"/>
      <c r="AE288" s="401"/>
      <c r="AF288" s="401"/>
      <c r="AG288" s="401"/>
      <c r="AH288" s="401"/>
      <c r="AI288" s="401"/>
      <c r="AJ288" s="401"/>
      <c r="AK288" s="433"/>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row>
    <row r="289" spans="1:7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row>
    <row r="290" spans="1:79" ht="15.75" customHeight="1">
      <c r="A290" s="2"/>
      <c r="B290" s="2" t="s">
        <v>979</v>
      </c>
      <c r="C290" s="2"/>
      <c r="D290" s="2"/>
      <c r="E290" s="2"/>
      <c r="F290" s="2"/>
      <c r="G290" s="2"/>
      <c r="H290" s="435" t="s">
        <v>981</v>
      </c>
      <c r="I290" s="436"/>
      <c r="J290" s="436"/>
      <c r="K290" s="436"/>
      <c r="L290" s="436"/>
      <c r="M290" s="436"/>
      <c r="N290" s="436"/>
      <c r="O290" s="436"/>
      <c r="P290" s="436"/>
      <c r="Q290" s="436"/>
      <c r="R290" s="437"/>
      <c r="S290" s="2"/>
      <c r="T290" s="2" t="s">
        <v>982</v>
      </c>
      <c r="U290" s="2"/>
      <c r="V290" s="2"/>
      <c r="W290" s="2"/>
      <c r="X290" s="2"/>
      <c r="Y290" s="2"/>
      <c r="Z290" s="2"/>
      <c r="AA290" s="435" t="s">
        <v>983</v>
      </c>
      <c r="AB290" s="436"/>
      <c r="AC290" s="436"/>
      <c r="AD290" s="436"/>
      <c r="AE290" s="436"/>
      <c r="AF290" s="436"/>
      <c r="AG290" s="436"/>
      <c r="AH290" s="436"/>
      <c r="AI290" s="436"/>
      <c r="AJ290" s="436"/>
      <c r="AK290" s="437"/>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row>
    <row r="291" spans="1:79" ht="15.75" customHeight="1">
      <c r="A291" s="2"/>
      <c r="B291" s="2" t="s">
        <v>960</v>
      </c>
      <c r="C291" s="2"/>
      <c r="D291" s="2"/>
      <c r="E291" s="2"/>
      <c r="F291" s="2"/>
      <c r="G291" s="2"/>
      <c r="H291" s="432" t="s">
        <v>984</v>
      </c>
      <c r="I291" s="401"/>
      <c r="J291" s="401"/>
      <c r="K291" s="401"/>
      <c r="L291" s="401"/>
      <c r="M291" s="401"/>
      <c r="N291" s="401"/>
      <c r="O291" s="401"/>
      <c r="P291" s="401"/>
      <c r="Q291" s="401"/>
      <c r="R291" s="433"/>
      <c r="S291" s="2"/>
      <c r="T291" s="2" t="s">
        <v>960</v>
      </c>
      <c r="U291" s="2"/>
      <c r="V291" s="2"/>
      <c r="W291" s="2"/>
      <c r="X291" s="2"/>
      <c r="Y291" s="2"/>
      <c r="Z291" s="2"/>
      <c r="AA291" s="432" t="s">
        <v>986</v>
      </c>
      <c r="AB291" s="401"/>
      <c r="AC291" s="401"/>
      <c r="AD291" s="401"/>
      <c r="AE291" s="401"/>
      <c r="AF291" s="401"/>
      <c r="AG291" s="401"/>
      <c r="AH291" s="401"/>
      <c r="AI291" s="401"/>
      <c r="AJ291" s="401"/>
      <c r="AK291" s="433"/>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row>
    <row r="292" spans="1:79" ht="15.75" customHeight="1">
      <c r="A292" s="2"/>
      <c r="B292" s="2" t="s">
        <v>963</v>
      </c>
      <c r="C292" s="2"/>
      <c r="D292" s="2"/>
      <c r="E292" s="2"/>
      <c r="F292" s="2"/>
      <c r="G292" s="2"/>
      <c r="H292" s="432" t="s">
        <v>987</v>
      </c>
      <c r="I292" s="401"/>
      <c r="J292" s="401"/>
      <c r="K292" s="401"/>
      <c r="L292" s="401"/>
      <c r="M292" s="401"/>
      <c r="N292" s="401"/>
      <c r="O292" s="401"/>
      <c r="P292" s="401"/>
      <c r="Q292" s="401"/>
      <c r="R292" s="433"/>
      <c r="S292" s="2"/>
      <c r="T292" s="2" t="s">
        <v>966</v>
      </c>
      <c r="U292" s="2"/>
      <c r="V292" s="2"/>
      <c r="W292" s="2"/>
      <c r="X292" s="2"/>
      <c r="Y292" s="2"/>
      <c r="Z292" s="2"/>
      <c r="AA292" s="432" t="s">
        <v>988</v>
      </c>
      <c r="AB292" s="401"/>
      <c r="AC292" s="401"/>
      <c r="AD292" s="401"/>
      <c r="AE292" s="401"/>
      <c r="AF292" s="401"/>
      <c r="AG292" s="401"/>
      <c r="AH292" s="401"/>
      <c r="AI292" s="401"/>
      <c r="AJ292" s="401"/>
      <c r="AK292" s="433"/>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row>
    <row r="293" spans="1:79" ht="12.75" customHeight="1">
      <c r="A293" s="2"/>
      <c r="B293" s="2" t="s">
        <v>883</v>
      </c>
      <c r="C293" s="2"/>
      <c r="D293" s="2"/>
      <c r="E293" s="2"/>
      <c r="F293" s="2"/>
      <c r="G293" s="2"/>
      <c r="H293" s="432" t="s">
        <v>990</v>
      </c>
      <c r="I293" s="401"/>
      <c r="J293" s="401"/>
      <c r="K293" s="401"/>
      <c r="L293" s="401"/>
      <c r="M293" s="401"/>
      <c r="N293" s="401"/>
      <c r="O293" s="401"/>
      <c r="P293" s="401"/>
      <c r="Q293" s="401"/>
      <c r="R293" s="433"/>
      <c r="S293" s="2"/>
      <c r="T293" s="2" t="s">
        <v>883</v>
      </c>
      <c r="U293" s="2"/>
      <c r="V293" s="2"/>
      <c r="W293" s="2"/>
      <c r="X293" s="2"/>
      <c r="Y293" s="2"/>
      <c r="Z293" s="2"/>
      <c r="AA293" s="432" t="s">
        <v>991</v>
      </c>
      <c r="AB293" s="401"/>
      <c r="AC293" s="401"/>
      <c r="AD293" s="401"/>
      <c r="AE293" s="401"/>
      <c r="AF293" s="401"/>
      <c r="AG293" s="401"/>
      <c r="AH293" s="401"/>
      <c r="AI293" s="401"/>
      <c r="AJ293" s="401"/>
      <c r="AK293" s="433"/>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row>
    <row r="294" spans="1:79" ht="12.75" customHeight="1">
      <c r="A294" s="2"/>
      <c r="B294" s="2" t="s">
        <v>886</v>
      </c>
      <c r="C294" s="2"/>
      <c r="D294" s="2"/>
      <c r="E294" s="2"/>
      <c r="F294" s="2"/>
      <c r="G294" s="2"/>
      <c r="H294" s="454" t="s">
        <v>992</v>
      </c>
      <c r="I294" s="436"/>
      <c r="J294" s="436"/>
      <c r="K294" s="436"/>
      <c r="L294" s="436"/>
      <c r="M294" s="437"/>
      <c r="N294" s="2" t="s">
        <v>888</v>
      </c>
      <c r="O294" s="2"/>
      <c r="P294" s="435"/>
      <c r="Q294" s="436"/>
      <c r="R294" s="437"/>
      <c r="S294" s="2"/>
      <c r="T294" s="2" t="s">
        <v>886</v>
      </c>
      <c r="U294" s="2"/>
      <c r="V294" s="2"/>
      <c r="W294" s="2"/>
      <c r="X294" s="2"/>
      <c r="Y294" s="2"/>
      <c r="Z294" s="2"/>
      <c r="AA294" s="454" t="s">
        <v>993</v>
      </c>
      <c r="AB294" s="436"/>
      <c r="AC294" s="436"/>
      <c r="AD294" s="436"/>
      <c r="AE294" s="436"/>
      <c r="AF294" s="437"/>
      <c r="AG294" s="2" t="s">
        <v>888</v>
      </c>
      <c r="AH294" s="2"/>
      <c r="AI294" s="435"/>
      <c r="AJ294" s="436"/>
      <c r="AK294" s="437"/>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row>
    <row r="295" spans="1:79" ht="12.75" customHeight="1">
      <c r="A295" s="2"/>
      <c r="B295" s="2" t="s">
        <v>889</v>
      </c>
      <c r="C295" s="2"/>
      <c r="D295" s="2"/>
      <c r="E295" s="2"/>
      <c r="F295" s="2"/>
      <c r="G295" s="2"/>
      <c r="H295" s="434" t="s">
        <v>995</v>
      </c>
      <c r="I295" s="401"/>
      <c r="J295" s="401"/>
      <c r="K295" s="401"/>
      <c r="L295" s="401"/>
      <c r="M295" s="433"/>
      <c r="N295" s="2"/>
      <c r="O295" s="2"/>
      <c r="P295" s="15"/>
      <c r="Q295" s="15"/>
      <c r="R295" s="15"/>
      <c r="S295" s="2"/>
      <c r="T295" s="2" t="s">
        <v>889</v>
      </c>
      <c r="U295" s="2"/>
      <c r="V295" s="2"/>
      <c r="W295" s="2"/>
      <c r="X295" s="2"/>
      <c r="Y295" s="2"/>
      <c r="Z295" s="2"/>
      <c r="AA295" s="434" t="s">
        <v>996</v>
      </c>
      <c r="AB295" s="401"/>
      <c r="AC295" s="401"/>
      <c r="AD295" s="401"/>
      <c r="AE295" s="401"/>
      <c r="AF295" s="433"/>
      <c r="AG295" s="2"/>
      <c r="AH295" s="2"/>
      <c r="AI295" s="15"/>
      <c r="AJ295" s="15"/>
      <c r="AK295" s="15"/>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row>
    <row r="296" spans="1:79" ht="12.75" customHeight="1">
      <c r="A296" s="2"/>
      <c r="B296" s="2" t="s">
        <v>975</v>
      </c>
      <c r="C296" s="2"/>
      <c r="D296" s="2"/>
      <c r="E296" s="2"/>
      <c r="F296" s="2"/>
      <c r="G296" s="2"/>
      <c r="H296" s="432" t="s">
        <v>997</v>
      </c>
      <c r="I296" s="401"/>
      <c r="J296" s="401"/>
      <c r="K296" s="401"/>
      <c r="L296" s="401"/>
      <c r="M296" s="401"/>
      <c r="N296" s="401"/>
      <c r="O296" s="401"/>
      <c r="P296" s="401"/>
      <c r="Q296" s="401"/>
      <c r="R296" s="433"/>
      <c r="S296" s="2"/>
      <c r="T296" s="2" t="s">
        <v>975</v>
      </c>
      <c r="U296" s="2"/>
      <c r="V296" s="2"/>
      <c r="W296" s="2"/>
      <c r="X296" s="2"/>
      <c r="Y296" s="2"/>
      <c r="Z296" s="2"/>
      <c r="AA296" s="432" t="s">
        <v>999</v>
      </c>
      <c r="AB296" s="401"/>
      <c r="AC296" s="401"/>
      <c r="AD296" s="401"/>
      <c r="AE296" s="401"/>
      <c r="AF296" s="401"/>
      <c r="AG296" s="401"/>
      <c r="AH296" s="401"/>
      <c r="AI296" s="401"/>
      <c r="AJ296" s="401"/>
      <c r="AK296" s="433"/>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row>
    <row r="297" spans="1:79"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row>
    <row r="298" spans="1:79" ht="15.75" customHeight="1">
      <c r="A298" s="2"/>
      <c r="B298" s="2" t="s">
        <v>1000</v>
      </c>
      <c r="C298" s="2"/>
      <c r="D298" s="2"/>
      <c r="E298" s="2"/>
      <c r="F298" s="2"/>
      <c r="G298" s="2"/>
      <c r="H298" s="435" t="s">
        <v>1001</v>
      </c>
      <c r="I298" s="436"/>
      <c r="J298" s="436"/>
      <c r="K298" s="436"/>
      <c r="L298" s="436"/>
      <c r="M298" s="436"/>
      <c r="N298" s="436"/>
      <c r="O298" s="436"/>
      <c r="P298" s="436"/>
      <c r="Q298" s="436"/>
      <c r="R298" s="437"/>
      <c r="S298" s="2"/>
      <c r="T298" s="2" t="s">
        <v>1002</v>
      </c>
      <c r="U298" s="2"/>
      <c r="V298" s="2"/>
      <c r="W298" s="2"/>
      <c r="X298" s="2"/>
      <c r="Y298" s="2"/>
      <c r="Z298" s="2"/>
      <c r="AA298" s="435" t="s">
        <v>1004</v>
      </c>
      <c r="AB298" s="436"/>
      <c r="AC298" s="436"/>
      <c r="AD298" s="436"/>
      <c r="AE298" s="436"/>
      <c r="AF298" s="436"/>
      <c r="AG298" s="436"/>
      <c r="AH298" s="436"/>
      <c r="AI298" s="436"/>
      <c r="AJ298" s="436"/>
      <c r="AK298" s="437"/>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row>
    <row r="299" spans="1:79" ht="15.75" customHeight="1">
      <c r="A299" s="2"/>
      <c r="B299" s="2" t="s">
        <v>960</v>
      </c>
      <c r="C299" s="2"/>
      <c r="D299" s="2"/>
      <c r="E299" s="2"/>
      <c r="F299" s="2"/>
      <c r="G299" s="2"/>
      <c r="H299" s="432" t="s">
        <v>1005</v>
      </c>
      <c r="I299" s="401"/>
      <c r="J299" s="401"/>
      <c r="K299" s="401"/>
      <c r="L299" s="401"/>
      <c r="M299" s="401"/>
      <c r="N299" s="401"/>
      <c r="O299" s="401"/>
      <c r="P299" s="401"/>
      <c r="Q299" s="401"/>
      <c r="R299" s="433"/>
      <c r="S299" s="2"/>
      <c r="T299" s="2" t="s">
        <v>960</v>
      </c>
      <c r="U299" s="2"/>
      <c r="V299" s="2"/>
      <c r="W299" s="2"/>
      <c r="X299" s="2"/>
      <c r="Y299" s="2"/>
      <c r="Z299" s="2"/>
      <c r="AA299" s="432" t="s">
        <v>1006</v>
      </c>
      <c r="AB299" s="401"/>
      <c r="AC299" s="401"/>
      <c r="AD299" s="401"/>
      <c r="AE299" s="401"/>
      <c r="AF299" s="401"/>
      <c r="AG299" s="401"/>
      <c r="AH299" s="401"/>
      <c r="AI299" s="401"/>
      <c r="AJ299" s="401"/>
      <c r="AK299" s="433"/>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row>
    <row r="300" spans="1:79" ht="15.75" customHeight="1">
      <c r="A300" s="2"/>
      <c r="B300" s="2" t="s">
        <v>963</v>
      </c>
      <c r="C300" s="2"/>
      <c r="D300" s="2"/>
      <c r="E300" s="2"/>
      <c r="F300" s="2"/>
      <c r="G300" s="2"/>
      <c r="H300" s="432" t="s">
        <v>1008</v>
      </c>
      <c r="I300" s="401"/>
      <c r="J300" s="401"/>
      <c r="K300" s="401"/>
      <c r="L300" s="401"/>
      <c r="M300" s="401"/>
      <c r="N300" s="401"/>
      <c r="O300" s="401"/>
      <c r="P300" s="401"/>
      <c r="Q300" s="401"/>
      <c r="R300" s="433"/>
      <c r="S300" s="2"/>
      <c r="T300" s="2" t="s">
        <v>966</v>
      </c>
      <c r="U300" s="2"/>
      <c r="V300" s="2"/>
      <c r="W300" s="2"/>
      <c r="X300" s="2"/>
      <c r="Y300" s="2"/>
      <c r="Z300" s="2"/>
      <c r="AA300" s="432" t="s">
        <v>1009</v>
      </c>
      <c r="AB300" s="401"/>
      <c r="AC300" s="401"/>
      <c r="AD300" s="401"/>
      <c r="AE300" s="401"/>
      <c r="AF300" s="401"/>
      <c r="AG300" s="401"/>
      <c r="AH300" s="401"/>
      <c r="AI300" s="401"/>
      <c r="AJ300" s="401"/>
      <c r="AK300" s="433"/>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row>
    <row r="301" spans="1:79" ht="15.75" customHeight="1">
      <c r="A301" s="2"/>
      <c r="B301" s="2" t="s">
        <v>883</v>
      </c>
      <c r="C301" s="2"/>
      <c r="D301" s="2"/>
      <c r="E301" s="2"/>
      <c r="F301" s="2"/>
      <c r="G301" s="2"/>
      <c r="H301" s="432" t="s">
        <v>1010</v>
      </c>
      <c r="I301" s="401"/>
      <c r="J301" s="401"/>
      <c r="K301" s="401"/>
      <c r="L301" s="401"/>
      <c r="M301" s="401"/>
      <c r="N301" s="401"/>
      <c r="O301" s="401"/>
      <c r="P301" s="401"/>
      <c r="Q301" s="401"/>
      <c r="R301" s="433"/>
      <c r="S301" s="2"/>
      <c r="T301" s="2" t="s">
        <v>883</v>
      </c>
      <c r="U301" s="2"/>
      <c r="V301" s="2"/>
      <c r="W301" s="2"/>
      <c r="X301" s="2"/>
      <c r="Y301" s="2"/>
      <c r="Z301" s="2"/>
      <c r="AA301" s="432" t="s">
        <v>1012</v>
      </c>
      <c r="AB301" s="401"/>
      <c r="AC301" s="401"/>
      <c r="AD301" s="401"/>
      <c r="AE301" s="401"/>
      <c r="AF301" s="401"/>
      <c r="AG301" s="401"/>
      <c r="AH301" s="401"/>
      <c r="AI301" s="401"/>
      <c r="AJ301" s="401"/>
      <c r="AK301" s="433"/>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row>
    <row r="302" spans="1:79" ht="15.75" customHeight="1">
      <c r="A302" s="2"/>
      <c r="B302" s="2" t="s">
        <v>886</v>
      </c>
      <c r="C302" s="2"/>
      <c r="D302" s="2"/>
      <c r="E302" s="2"/>
      <c r="F302" s="2"/>
      <c r="G302" s="2"/>
      <c r="H302" s="454" t="s">
        <v>1014</v>
      </c>
      <c r="I302" s="436"/>
      <c r="J302" s="436"/>
      <c r="K302" s="436"/>
      <c r="L302" s="436"/>
      <c r="M302" s="437"/>
      <c r="N302" s="2" t="s">
        <v>888</v>
      </c>
      <c r="O302" s="2"/>
      <c r="P302" s="435"/>
      <c r="Q302" s="436"/>
      <c r="R302" s="437"/>
      <c r="S302" s="2"/>
      <c r="T302" s="2" t="s">
        <v>886</v>
      </c>
      <c r="U302" s="2"/>
      <c r="V302" s="2"/>
      <c r="W302" s="2"/>
      <c r="X302" s="2"/>
      <c r="Y302" s="2"/>
      <c r="Z302" s="2"/>
      <c r="AA302" s="454" t="s">
        <v>1015</v>
      </c>
      <c r="AB302" s="436"/>
      <c r="AC302" s="436"/>
      <c r="AD302" s="436"/>
      <c r="AE302" s="436"/>
      <c r="AF302" s="437"/>
      <c r="AG302" s="2" t="s">
        <v>888</v>
      </c>
      <c r="AH302" s="2"/>
      <c r="AI302" s="435"/>
      <c r="AJ302" s="436"/>
      <c r="AK302" s="437"/>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row>
    <row r="303" spans="1:79" ht="15.75" customHeight="1">
      <c r="A303" s="2"/>
      <c r="B303" s="2" t="s">
        <v>889</v>
      </c>
      <c r="C303" s="2"/>
      <c r="D303" s="2"/>
      <c r="E303" s="2"/>
      <c r="F303" s="2"/>
      <c r="G303" s="2"/>
      <c r="H303" s="434" t="s">
        <v>1017</v>
      </c>
      <c r="I303" s="401"/>
      <c r="J303" s="401"/>
      <c r="K303" s="401"/>
      <c r="L303" s="401"/>
      <c r="M303" s="433"/>
      <c r="N303" s="2"/>
      <c r="O303" s="2"/>
      <c r="P303" s="15"/>
      <c r="Q303" s="15"/>
      <c r="R303" s="15"/>
      <c r="S303" s="2"/>
      <c r="T303" s="2" t="s">
        <v>889</v>
      </c>
      <c r="U303" s="2"/>
      <c r="V303" s="2"/>
      <c r="W303" s="2"/>
      <c r="X303" s="2"/>
      <c r="Y303" s="2"/>
      <c r="Z303" s="2"/>
      <c r="AA303" s="434" t="s">
        <v>1018</v>
      </c>
      <c r="AB303" s="401"/>
      <c r="AC303" s="401"/>
      <c r="AD303" s="401"/>
      <c r="AE303" s="401"/>
      <c r="AF303" s="433"/>
      <c r="AG303" s="2"/>
      <c r="AH303" s="2"/>
      <c r="AI303" s="15"/>
      <c r="AJ303" s="15"/>
      <c r="AK303" s="15"/>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row>
    <row r="304" spans="1:79" ht="15.75" customHeight="1">
      <c r="A304" s="2"/>
      <c r="B304" s="2" t="s">
        <v>975</v>
      </c>
      <c r="C304" s="2"/>
      <c r="D304" s="2"/>
      <c r="E304" s="2"/>
      <c r="F304" s="2"/>
      <c r="G304" s="2"/>
      <c r="H304" s="432" t="s">
        <v>1020</v>
      </c>
      <c r="I304" s="401"/>
      <c r="J304" s="401"/>
      <c r="K304" s="401"/>
      <c r="L304" s="401"/>
      <c r="M304" s="401"/>
      <c r="N304" s="401"/>
      <c r="O304" s="401"/>
      <c r="P304" s="401"/>
      <c r="Q304" s="401"/>
      <c r="R304" s="433"/>
      <c r="S304" s="2"/>
      <c r="T304" s="2" t="s">
        <v>975</v>
      </c>
      <c r="U304" s="2"/>
      <c r="V304" s="2"/>
      <c r="W304" s="2"/>
      <c r="X304" s="2"/>
      <c r="Y304" s="2"/>
      <c r="Z304" s="2"/>
      <c r="AA304" s="432" t="s">
        <v>1021</v>
      </c>
      <c r="AB304" s="401"/>
      <c r="AC304" s="401"/>
      <c r="AD304" s="401"/>
      <c r="AE304" s="401"/>
      <c r="AF304" s="401"/>
      <c r="AG304" s="401"/>
      <c r="AH304" s="401"/>
      <c r="AI304" s="401"/>
      <c r="AJ304" s="401"/>
      <c r="AK304" s="433"/>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row>
    <row r="305" spans="1:79" ht="15.75" customHeight="1">
      <c r="A305" s="2"/>
      <c r="B305" s="2"/>
      <c r="C305" s="2"/>
      <c r="D305" s="2"/>
      <c r="E305" s="2"/>
      <c r="F305" s="2"/>
      <c r="G305" s="2"/>
      <c r="H305" s="15"/>
      <c r="I305" s="15"/>
      <c r="J305" s="15"/>
      <c r="K305" s="15"/>
      <c r="L305" s="15"/>
      <c r="M305" s="15"/>
      <c r="N305" s="15"/>
      <c r="O305" s="15"/>
      <c r="P305" s="15"/>
      <c r="Q305" s="15"/>
      <c r="R305" s="15"/>
      <c r="S305" s="2"/>
      <c r="T305" s="2"/>
      <c r="U305" s="2"/>
      <c r="V305" s="2"/>
      <c r="W305" s="2"/>
      <c r="X305" s="2"/>
      <c r="Y305" s="2"/>
      <c r="Z305" s="2"/>
      <c r="AA305" s="15"/>
      <c r="AB305" s="15"/>
      <c r="AC305" s="15"/>
      <c r="AD305" s="15"/>
      <c r="AE305" s="15"/>
      <c r="AF305" s="15"/>
      <c r="AG305" s="15"/>
      <c r="AH305" s="15"/>
      <c r="AI305" s="15"/>
      <c r="AJ305" s="15"/>
      <c r="AK305" s="15"/>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row>
    <row r="306" spans="1:79" ht="12.75" customHeight="1">
      <c r="A306" s="2"/>
      <c r="B306" s="2" t="s">
        <v>1024</v>
      </c>
      <c r="C306" s="2"/>
      <c r="D306" s="2"/>
      <c r="E306" s="2"/>
      <c r="F306" s="2"/>
      <c r="G306" s="2"/>
      <c r="H306" s="435" t="s">
        <v>1001</v>
      </c>
      <c r="I306" s="436"/>
      <c r="J306" s="436"/>
      <c r="K306" s="436"/>
      <c r="L306" s="436"/>
      <c r="M306" s="436"/>
      <c r="N306" s="436"/>
      <c r="O306" s="436"/>
      <c r="P306" s="436"/>
      <c r="Q306" s="436"/>
      <c r="R306" s="437"/>
      <c r="S306" s="2"/>
      <c r="T306" s="2" t="s">
        <v>1025</v>
      </c>
      <c r="U306" s="2"/>
      <c r="V306" s="2"/>
      <c r="W306" s="2"/>
      <c r="X306" s="2"/>
      <c r="Y306" s="2"/>
      <c r="Z306" s="2"/>
      <c r="AA306" s="435" t="s">
        <v>1026</v>
      </c>
      <c r="AB306" s="436"/>
      <c r="AC306" s="436"/>
      <c r="AD306" s="436"/>
      <c r="AE306" s="436"/>
      <c r="AF306" s="436"/>
      <c r="AG306" s="436"/>
      <c r="AH306" s="436"/>
      <c r="AI306" s="436"/>
      <c r="AJ306" s="436"/>
      <c r="AK306" s="437"/>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row>
    <row r="307" spans="1:79" ht="15.75" customHeight="1">
      <c r="A307" s="2"/>
      <c r="B307" s="2" t="s">
        <v>960</v>
      </c>
      <c r="C307" s="2"/>
      <c r="D307" s="2"/>
      <c r="E307" s="2"/>
      <c r="F307" s="2"/>
      <c r="G307" s="2"/>
      <c r="H307" s="432" t="s">
        <v>1005</v>
      </c>
      <c r="I307" s="401"/>
      <c r="J307" s="401"/>
      <c r="K307" s="401"/>
      <c r="L307" s="401"/>
      <c r="M307" s="401"/>
      <c r="N307" s="401"/>
      <c r="O307" s="401"/>
      <c r="P307" s="401"/>
      <c r="Q307" s="401"/>
      <c r="R307" s="433"/>
      <c r="S307" s="2"/>
      <c r="T307" s="2" t="s">
        <v>960</v>
      </c>
      <c r="U307" s="2"/>
      <c r="V307" s="2"/>
      <c r="W307" s="2"/>
      <c r="X307" s="2"/>
      <c r="Y307" s="2"/>
      <c r="Z307" s="2"/>
      <c r="AA307" s="432"/>
      <c r="AB307" s="401"/>
      <c r="AC307" s="401"/>
      <c r="AD307" s="401"/>
      <c r="AE307" s="401"/>
      <c r="AF307" s="401"/>
      <c r="AG307" s="401"/>
      <c r="AH307" s="401"/>
      <c r="AI307" s="401"/>
      <c r="AJ307" s="401"/>
      <c r="AK307" s="433"/>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row>
    <row r="308" spans="1:79" ht="15.75" customHeight="1">
      <c r="A308" s="2"/>
      <c r="B308" s="2" t="s">
        <v>963</v>
      </c>
      <c r="C308" s="2"/>
      <c r="D308" s="2"/>
      <c r="E308" s="2"/>
      <c r="F308" s="2"/>
      <c r="G308" s="2"/>
      <c r="H308" s="432" t="s">
        <v>1008</v>
      </c>
      <c r="I308" s="401"/>
      <c r="J308" s="401"/>
      <c r="K308" s="401"/>
      <c r="L308" s="401"/>
      <c r="M308" s="401"/>
      <c r="N308" s="401"/>
      <c r="O308" s="401"/>
      <c r="P308" s="401"/>
      <c r="Q308" s="401"/>
      <c r="R308" s="433"/>
      <c r="S308" s="2"/>
      <c r="T308" s="2" t="s">
        <v>966</v>
      </c>
      <c r="U308" s="2"/>
      <c r="V308" s="2"/>
      <c r="W308" s="2"/>
      <c r="X308" s="2"/>
      <c r="Y308" s="2"/>
      <c r="Z308" s="2"/>
      <c r="AA308" s="432"/>
      <c r="AB308" s="401"/>
      <c r="AC308" s="401"/>
      <c r="AD308" s="401"/>
      <c r="AE308" s="401"/>
      <c r="AF308" s="401"/>
      <c r="AG308" s="401"/>
      <c r="AH308" s="401"/>
      <c r="AI308" s="401"/>
      <c r="AJ308" s="401"/>
      <c r="AK308" s="433"/>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row>
    <row r="309" spans="1:79" ht="15.75" customHeight="1">
      <c r="A309" s="2"/>
      <c r="B309" s="2" t="s">
        <v>883</v>
      </c>
      <c r="C309" s="2"/>
      <c r="D309" s="2"/>
      <c r="E309" s="2"/>
      <c r="F309" s="2"/>
      <c r="G309" s="2"/>
      <c r="H309" s="432" t="s">
        <v>1010</v>
      </c>
      <c r="I309" s="401"/>
      <c r="J309" s="401"/>
      <c r="K309" s="401"/>
      <c r="L309" s="401"/>
      <c r="M309" s="401"/>
      <c r="N309" s="401"/>
      <c r="O309" s="401"/>
      <c r="P309" s="401"/>
      <c r="Q309" s="401"/>
      <c r="R309" s="433"/>
      <c r="S309" s="2"/>
      <c r="T309" s="2" t="s">
        <v>883</v>
      </c>
      <c r="U309" s="2"/>
      <c r="V309" s="2"/>
      <c r="W309" s="2"/>
      <c r="X309" s="2"/>
      <c r="Y309" s="2"/>
      <c r="Z309" s="2"/>
      <c r="AA309" s="432"/>
      <c r="AB309" s="401"/>
      <c r="AC309" s="401"/>
      <c r="AD309" s="401"/>
      <c r="AE309" s="401"/>
      <c r="AF309" s="401"/>
      <c r="AG309" s="401"/>
      <c r="AH309" s="401"/>
      <c r="AI309" s="401"/>
      <c r="AJ309" s="401"/>
      <c r="AK309" s="433"/>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row>
    <row r="310" spans="1:79" ht="15.75" customHeight="1">
      <c r="A310" s="2"/>
      <c r="B310" s="2" t="s">
        <v>886</v>
      </c>
      <c r="C310" s="2"/>
      <c r="D310" s="2"/>
      <c r="E310" s="2"/>
      <c r="F310" s="2"/>
      <c r="G310" s="2"/>
      <c r="H310" s="454" t="s">
        <v>1014</v>
      </c>
      <c r="I310" s="436"/>
      <c r="J310" s="436"/>
      <c r="K310" s="436"/>
      <c r="L310" s="436"/>
      <c r="M310" s="437"/>
      <c r="N310" s="2" t="s">
        <v>888</v>
      </c>
      <c r="O310" s="2"/>
      <c r="P310" s="435"/>
      <c r="Q310" s="436"/>
      <c r="R310" s="437"/>
      <c r="S310" s="2"/>
      <c r="T310" s="2" t="s">
        <v>886</v>
      </c>
      <c r="U310" s="2"/>
      <c r="V310" s="2"/>
      <c r="W310" s="2"/>
      <c r="X310" s="2"/>
      <c r="Y310" s="2"/>
      <c r="Z310" s="2"/>
      <c r="AA310" s="454"/>
      <c r="AB310" s="436"/>
      <c r="AC310" s="436"/>
      <c r="AD310" s="436"/>
      <c r="AE310" s="436"/>
      <c r="AF310" s="437"/>
      <c r="AG310" s="2" t="s">
        <v>888</v>
      </c>
      <c r="AH310" s="2"/>
      <c r="AI310" s="435"/>
      <c r="AJ310" s="436"/>
      <c r="AK310" s="437"/>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row>
    <row r="311" spans="1:79" ht="15.75" customHeight="1">
      <c r="A311" s="2"/>
      <c r="B311" s="2" t="s">
        <v>889</v>
      </c>
      <c r="C311" s="2"/>
      <c r="D311" s="2"/>
      <c r="E311" s="2"/>
      <c r="F311" s="2"/>
      <c r="G311" s="2"/>
      <c r="H311" s="434" t="s">
        <v>1017</v>
      </c>
      <c r="I311" s="401"/>
      <c r="J311" s="401"/>
      <c r="K311" s="401"/>
      <c r="L311" s="401"/>
      <c r="M311" s="433"/>
      <c r="N311" s="2"/>
      <c r="O311" s="2"/>
      <c r="P311" s="15"/>
      <c r="Q311" s="15"/>
      <c r="R311" s="15"/>
      <c r="S311" s="2"/>
      <c r="T311" s="2" t="s">
        <v>889</v>
      </c>
      <c r="U311" s="2"/>
      <c r="V311" s="2"/>
      <c r="W311" s="2"/>
      <c r="X311" s="2"/>
      <c r="Y311" s="2"/>
      <c r="Z311" s="2"/>
      <c r="AA311" s="434"/>
      <c r="AB311" s="401"/>
      <c r="AC311" s="401"/>
      <c r="AD311" s="401"/>
      <c r="AE311" s="401"/>
      <c r="AF311" s="433"/>
      <c r="AG311" s="2"/>
      <c r="AH311" s="2"/>
      <c r="AI311" s="15"/>
      <c r="AJ311" s="15"/>
      <c r="AK311" s="15"/>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row>
    <row r="312" spans="1:79" ht="15.75" customHeight="1">
      <c r="A312" s="2"/>
      <c r="B312" s="2" t="s">
        <v>975</v>
      </c>
      <c r="C312" s="2"/>
      <c r="D312" s="2"/>
      <c r="E312" s="2"/>
      <c r="F312" s="2"/>
      <c r="G312" s="2"/>
      <c r="H312" s="432" t="s">
        <v>1020</v>
      </c>
      <c r="I312" s="401"/>
      <c r="J312" s="401"/>
      <c r="K312" s="401"/>
      <c r="L312" s="401"/>
      <c r="M312" s="401"/>
      <c r="N312" s="401"/>
      <c r="O312" s="401"/>
      <c r="P312" s="401"/>
      <c r="Q312" s="401"/>
      <c r="R312" s="433"/>
      <c r="S312" s="2"/>
      <c r="T312" s="2" t="s">
        <v>975</v>
      </c>
      <c r="U312" s="2"/>
      <c r="V312" s="2"/>
      <c r="W312" s="2"/>
      <c r="X312" s="2"/>
      <c r="Y312" s="2"/>
      <c r="Z312" s="2"/>
      <c r="AA312" s="432"/>
      <c r="AB312" s="401"/>
      <c r="AC312" s="401"/>
      <c r="AD312" s="401"/>
      <c r="AE312" s="401"/>
      <c r="AF312" s="401"/>
      <c r="AG312" s="401"/>
      <c r="AH312" s="401"/>
      <c r="AI312" s="401"/>
      <c r="AJ312" s="401"/>
      <c r="AK312" s="433"/>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row>
    <row r="313" spans="1:79"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row>
    <row r="314" spans="1:79" ht="15.75" customHeight="1">
      <c r="A314" s="2"/>
      <c r="B314" s="2" t="s">
        <v>1037</v>
      </c>
      <c r="C314" s="2"/>
      <c r="D314" s="2"/>
      <c r="E314" s="2"/>
      <c r="F314" s="2"/>
      <c r="G314" s="2"/>
      <c r="H314" s="435" t="s">
        <v>1038</v>
      </c>
      <c r="I314" s="436"/>
      <c r="J314" s="436"/>
      <c r="K314" s="436"/>
      <c r="L314" s="436"/>
      <c r="M314" s="436"/>
      <c r="N314" s="436"/>
      <c r="O314" s="436"/>
      <c r="P314" s="436"/>
      <c r="Q314" s="436"/>
      <c r="R314" s="437"/>
      <c r="S314" s="2"/>
      <c r="T314" s="2" t="s">
        <v>1039</v>
      </c>
      <c r="U314" s="2"/>
      <c r="V314" s="2"/>
      <c r="W314" s="2"/>
      <c r="X314" s="2"/>
      <c r="Y314" s="2"/>
      <c r="Z314" s="2"/>
      <c r="AA314" s="435" t="s">
        <v>1040</v>
      </c>
      <c r="AB314" s="436"/>
      <c r="AC314" s="436"/>
      <c r="AD314" s="436"/>
      <c r="AE314" s="436"/>
      <c r="AF314" s="436"/>
      <c r="AG314" s="436"/>
      <c r="AH314" s="436"/>
      <c r="AI314" s="436"/>
      <c r="AJ314" s="436"/>
      <c r="AK314" s="437"/>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row>
    <row r="315" spans="1:79" ht="12.75" customHeight="1">
      <c r="A315" s="2"/>
      <c r="B315" s="2" t="s">
        <v>960</v>
      </c>
      <c r="C315" s="2"/>
      <c r="D315" s="2"/>
      <c r="E315" s="2"/>
      <c r="F315" s="2"/>
      <c r="G315" s="2"/>
      <c r="H315" s="432" t="s">
        <v>1042</v>
      </c>
      <c r="I315" s="401"/>
      <c r="J315" s="401"/>
      <c r="K315" s="401"/>
      <c r="L315" s="401"/>
      <c r="M315" s="401"/>
      <c r="N315" s="401"/>
      <c r="O315" s="401"/>
      <c r="P315" s="401"/>
      <c r="Q315" s="401"/>
      <c r="R315" s="433"/>
      <c r="S315" s="2"/>
      <c r="T315" s="2" t="s">
        <v>960</v>
      </c>
      <c r="U315" s="2"/>
      <c r="V315" s="2"/>
      <c r="W315" s="2"/>
      <c r="X315" s="2"/>
      <c r="Y315" s="2"/>
      <c r="Z315" s="2"/>
      <c r="AA315" s="432" t="s">
        <v>1044</v>
      </c>
      <c r="AB315" s="401"/>
      <c r="AC315" s="401"/>
      <c r="AD315" s="401"/>
      <c r="AE315" s="401"/>
      <c r="AF315" s="401"/>
      <c r="AG315" s="401"/>
      <c r="AH315" s="401"/>
      <c r="AI315" s="401"/>
      <c r="AJ315" s="401"/>
      <c r="AK315" s="433"/>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row>
    <row r="316" spans="1:79" ht="15.75" customHeight="1">
      <c r="A316" s="2"/>
      <c r="B316" s="2" t="s">
        <v>963</v>
      </c>
      <c r="C316" s="2"/>
      <c r="D316" s="2"/>
      <c r="E316" s="2"/>
      <c r="F316" s="2"/>
      <c r="G316" s="2"/>
      <c r="H316" s="432" t="s">
        <v>1047</v>
      </c>
      <c r="I316" s="401"/>
      <c r="J316" s="401"/>
      <c r="K316" s="401"/>
      <c r="L316" s="401"/>
      <c r="M316" s="401"/>
      <c r="N316" s="401"/>
      <c r="O316" s="401"/>
      <c r="P316" s="401"/>
      <c r="Q316" s="401"/>
      <c r="R316" s="433"/>
      <c r="S316" s="2"/>
      <c r="T316" s="2" t="s">
        <v>966</v>
      </c>
      <c r="U316" s="2"/>
      <c r="V316" s="2"/>
      <c r="W316" s="2"/>
      <c r="X316" s="2"/>
      <c r="Y316" s="2"/>
      <c r="Z316" s="2"/>
      <c r="AA316" s="432" t="s">
        <v>1048</v>
      </c>
      <c r="AB316" s="401"/>
      <c r="AC316" s="401"/>
      <c r="AD316" s="401"/>
      <c r="AE316" s="401"/>
      <c r="AF316" s="401"/>
      <c r="AG316" s="401"/>
      <c r="AH316" s="401"/>
      <c r="AI316" s="401"/>
      <c r="AJ316" s="401"/>
      <c r="AK316" s="433"/>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row>
    <row r="317" spans="1:79" ht="12.75" customHeight="1">
      <c r="A317" s="2"/>
      <c r="B317" s="2" t="s">
        <v>883</v>
      </c>
      <c r="C317" s="2"/>
      <c r="D317" s="2"/>
      <c r="E317" s="2"/>
      <c r="F317" s="2"/>
      <c r="G317" s="2"/>
      <c r="H317" s="432" t="s">
        <v>1050</v>
      </c>
      <c r="I317" s="401"/>
      <c r="J317" s="401"/>
      <c r="K317" s="401"/>
      <c r="L317" s="401"/>
      <c r="M317" s="401"/>
      <c r="N317" s="401"/>
      <c r="O317" s="401"/>
      <c r="P317" s="401"/>
      <c r="Q317" s="401"/>
      <c r="R317" s="433"/>
      <c r="S317" s="2"/>
      <c r="T317" s="2" t="s">
        <v>883</v>
      </c>
      <c r="U317" s="2"/>
      <c r="V317" s="2"/>
      <c r="W317" s="2"/>
      <c r="X317" s="2"/>
      <c r="Y317" s="2"/>
      <c r="Z317" s="2"/>
      <c r="AA317" s="432" t="s">
        <v>1051</v>
      </c>
      <c r="AB317" s="401"/>
      <c r="AC317" s="401"/>
      <c r="AD317" s="401"/>
      <c r="AE317" s="401"/>
      <c r="AF317" s="401"/>
      <c r="AG317" s="401"/>
      <c r="AH317" s="401"/>
      <c r="AI317" s="401"/>
      <c r="AJ317" s="401"/>
      <c r="AK317" s="433"/>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row>
    <row r="318" spans="1:79" ht="15.75" customHeight="1">
      <c r="A318" s="2"/>
      <c r="B318" s="2" t="s">
        <v>886</v>
      </c>
      <c r="C318" s="2"/>
      <c r="D318" s="2"/>
      <c r="E318" s="2"/>
      <c r="F318" s="2"/>
      <c r="G318" s="2"/>
      <c r="H318" s="454" t="s">
        <v>1053</v>
      </c>
      <c r="I318" s="436"/>
      <c r="J318" s="436"/>
      <c r="K318" s="436"/>
      <c r="L318" s="436"/>
      <c r="M318" s="437"/>
      <c r="N318" s="2" t="s">
        <v>888</v>
      </c>
      <c r="O318" s="2"/>
      <c r="P318" s="435">
        <v>4</v>
      </c>
      <c r="Q318" s="436"/>
      <c r="R318" s="437"/>
      <c r="S318" s="2"/>
      <c r="T318" s="2" t="s">
        <v>886</v>
      </c>
      <c r="U318" s="2"/>
      <c r="V318" s="2"/>
      <c r="W318" s="2"/>
      <c r="X318" s="2"/>
      <c r="Y318" s="2"/>
      <c r="Z318" s="2"/>
      <c r="AA318" s="454" t="s">
        <v>1054</v>
      </c>
      <c r="AB318" s="436"/>
      <c r="AC318" s="436"/>
      <c r="AD318" s="436"/>
      <c r="AE318" s="436"/>
      <c r="AF318" s="437"/>
      <c r="AG318" s="2" t="s">
        <v>888</v>
      </c>
      <c r="AH318" s="2"/>
      <c r="AI318" s="435"/>
      <c r="AJ318" s="436"/>
      <c r="AK318" s="437"/>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row>
    <row r="319" spans="1:79" ht="15.75" customHeight="1">
      <c r="A319" s="2"/>
      <c r="B319" s="2" t="s">
        <v>889</v>
      </c>
      <c r="C319" s="2"/>
      <c r="D319" s="2"/>
      <c r="E319" s="2"/>
      <c r="F319" s="2"/>
      <c r="G319" s="2"/>
      <c r="H319" s="434"/>
      <c r="I319" s="401"/>
      <c r="J319" s="401"/>
      <c r="K319" s="401"/>
      <c r="L319" s="401"/>
      <c r="M319" s="433"/>
      <c r="N319" s="2"/>
      <c r="O319" s="2"/>
      <c r="P319" s="15"/>
      <c r="Q319" s="15"/>
      <c r="R319" s="15"/>
      <c r="S319" s="2"/>
      <c r="T319" s="2" t="s">
        <v>889</v>
      </c>
      <c r="U319" s="2"/>
      <c r="V319" s="2"/>
      <c r="W319" s="2"/>
      <c r="X319" s="2"/>
      <c r="Y319" s="2"/>
      <c r="Z319" s="2"/>
      <c r="AA319" s="434" t="s">
        <v>1056</v>
      </c>
      <c r="AB319" s="401"/>
      <c r="AC319" s="401"/>
      <c r="AD319" s="401"/>
      <c r="AE319" s="401"/>
      <c r="AF319" s="433"/>
      <c r="AG319" s="2"/>
      <c r="AH319" s="2"/>
      <c r="AI319" s="15"/>
      <c r="AJ319" s="15"/>
      <c r="AK319" s="15"/>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row>
    <row r="320" spans="1:79" ht="15.75" customHeight="1">
      <c r="A320" s="2"/>
      <c r="B320" s="2" t="s">
        <v>975</v>
      </c>
      <c r="C320" s="2"/>
      <c r="D320" s="2"/>
      <c r="E320" s="2"/>
      <c r="F320" s="2"/>
      <c r="G320" s="2"/>
      <c r="H320" s="432" t="s">
        <v>1059</v>
      </c>
      <c r="I320" s="401"/>
      <c r="J320" s="401"/>
      <c r="K320" s="401"/>
      <c r="L320" s="401"/>
      <c r="M320" s="401"/>
      <c r="N320" s="401"/>
      <c r="O320" s="401"/>
      <c r="P320" s="401"/>
      <c r="Q320" s="401"/>
      <c r="R320" s="433"/>
      <c r="S320" s="2"/>
      <c r="T320" s="2" t="s">
        <v>975</v>
      </c>
      <c r="U320" s="2"/>
      <c r="V320" s="2"/>
      <c r="W320" s="2"/>
      <c r="X320" s="2"/>
      <c r="Y320" s="2"/>
      <c r="Z320" s="2"/>
      <c r="AA320" s="432" t="s">
        <v>1060</v>
      </c>
      <c r="AB320" s="401"/>
      <c r="AC320" s="401"/>
      <c r="AD320" s="401"/>
      <c r="AE320" s="401"/>
      <c r="AF320" s="401"/>
      <c r="AG320" s="401"/>
      <c r="AH320" s="401"/>
      <c r="AI320" s="401"/>
      <c r="AJ320" s="401"/>
      <c r="AK320" s="433"/>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row>
    <row r="321" spans="1:79" ht="15.75" customHeight="1">
      <c r="A321" s="2"/>
      <c r="B321" s="2"/>
      <c r="C321" s="2"/>
      <c r="D321" s="2"/>
      <c r="E321" s="2"/>
      <c r="F321" s="2"/>
      <c r="G321" s="2"/>
      <c r="H321" s="2"/>
      <c r="I321" s="2"/>
      <c r="J321" s="2"/>
      <c r="K321" s="2"/>
      <c r="L321" s="2"/>
      <c r="M321" s="2"/>
      <c r="N321" s="2"/>
      <c r="O321" s="2"/>
      <c r="P321" s="55"/>
      <c r="Q321" s="55"/>
      <c r="R321" s="55"/>
      <c r="S321" s="55"/>
      <c r="T321" s="55"/>
      <c r="U321" s="55"/>
      <c r="V321" s="2"/>
      <c r="W321" s="2"/>
      <c r="X321" s="15"/>
      <c r="Y321" s="15"/>
      <c r="Z321" s="15"/>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row>
    <row r="322" spans="1:79" ht="15.75" customHeight="1">
      <c r="A322" s="2"/>
      <c r="B322" s="2" t="s">
        <v>1065</v>
      </c>
      <c r="C322" s="2"/>
      <c r="D322" s="2"/>
      <c r="E322" s="2"/>
      <c r="F322" s="2"/>
      <c r="G322" s="2"/>
      <c r="H322" s="435" t="s">
        <v>16</v>
      </c>
      <c r="I322" s="436"/>
      <c r="J322" s="436"/>
      <c r="K322" s="436"/>
      <c r="L322" s="436"/>
      <c r="M322" s="436"/>
      <c r="N322" s="436"/>
      <c r="O322" s="436"/>
      <c r="P322" s="436"/>
      <c r="Q322" s="436"/>
      <c r="R322" s="437"/>
      <c r="S322" s="2"/>
      <c r="T322" s="2" t="s">
        <v>1067</v>
      </c>
      <c r="U322" s="2"/>
      <c r="V322" s="2"/>
      <c r="W322" s="2"/>
      <c r="X322" s="2"/>
      <c r="Y322" s="2"/>
      <c r="Z322" s="2"/>
      <c r="AA322" s="435" t="s">
        <v>16</v>
      </c>
      <c r="AB322" s="436"/>
      <c r="AC322" s="436"/>
      <c r="AD322" s="436"/>
      <c r="AE322" s="436"/>
      <c r="AF322" s="436"/>
      <c r="AG322" s="436"/>
      <c r="AH322" s="436"/>
      <c r="AI322" s="436"/>
      <c r="AJ322" s="436"/>
      <c r="AK322" s="437"/>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row>
    <row r="323" spans="1:79" ht="15.75" customHeight="1">
      <c r="A323" s="2"/>
      <c r="B323" s="2" t="s">
        <v>960</v>
      </c>
      <c r="C323" s="2"/>
      <c r="D323" s="2"/>
      <c r="E323" s="2"/>
      <c r="F323" s="2"/>
      <c r="G323" s="2"/>
      <c r="H323" s="432"/>
      <c r="I323" s="401"/>
      <c r="J323" s="401"/>
      <c r="K323" s="401"/>
      <c r="L323" s="401"/>
      <c r="M323" s="401"/>
      <c r="N323" s="401"/>
      <c r="O323" s="401"/>
      <c r="P323" s="401"/>
      <c r="Q323" s="401"/>
      <c r="R323" s="433"/>
      <c r="S323" s="2"/>
      <c r="T323" s="2" t="s">
        <v>960</v>
      </c>
      <c r="U323" s="2"/>
      <c r="V323" s="2"/>
      <c r="W323" s="2"/>
      <c r="X323" s="2"/>
      <c r="Y323" s="2"/>
      <c r="Z323" s="2"/>
      <c r="AA323" s="432"/>
      <c r="AB323" s="401"/>
      <c r="AC323" s="401"/>
      <c r="AD323" s="401"/>
      <c r="AE323" s="401"/>
      <c r="AF323" s="401"/>
      <c r="AG323" s="401"/>
      <c r="AH323" s="401"/>
      <c r="AI323" s="401"/>
      <c r="AJ323" s="401"/>
      <c r="AK323" s="433"/>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row>
    <row r="324" spans="1:79" ht="12.75" customHeight="1">
      <c r="A324" s="2"/>
      <c r="B324" s="2" t="s">
        <v>963</v>
      </c>
      <c r="C324" s="2"/>
      <c r="D324" s="2"/>
      <c r="E324" s="2"/>
      <c r="F324" s="2"/>
      <c r="G324" s="2"/>
      <c r="H324" s="432"/>
      <c r="I324" s="401"/>
      <c r="J324" s="401"/>
      <c r="K324" s="401"/>
      <c r="L324" s="401"/>
      <c r="M324" s="401"/>
      <c r="N324" s="401"/>
      <c r="O324" s="401"/>
      <c r="P324" s="401"/>
      <c r="Q324" s="401"/>
      <c r="R324" s="433"/>
      <c r="S324" s="2"/>
      <c r="T324" s="2" t="s">
        <v>966</v>
      </c>
      <c r="U324" s="2"/>
      <c r="V324" s="2"/>
      <c r="W324" s="2"/>
      <c r="X324" s="2"/>
      <c r="Y324" s="2"/>
      <c r="Z324" s="2"/>
      <c r="AA324" s="432"/>
      <c r="AB324" s="401"/>
      <c r="AC324" s="401"/>
      <c r="AD324" s="401"/>
      <c r="AE324" s="401"/>
      <c r="AF324" s="401"/>
      <c r="AG324" s="401"/>
      <c r="AH324" s="401"/>
      <c r="AI324" s="401"/>
      <c r="AJ324" s="401"/>
      <c r="AK324" s="433"/>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row>
    <row r="325" spans="1:79" ht="15.75" customHeight="1">
      <c r="A325" s="2"/>
      <c r="B325" s="2" t="s">
        <v>883</v>
      </c>
      <c r="C325" s="2"/>
      <c r="D325" s="2"/>
      <c r="E325" s="2"/>
      <c r="F325" s="2"/>
      <c r="G325" s="2"/>
      <c r="H325" s="432"/>
      <c r="I325" s="401"/>
      <c r="J325" s="401"/>
      <c r="K325" s="401"/>
      <c r="L325" s="401"/>
      <c r="M325" s="401"/>
      <c r="N325" s="401"/>
      <c r="O325" s="401"/>
      <c r="P325" s="401"/>
      <c r="Q325" s="401"/>
      <c r="R325" s="433"/>
      <c r="S325" s="2"/>
      <c r="T325" s="2" t="s">
        <v>883</v>
      </c>
      <c r="U325" s="2"/>
      <c r="V325" s="2"/>
      <c r="W325" s="2"/>
      <c r="X325" s="2"/>
      <c r="Y325" s="2"/>
      <c r="Z325" s="2"/>
      <c r="AA325" s="432"/>
      <c r="AB325" s="401"/>
      <c r="AC325" s="401"/>
      <c r="AD325" s="401"/>
      <c r="AE325" s="401"/>
      <c r="AF325" s="401"/>
      <c r="AG325" s="401"/>
      <c r="AH325" s="401"/>
      <c r="AI325" s="401"/>
      <c r="AJ325" s="401"/>
      <c r="AK325" s="433"/>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row>
    <row r="326" spans="1:79" ht="15.75" customHeight="1">
      <c r="A326" s="2"/>
      <c r="B326" s="2" t="s">
        <v>886</v>
      </c>
      <c r="C326" s="2"/>
      <c r="D326" s="2"/>
      <c r="E326" s="2"/>
      <c r="F326" s="2"/>
      <c r="G326" s="2"/>
      <c r="H326" s="454"/>
      <c r="I326" s="436"/>
      <c r="J326" s="436"/>
      <c r="K326" s="436"/>
      <c r="L326" s="436"/>
      <c r="M326" s="437"/>
      <c r="N326" s="2" t="s">
        <v>888</v>
      </c>
      <c r="O326" s="2"/>
      <c r="P326" s="435"/>
      <c r="Q326" s="436"/>
      <c r="R326" s="437"/>
      <c r="S326" s="2"/>
      <c r="T326" s="2" t="s">
        <v>886</v>
      </c>
      <c r="U326" s="2"/>
      <c r="V326" s="2"/>
      <c r="W326" s="2"/>
      <c r="X326" s="2"/>
      <c r="Y326" s="2"/>
      <c r="Z326" s="2"/>
      <c r="AA326" s="454"/>
      <c r="AB326" s="436"/>
      <c r="AC326" s="436"/>
      <c r="AD326" s="436"/>
      <c r="AE326" s="436"/>
      <c r="AF326" s="437"/>
      <c r="AG326" s="2" t="s">
        <v>888</v>
      </c>
      <c r="AH326" s="2"/>
      <c r="AI326" s="435"/>
      <c r="AJ326" s="436"/>
      <c r="AK326" s="437"/>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row>
    <row r="327" spans="1:79" ht="12.75" customHeight="1">
      <c r="A327" s="2"/>
      <c r="B327" s="2" t="s">
        <v>889</v>
      </c>
      <c r="C327" s="2"/>
      <c r="D327" s="2"/>
      <c r="E327" s="2"/>
      <c r="F327" s="2"/>
      <c r="G327" s="2"/>
      <c r="H327" s="434"/>
      <c r="I327" s="401"/>
      <c r="J327" s="401"/>
      <c r="K327" s="401"/>
      <c r="L327" s="401"/>
      <c r="M327" s="433"/>
      <c r="N327" s="2"/>
      <c r="O327" s="2"/>
      <c r="P327" s="15"/>
      <c r="Q327" s="15"/>
      <c r="R327" s="15"/>
      <c r="S327" s="2"/>
      <c r="T327" s="2" t="s">
        <v>889</v>
      </c>
      <c r="U327" s="2"/>
      <c r="V327" s="2"/>
      <c r="W327" s="2"/>
      <c r="X327" s="2"/>
      <c r="Y327" s="2"/>
      <c r="Z327" s="2"/>
      <c r="AA327" s="434"/>
      <c r="AB327" s="401"/>
      <c r="AC327" s="401"/>
      <c r="AD327" s="401"/>
      <c r="AE327" s="401"/>
      <c r="AF327" s="433"/>
      <c r="AG327" s="2"/>
      <c r="AH327" s="2"/>
      <c r="AI327" s="15"/>
      <c r="AJ327" s="15"/>
      <c r="AK327" s="15"/>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row>
    <row r="328" spans="1:79" ht="12.75" customHeight="1">
      <c r="A328" s="2"/>
      <c r="B328" s="2" t="s">
        <v>975</v>
      </c>
      <c r="C328" s="2"/>
      <c r="D328" s="2"/>
      <c r="E328" s="2"/>
      <c r="F328" s="2"/>
      <c r="G328" s="2"/>
      <c r="H328" s="432"/>
      <c r="I328" s="401"/>
      <c r="J328" s="401"/>
      <c r="K328" s="401"/>
      <c r="L328" s="401"/>
      <c r="M328" s="401"/>
      <c r="N328" s="401"/>
      <c r="O328" s="401"/>
      <c r="P328" s="401"/>
      <c r="Q328" s="401"/>
      <c r="R328" s="433"/>
      <c r="S328" s="2"/>
      <c r="T328" s="2" t="s">
        <v>975</v>
      </c>
      <c r="U328" s="2"/>
      <c r="V328" s="2"/>
      <c r="W328" s="2"/>
      <c r="X328" s="2"/>
      <c r="Y328" s="2"/>
      <c r="Z328" s="2"/>
      <c r="AA328" s="432"/>
      <c r="AB328" s="401"/>
      <c r="AC328" s="401"/>
      <c r="AD328" s="401"/>
      <c r="AE328" s="401"/>
      <c r="AF328" s="401"/>
      <c r="AG328" s="401"/>
      <c r="AH328" s="401"/>
      <c r="AI328" s="401"/>
      <c r="AJ328" s="401"/>
      <c r="AK328" s="433"/>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row>
    <row r="329" spans="1:79" ht="12.75" customHeight="1">
      <c r="A329" s="2"/>
      <c r="B329" s="2"/>
      <c r="C329" s="2"/>
      <c r="D329" s="2"/>
      <c r="E329" s="2"/>
      <c r="F329" s="2"/>
      <c r="G329" s="2"/>
      <c r="H329" s="2"/>
      <c r="I329" s="2"/>
      <c r="J329" s="2"/>
      <c r="K329" s="2"/>
      <c r="L329" s="2"/>
      <c r="M329" s="2"/>
      <c r="N329" s="2"/>
      <c r="O329" s="2"/>
      <c r="P329" s="55"/>
      <c r="Q329" s="55"/>
      <c r="R329" s="55"/>
      <c r="S329" s="55"/>
      <c r="T329" s="55"/>
      <c r="U329" s="55"/>
      <c r="V329" s="2"/>
      <c r="W329" s="2"/>
      <c r="X329" s="15"/>
      <c r="Y329" s="15"/>
      <c r="Z329" s="15"/>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row>
    <row r="330" spans="1:79" ht="12.75" customHeight="1">
      <c r="A330" s="2"/>
      <c r="B330" s="2" t="s">
        <v>1074</v>
      </c>
      <c r="C330" s="2"/>
      <c r="D330" s="2"/>
      <c r="E330" s="2"/>
      <c r="F330" s="2"/>
      <c r="G330" s="2"/>
      <c r="H330" s="435" t="s">
        <v>1076</v>
      </c>
      <c r="I330" s="436"/>
      <c r="J330" s="436"/>
      <c r="K330" s="436"/>
      <c r="L330" s="436"/>
      <c r="M330" s="436"/>
      <c r="N330" s="436"/>
      <c r="O330" s="436"/>
      <c r="P330" s="436"/>
      <c r="Q330" s="436"/>
      <c r="R330" s="437"/>
      <c r="S330" s="2"/>
      <c r="T330" s="2" t="s">
        <v>1077</v>
      </c>
      <c r="U330" s="2"/>
      <c r="V330" s="2"/>
      <c r="W330" s="2"/>
      <c r="X330" s="2"/>
      <c r="Y330" s="2"/>
      <c r="Z330" s="2"/>
      <c r="AA330" s="435" t="s">
        <v>1078</v>
      </c>
      <c r="AB330" s="436"/>
      <c r="AC330" s="436"/>
      <c r="AD330" s="436"/>
      <c r="AE330" s="436"/>
      <c r="AF330" s="436"/>
      <c r="AG330" s="436"/>
      <c r="AH330" s="436"/>
      <c r="AI330" s="436"/>
      <c r="AJ330" s="436"/>
      <c r="AK330" s="437"/>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row>
    <row r="331" spans="1:79" ht="12.75" customHeight="1">
      <c r="A331" s="2"/>
      <c r="B331" s="2" t="s">
        <v>960</v>
      </c>
      <c r="C331" s="2"/>
      <c r="D331" s="2"/>
      <c r="E331" s="2"/>
      <c r="F331" s="2"/>
      <c r="G331" s="2"/>
      <c r="H331" s="432" t="s">
        <v>1080</v>
      </c>
      <c r="I331" s="401"/>
      <c r="J331" s="401"/>
      <c r="K331" s="401"/>
      <c r="L331" s="401"/>
      <c r="M331" s="401"/>
      <c r="N331" s="401"/>
      <c r="O331" s="401"/>
      <c r="P331" s="401"/>
      <c r="Q331" s="401"/>
      <c r="R331" s="433"/>
      <c r="S331" s="2"/>
      <c r="T331" s="2" t="s">
        <v>960</v>
      </c>
      <c r="U331" s="2"/>
      <c r="V331" s="2"/>
      <c r="W331" s="2"/>
      <c r="X331" s="2"/>
      <c r="Y331" s="2"/>
      <c r="Z331" s="2"/>
      <c r="AA331" s="432" t="s">
        <v>880</v>
      </c>
      <c r="AB331" s="401"/>
      <c r="AC331" s="401"/>
      <c r="AD331" s="401"/>
      <c r="AE331" s="401"/>
      <c r="AF331" s="401"/>
      <c r="AG331" s="401"/>
      <c r="AH331" s="401"/>
      <c r="AI331" s="401"/>
      <c r="AJ331" s="401"/>
      <c r="AK331" s="433"/>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row>
    <row r="332" spans="1:79" ht="12.75" customHeight="1">
      <c r="A332" s="2"/>
      <c r="B332" s="2" t="s">
        <v>966</v>
      </c>
      <c r="C332" s="2"/>
      <c r="D332" s="2"/>
      <c r="E332" s="2"/>
      <c r="F332" s="2"/>
      <c r="G332" s="2"/>
      <c r="H332" s="432" t="s">
        <v>1082</v>
      </c>
      <c r="I332" s="401"/>
      <c r="J332" s="401"/>
      <c r="K332" s="401"/>
      <c r="L332" s="401"/>
      <c r="M332" s="401"/>
      <c r="N332" s="401"/>
      <c r="O332" s="401"/>
      <c r="P332" s="401"/>
      <c r="Q332" s="401"/>
      <c r="R332" s="433"/>
      <c r="S332" s="2"/>
      <c r="T332" s="2" t="s">
        <v>966</v>
      </c>
      <c r="U332" s="2"/>
      <c r="V332" s="2"/>
      <c r="W332" s="2"/>
      <c r="X332" s="2"/>
      <c r="Y332" s="2"/>
      <c r="Z332" s="2"/>
      <c r="AA332" s="432" t="s">
        <v>965</v>
      </c>
      <c r="AB332" s="401"/>
      <c r="AC332" s="401"/>
      <c r="AD332" s="401"/>
      <c r="AE332" s="401"/>
      <c r="AF332" s="401"/>
      <c r="AG332" s="401"/>
      <c r="AH332" s="401"/>
      <c r="AI332" s="401"/>
      <c r="AJ332" s="401"/>
      <c r="AK332" s="433"/>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row>
    <row r="333" spans="1:79" ht="15.75" customHeight="1">
      <c r="A333" s="2"/>
      <c r="B333" s="2" t="s">
        <v>883</v>
      </c>
      <c r="C333" s="2"/>
      <c r="D333" s="2"/>
      <c r="E333" s="2"/>
      <c r="F333" s="2"/>
      <c r="G333" s="2"/>
      <c r="H333" s="432" t="s">
        <v>1083</v>
      </c>
      <c r="I333" s="401"/>
      <c r="J333" s="401"/>
      <c r="K333" s="401"/>
      <c r="L333" s="401"/>
      <c r="M333" s="401"/>
      <c r="N333" s="401"/>
      <c r="O333" s="401"/>
      <c r="P333" s="401"/>
      <c r="Q333" s="401"/>
      <c r="R333" s="433"/>
      <c r="S333" s="2"/>
      <c r="T333" s="2" t="s">
        <v>883</v>
      </c>
      <c r="U333" s="2"/>
      <c r="V333" s="2"/>
      <c r="W333" s="2"/>
      <c r="X333" s="2"/>
      <c r="Y333" s="2"/>
      <c r="Z333" s="2"/>
      <c r="AA333" s="432" t="s">
        <v>1085</v>
      </c>
      <c r="AB333" s="401"/>
      <c r="AC333" s="401"/>
      <c r="AD333" s="401"/>
      <c r="AE333" s="401"/>
      <c r="AF333" s="401"/>
      <c r="AG333" s="401"/>
      <c r="AH333" s="401"/>
      <c r="AI333" s="401"/>
      <c r="AJ333" s="401"/>
      <c r="AK333" s="433"/>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row>
    <row r="334" spans="1:79" ht="15.75" customHeight="1">
      <c r="A334" s="2"/>
      <c r="B334" s="2" t="s">
        <v>886</v>
      </c>
      <c r="C334" s="2"/>
      <c r="D334" s="2"/>
      <c r="E334" s="2"/>
      <c r="F334" s="2"/>
      <c r="G334" s="2"/>
      <c r="H334" s="454" t="s">
        <v>1086</v>
      </c>
      <c r="I334" s="436"/>
      <c r="J334" s="436"/>
      <c r="K334" s="436"/>
      <c r="L334" s="436"/>
      <c r="M334" s="437"/>
      <c r="N334" s="2" t="s">
        <v>888</v>
      </c>
      <c r="O334" s="2"/>
      <c r="P334" s="435"/>
      <c r="Q334" s="436"/>
      <c r="R334" s="437"/>
      <c r="S334" s="2"/>
      <c r="T334" s="2" t="s">
        <v>886</v>
      </c>
      <c r="U334" s="2"/>
      <c r="V334" s="2"/>
      <c r="W334" s="2"/>
      <c r="X334" s="2"/>
      <c r="Y334" s="2"/>
      <c r="Z334" s="2"/>
      <c r="AA334" s="454" t="s">
        <v>907</v>
      </c>
      <c r="AB334" s="436"/>
      <c r="AC334" s="436"/>
      <c r="AD334" s="436"/>
      <c r="AE334" s="436"/>
      <c r="AF334" s="437"/>
      <c r="AG334" s="2" t="s">
        <v>888</v>
      </c>
      <c r="AH334" s="2"/>
      <c r="AI334" s="435"/>
      <c r="AJ334" s="436"/>
      <c r="AK334" s="437"/>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row>
    <row r="335" spans="1:79" ht="12.75" customHeight="1">
      <c r="A335" s="2"/>
      <c r="B335" s="2" t="s">
        <v>889</v>
      </c>
      <c r="C335" s="2"/>
      <c r="D335" s="2"/>
      <c r="E335" s="2"/>
      <c r="F335" s="2"/>
      <c r="G335" s="2"/>
      <c r="H335" s="434" t="s">
        <v>1089</v>
      </c>
      <c r="I335" s="401"/>
      <c r="J335" s="401"/>
      <c r="K335" s="401"/>
      <c r="L335" s="401"/>
      <c r="M335" s="433"/>
      <c r="N335" s="2"/>
      <c r="O335" s="2"/>
      <c r="P335" s="15"/>
      <c r="Q335" s="15"/>
      <c r="R335" s="15"/>
      <c r="S335" s="2"/>
      <c r="T335" s="2" t="s">
        <v>889</v>
      </c>
      <c r="U335" s="2"/>
      <c r="V335" s="2"/>
      <c r="W335" s="2"/>
      <c r="X335" s="2"/>
      <c r="Y335" s="2"/>
      <c r="Z335" s="2"/>
      <c r="AA335" s="434" t="s">
        <v>908</v>
      </c>
      <c r="AB335" s="401"/>
      <c r="AC335" s="401"/>
      <c r="AD335" s="401"/>
      <c r="AE335" s="401"/>
      <c r="AF335" s="433"/>
      <c r="AG335" s="2"/>
      <c r="AH335" s="2"/>
      <c r="AI335" s="15"/>
      <c r="AJ335" s="15"/>
      <c r="AK335" s="15"/>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row>
    <row r="336" spans="1:79" ht="15.75" customHeight="1">
      <c r="A336" s="2"/>
      <c r="B336" s="2" t="s">
        <v>975</v>
      </c>
      <c r="C336" s="2"/>
      <c r="D336" s="2"/>
      <c r="E336" s="2"/>
      <c r="F336" s="2"/>
      <c r="G336" s="2"/>
      <c r="H336" s="432" t="s">
        <v>1091</v>
      </c>
      <c r="I336" s="401"/>
      <c r="J336" s="401"/>
      <c r="K336" s="401"/>
      <c r="L336" s="401"/>
      <c r="M336" s="401"/>
      <c r="N336" s="401"/>
      <c r="O336" s="401"/>
      <c r="P336" s="401"/>
      <c r="Q336" s="401"/>
      <c r="R336" s="433"/>
      <c r="S336" s="2"/>
      <c r="T336" s="2" t="s">
        <v>975</v>
      </c>
      <c r="U336" s="2"/>
      <c r="V336" s="2"/>
      <c r="W336" s="2"/>
      <c r="X336" s="2"/>
      <c r="Y336" s="2"/>
      <c r="Z336" s="2"/>
      <c r="AA336" s="432" t="s">
        <v>1092</v>
      </c>
      <c r="AB336" s="401"/>
      <c r="AC336" s="401"/>
      <c r="AD336" s="401"/>
      <c r="AE336" s="401"/>
      <c r="AF336" s="401"/>
      <c r="AG336" s="401"/>
      <c r="AH336" s="401"/>
      <c r="AI336" s="401"/>
      <c r="AJ336" s="401"/>
      <c r="AK336" s="433"/>
      <c r="AL336" s="2"/>
      <c r="AM336" s="2"/>
      <c r="AN336" s="2"/>
      <c r="AO336" s="2"/>
      <c r="AP336" s="2"/>
      <c r="AQ336" s="2"/>
      <c r="AR336" s="2"/>
      <c r="AS336" s="2"/>
      <c r="AT336" s="2"/>
      <c r="AU336" s="2"/>
      <c r="AV336" s="2"/>
      <c r="AW336" s="2"/>
      <c r="AX336" s="2"/>
      <c r="AY336" s="2"/>
      <c r="AZ336" s="2"/>
      <c r="BA336" s="2" t="s">
        <v>16</v>
      </c>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row>
    <row r="337" spans="1:79" ht="15.75" customHeight="1">
      <c r="A337" s="2"/>
      <c r="B337" s="2"/>
      <c r="C337" s="2"/>
      <c r="D337" s="2"/>
      <c r="E337" s="2"/>
      <c r="F337" s="2"/>
      <c r="G337" s="2"/>
      <c r="H337" s="15"/>
      <c r="I337" s="15"/>
      <c r="J337" s="15"/>
      <c r="K337" s="15"/>
      <c r="L337" s="15"/>
      <c r="M337" s="15"/>
      <c r="N337" s="15"/>
      <c r="O337" s="15"/>
      <c r="P337" s="15"/>
      <c r="Q337" s="15"/>
      <c r="R337" s="15"/>
      <c r="S337" s="2"/>
      <c r="T337" s="2"/>
      <c r="U337" s="2"/>
      <c r="V337" s="2"/>
      <c r="W337" s="2"/>
      <c r="X337" s="2"/>
      <c r="Y337" s="2"/>
      <c r="Z337" s="2"/>
      <c r="AA337" s="15"/>
      <c r="AB337" s="15"/>
      <c r="AC337" s="15"/>
      <c r="AD337" s="15"/>
      <c r="AE337" s="15"/>
      <c r="AF337" s="15"/>
      <c r="AG337" s="15"/>
      <c r="AH337" s="15"/>
      <c r="AI337" s="15"/>
      <c r="AJ337" s="15"/>
      <c r="AK337" s="15"/>
      <c r="AL337" s="2"/>
      <c r="AM337" s="2"/>
      <c r="AN337" s="2"/>
      <c r="AO337" s="2"/>
      <c r="AP337" s="2"/>
      <c r="AQ337" s="2"/>
      <c r="AR337" s="2"/>
      <c r="AS337" s="2"/>
      <c r="AT337" s="2"/>
      <c r="AU337" s="2"/>
      <c r="AV337" s="2"/>
      <c r="AW337" s="2"/>
      <c r="AX337" s="2"/>
      <c r="AY337" s="2"/>
      <c r="AZ337" s="2"/>
      <c r="BA337" s="2" t="s">
        <v>604</v>
      </c>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row>
    <row r="338" spans="1:79" ht="15.75" customHeight="1">
      <c r="A338" s="2"/>
      <c r="B338" s="2"/>
      <c r="C338" s="2"/>
      <c r="D338" s="2"/>
      <c r="E338" s="2"/>
      <c r="F338" s="2"/>
      <c r="G338" s="2"/>
      <c r="H338" s="2"/>
      <c r="I338" s="2" t="s">
        <v>1095</v>
      </c>
      <c r="J338" s="2"/>
      <c r="K338" s="2"/>
      <c r="L338" s="2"/>
      <c r="M338" s="2"/>
      <c r="N338" s="2"/>
      <c r="O338" s="2"/>
      <c r="P338" s="435" t="s">
        <v>16</v>
      </c>
      <c r="Q338" s="436"/>
      <c r="R338" s="436"/>
      <c r="S338" s="436"/>
      <c r="T338" s="436"/>
      <c r="U338" s="436"/>
      <c r="V338" s="436"/>
      <c r="W338" s="436"/>
      <c r="X338" s="436"/>
      <c r="Y338" s="436"/>
      <c r="Z338" s="436"/>
      <c r="AA338" s="436"/>
      <c r="AB338" s="436"/>
      <c r="AC338" s="436"/>
      <c r="AD338" s="436"/>
      <c r="AE338" s="437"/>
      <c r="AF338" s="2"/>
      <c r="AG338" s="2"/>
      <c r="AH338" s="2"/>
      <c r="AI338" s="2"/>
      <c r="AJ338" s="2"/>
      <c r="AK338" s="2"/>
      <c r="AL338" s="2"/>
      <c r="AM338" s="2"/>
      <c r="AN338" s="2"/>
      <c r="AO338" s="2"/>
      <c r="AP338" s="2"/>
      <c r="AQ338" s="2"/>
      <c r="AR338" s="2"/>
      <c r="AS338" s="2"/>
      <c r="AT338" s="2"/>
      <c r="AU338" s="2"/>
      <c r="AV338" s="2"/>
      <c r="AW338" s="2"/>
      <c r="AX338" s="2"/>
      <c r="AY338" s="2"/>
      <c r="AZ338" s="2"/>
      <c r="BA338" s="2" t="s">
        <v>419</v>
      </c>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row>
    <row r="339" spans="1:79" ht="15.75" customHeight="1">
      <c r="A339" s="2"/>
      <c r="B339" s="2"/>
      <c r="C339" s="2"/>
      <c r="D339" s="2"/>
      <c r="E339" s="2"/>
      <c r="F339" s="2"/>
      <c r="G339" s="2"/>
      <c r="H339" s="2"/>
      <c r="I339" s="2" t="s">
        <v>960</v>
      </c>
      <c r="J339" s="2"/>
      <c r="K339" s="2"/>
      <c r="L339" s="2"/>
      <c r="M339" s="2"/>
      <c r="N339" s="2"/>
      <c r="O339" s="2"/>
      <c r="P339" s="432"/>
      <c r="Q339" s="401"/>
      <c r="R339" s="401"/>
      <c r="S339" s="401"/>
      <c r="T339" s="401"/>
      <c r="U339" s="401"/>
      <c r="V339" s="401"/>
      <c r="W339" s="401"/>
      <c r="X339" s="401"/>
      <c r="Y339" s="401"/>
      <c r="Z339" s="401"/>
      <c r="AA339" s="401"/>
      <c r="AB339" s="401"/>
      <c r="AC339" s="401"/>
      <c r="AD339" s="401"/>
      <c r="AE339" s="433"/>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row>
    <row r="340" spans="1:79" ht="15.75" customHeight="1">
      <c r="A340" s="2"/>
      <c r="B340" s="2"/>
      <c r="C340" s="2"/>
      <c r="D340" s="2"/>
      <c r="E340" s="2"/>
      <c r="F340" s="2"/>
      <c r="G340" s="2"/>
      <c r="H340" s="2"/>
      <c r="I340" s="2" t="s">
        <v>966</v>
      </c>
      <c r="J340" s="2"/>
      <c r="K340" s="2"/>
      <c r="L340" s="2"/>
      <c r="M340" s="2"/>
      <c r="N340" s="2"/>
      <c r="O340" s="2"/>
      <c r="P340" s="432"/>
      <c r="Q340" s="401"/>
      <c r="R340" s="401"/>
      <c r="S340" s="401"/>
      <c r="T340" s="401"/>
      <c r="U340" s="401"/>
      <c r="V340" s="401"/>
      <c r="W340" s="401"/>
      <c r="X340" s="401"/>
      <c r="Y340" s="401"/>
      <c r="Z340" s="401"/>
      <c r="AA340" s="401"/>
      <c r="AB340" s="401"/>
      <c r="AC340" s="401"/>
      <c r="AD340" s="401"/>
      <c r="AE340" s="433"/>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row>
    <row r="341" spans="1:79" ht="12.75" customHeight="1">
      <c r="A341" s="2"/>
      <c r="B341" s="2"/>
      <c r="C341" s="2"/>
      <c r="D341" s="2"/>
      <c r="E341" s="2"/>
      <c r="F341" s="2"/>
      <c r="G341" s="2"/>
      <c r="H341" s="2"/>
      <c r="I341" s="2" t="s">
        <v>883</v>
      </c>
      <c r="J341" s="2"/>
      <c r="K341" s="2"/>
      <c r="L341" s="2"/>
      <c r="M341" s="2"/>
      <c r="N341" s="2"/>
      <c r="O341" s="2"/>
      <c r="P341" s="432"/>
      <c r="Q341" s="401"/>
      <c r="R341" s="401"/>
      <c r="S341" s="401"/>
      <c r="T341" s="401"/>
      <c r="U341" s="401"/>
      <c r="V341" s="401"/>
      <c r="W341" s="401"/>
      <c r="X341" s="401"/>
      <c r="Y341" s="401"/>
      <c r="Z341" s="401"/>
      <c r="AA341" s="401"/>
      <c r="AB341" s="401"/>
      <c r="AC341" s="401"/>
      <c r="AD341" s="401"/>
      <c r="AE341" s="433"/>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row>
    <row r="342" spans="1:79" ht="15.75" customHeight="1">
      <c r="A342" s="2"/>
      <c r="B342" s="2"/>
      <c r="C342" s="2"/>
      <c r="D342" s="2"/>
      <c r="E342" s="2"/>
      <c r="F342" s="2"/>
      <c r="G342" s="2"/>
      <c r="H342" s="110"/>
      <c r="I342" s="2" t="s">
        <v>886</v>
      </c>
      <c r="J342" s="2"/>
      <c r="K342" s="2"/>
      <c r="L342" s="2"/>
      <c r="M342" s="2"/>
      <c r="N342" s="2"/>
      <c r="O342" s="2"/>
      <c r="P342" s="434"/>
      <c r="Q342" s="401"/>
      <c r="R342" s="401"/>
      <c r="S342" s="401"/>
      <c r="T342" s="401"/>
      <c r="U342" s="401"/>
      <c r="V342" s="401"/>
      <c r="W342" s="401"/>
      <c r="X342" s="401"/>
      <c r="Y342" s="401"/>
      <c r="Z342" s="433"/>
      <c r="AA342" s="2" t="s">
        <v>888</v>
      </c>
      <c r="AB342" s="2"/>
      <c r="AC342" s="432"/>
      <c r="AD342" s="401"/>
      <c r="AE342" s="433"/>
      <c r="AF342" s="110"/>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row>
    <row r="343" spans="1:79" ht="12.75" customHeight="1">
      <c r="A343" s="2"/>
      <c r="B343" s="2"/>
      <c r="C343" s="2"/>
      <c r="D343" s="2"/>
      <c r="E343" s="2"/>
      <c r="F343" s="2"/>
      <c r="G343" s="2"/>
      <c r="H343" s="110"/>
      <c r="I343" s="2" t="s">
        <v>889</v>
      </c>
      <c r="J343" s="2"/>
      <c r="K343" s="2"/>
      <c r="L343" s="2"/>
      <c r="M343" s="2"/>
      <c r="N343" s="2"/>
      <c r="O343" s="2"/>
      <c r="P343" s="434"/>
      <c r="Q343" s="401"/>
      <c r="R343" s="401"/>
      <c r="S343" s="401"/>
      <c r="T343" s="401"/>
      <c r="U343" s="401"/>
      <c r="V343" s="401"/>
      <c r="W343" s="401"/>
      <c r="X343" s="401"/>
      <c r="Y343" s="401"/>
      <c r="Z343" s="433"/>
      <c r="AA343" s="2"/>
      <c r="AB343" s="2"/>
      <c r="AC343" s="2"/>
      <c r="AD343" s="2"/>
      <c r="AE343" s="2"/>
      <c r="AF343" s="110"/>
      <c r="AG343" s="2"/>
      <c r="AH343" s="2"/>
      <c r="AI343" s="15"/>
      <c r="AJ343" s="15"/>
      <c r="AK343" s="15"/>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row>
    <row r="344" spans="1:79" ht="15.75" customHeight="1">
      <c r="A344" s="2"/>
      <c r="B344" s="2"/>
      <c r="C344" s="2"/>
      <c r="D344" s="2"/>
      <c r="E344" s="2"/>
      <c r="F344" s="2"/>
      <c r="G344" s="2"/>
      <c r="H344" s="2"/>
      <c r="I344" s="2" t="s">
        <v>975</v>
      </c>
      <c r="J344" s="2"/>
      <c r="K344" s="2"/>
      <c r="L344" s="2"/>
      <c r="M344" s="2"/>
      <c r="N344" s="2"/>
      <c r="O344" s="2"/>
      <c r="P344" s="435"/>
      <c r="Q344" s="436"/>
      <c r="R344" s="436"/>
      <c r="S344" s="436"/>
      <c r="T344" s="436"/>
      <c r="U344" s="436"/>
      <c r="V344" s="436"/>
      <c r="W344" s="436"/>
      <c r="X344" s="436"/>
      <c r="Y344" s="436"/>
      <c r="Z344" s="436"/>
      <c r="AA344" s="436"/>
      <c r="AB344" s="436"/>
      <c r="AC344" s="436"/>
      <c r="AD344" s="436"/>
      <c r="AE344" s="437"/>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row>
    <row r="345" spans="1:79" ht="15.75" customHeight="1">
      <c r="A345" s="2"/>
      <c r="B345" s="2"/>
      <c r="C345" s="2"/>
      <c r="D345" s="2"/>
      <c r="E345" s="2"/>
      <c r="F345" s="2"/>
      <c r="G345" s="2"/>
      <c r="H345" s="2"/>
      <c r="I345" s="2"/>
      <c r="J345" s="2"/>
      <c r="K345" s="2"/>
      <c r="L345" s="2"/>
      <c r="M345" s="2"/>
      <c r="N345" s="2"/>
      <c r="O345" s="2"/>
      <c r="P345" s="2"/>
      <c r="Q345" s="2"/>
      <c r="R345" s="2"/>
      <c r="S345" s="2"/>
      <c r="T345" s="15"/>
      <c r="U345" s="15"/>
      <c r="V345" s="15"/>
      <c r="W345" s="15"/>
      <c r="X345" s="15"/>
      <c r="Y345" s="15"/>
      <c r="Z345" s="15"/>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row>
    <row r="346" spans="1:79" ht="15.75" customHeight="1">
      <c r="A346" s="459" t="s">
        <v>1101</v>
      </c>
      <c r="B346" s="440"/>
      <c r="C346" s="440"/>
      <c r="D346" s="440"/>
      <c r="E346" s="440"/>
      <c r="F346" s="440"/>
      <c r="G346" s="440"/>
      <c r="H346" s="440"/>
      <c r="I346" s="440"/>
      <c r="J346" s="440"/>
      <c r="K346" s="440"/>
      <c r="L346" s="440"/>
      <c r="M346" s="440"/>
      <c r="N346" s="440"/>
      <c r="O346" s="440"/>
      <c r="P346" s="440"/>
      <c r="Q346" s="440"/>
      <c r="R346" s="440"/>
      <c r="S346" s="440"/>
      <c r="T346" s="440"/>
      <c r="U346" s="440"/>
      <c r="V346" s="440"/>
      <c r="W346" s="440"/>
      <c r="X346" s="440"/>
      <c r="Y346" s="440"/>
      <c r="Z346" s="440"/>
      <c r="AA346" s="440"/>
      <c r="AB346" s="440"/>
      <c r="AC346" s="440"/>
      <c r="AD346" s="440"/>
      <c r="AE346" s="440"/>
      <c r="AF346" s="440"/>
      <c r="AG346" s="440"/>
      <c r="AH346" s="440"/>
      <c r="AI346" s="440"/>
      <c r="AJ346" s="440"/>
      <c r="AK346" s="440"/>
      <c r="AL346" s="441"/>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row>
    <row r="347" spans="1:79" ht="12.75" customHeight="1">
      <c r="A347" s="442"/>
      <c r="B347" s="416"/>
      <c r="C347" s="416"/>
      <c r="D347" s="416"/>
      <c r="E347" s="416"/>
      <c r="F347" s="416"/>
      <c r="G347" s="416"/>
      <c r="H347" s="416"/>
      <c r="I347" s="416"/>
      <c r="J347" s="416"/>
      <c r="K347" s="416"/>
      <c r="L347" s="416"/>
      <c r="M347" s="416"/>
      <c r="N347" s="416"/>
      <c r="O347" s="416"/>
      <c r="P347" s="416"/>
      <c r="Q347" s="416"/>
      <c r="R347" s="416"/>
      <c r="S347" s="416"/>
      <c r="T347" s="416"/>
      <c r="U347" s="416"/>
      <c r="V347" s="416"/>
      <c r="W347" s="416"/>
      <c r="X347" s="416"/>
      <c r="Y347" s="416"/>
      <c r="Z347" s="416"/>
      <c r="AA347" s="416"/>
      <c r="AB347" s="416"/>
      <c r="AC347" s="416"/>
      <c r="AD347" s="416"/>
      <c r="AE347" s="416"/>
      <c r="AF347" s="416"/>
      <c r="AG347" s="416"/>
      <c r="AH347" s="416"/>
      <c r="AI347" s="416"/>
      <c r="AJ347" s="416"/>
      <c r="AK347" s="416"/>
      <c r="AL347" s="443"/>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row>
    <row r="348" spans="1:79" ht="12.75" customHeight="1">
      <c r="A348" s="2"/>
      <c r="B348" s="2"/>
      <c r="C348" s="2"/>
      <c r="D348" s="2"/>
      <c r="E348" s="2"/>
      <c r="F348" s="2"/>
      <c r="G348" s="2"/>
      <c r="H348" s="2"/>
      <c r="I348" s="2"/>
      <c r="J348" s="2"/>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2"/>
      <c r="AL348" s="58"/>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row>
    <row r="349" spans="1:79" ht="12.75" customHeight="1">
      <c r="A349" s="8" t="s">
        <v>644</v>
      </c>
      <c r="B349" s="8"/>
      <c r="C349" s="8" t="s">
        <v>1103</v>
      </c>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row>
    <row r="350" spans="1:79" ht="12.75" customHeight="1">
      <c r="A350" s="2"/>
      <c r="B350" s="2"/>
      <c r="C350" s="2"/>
      <c r="D350" s="2" t="s">
        <v>1104</v>
      </c>
      <c r="E350" s="2"/>
      <c r="F350" s="2"/>
      <c r="G350" s="2"/>
      <c r="H350" s="2"/>
      <c r="I350" s="2"/>
      <c r="J350" s="2"/>
      <c r="K350" s="2"/>
      <c r="L350" s="2"/>
      <c r="M350" s="438" t="s">
        <v>419</v>
      </c>
      <c r="N350" s="437"/>
      <c r="O350" s="2"/>
      <c r="P350" s="2" t="s">
        <v>1105</v>
      </c>
      <c r="Q350" s="2"/>
      <c r="R350" s="2"/>
      <c r="S350" s="2"/>
      <c r="T350" s="2"/>
      <c r="U350" s="2"/>
      <c r="V350" s="2"/>
      <c r="W350" s="2"/>
      <c r="X350" s="2"/>
      <c r="Y350" s="2"/>
      <c r="Z350" s="2"/>
      <c r="AA350" s="2"/>
      <c r="AB350" s="2"/>
      <c r="AC350" s="2"/>
      <c r="AD350" s="2"/>
      <c r="AE350" s="2"/>
      <c r="AF350" s="2"/>
      <c r="AG350" s="2"/>
      <c r="AH350" s="2"/>
      <c r="AI350" s="2"/>
      <c r="AJ350" s="438" t="s">
        <v>419</v>
      </c>
      <c r="AK350" s="437"/>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row>
    <row r="351" spans="1:79" ht="12.75" customHeight="1">
      <c r="A351" s="2"/>
      <c r="B351" s="2"/>
      <c r="C351" s="2"/>
      <c r="D351" s="2" t="s">
        <v>1106</v>
      </c>
      <c r="E351" s="2"/>
      <c r="F351" s="2"/>
      <c r="G351" s="2"/>
      <c r="H351" s="2"/>
      <c r="I351" s="2"/>
      <c r="J351" s="2"/>
      <c r="K351" s="2"/>
      <c r="L351" s="2"/>
      <c r="M351" s="2"/>
      <c r="N351" s="2"/>
      <c r="O351" s="2"/>
      <c r="P351" s="2"/>
      <c r="Q351" s="2"/>
      <c r="R351" s="2" t="s">
        <v>1107</v>
      </c>
      <c r="S351" s="2"/>
      <c r="T351" s="2"/>
      <c r="U351" s="2"/>
      <c r="V351" s="2"/>
      <c r="W351" s="2"/>
      <c r="X351" s="2"/>
      <c r="Y351" s="2"/>
      <c r="Z351" s="2"/>
      <c r="AA351" s="2"/>
      <c r="AB351" s="2"/>
      <c r="AC351" s="2"/>
      <c r="AD351" s="2"/>
      <c r="AE351" s="2"/>
      <c r="AF351" s="2"/>
      <c r="AG351" s="2"/>
      <c r="AH351" s="2"/>
      <c r="AI351" s="2"/>
      <c r="AJ351" s="438" t="s">
        <v>419</v>
      </c>
      <c r="AK351" s="437"/>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row>
    <row r="352" spans="1:79" ht="12.75" customHeight="1">
      <c r="A352" s="2"/>
      <c r="B352" s="2"/>
      <c r="C352" s="2"/>
      <c r="D352" s="2" t="s">
        <v>1108</v>
      </c>
      <c r="E352" s="2"/>
      <c r="F352" s="2"/>
      <c r="G352" s="2"/>
      <c r="H352" s="2"/>
      <c r="I352" s="2"/>
      <c r="J352" s="2"/>
      <c r="K352" s="2"/>
      <c r="L352" s="2"/>
      <c r="M352" s="438" t="s">
        <v>16</v>
      </c>
      <c r="N352" s="437"/>
      <c r="O352" s="2"/>
      <c r="P352" s="2" t="s">
        <v>1109</v>
      </c>
      <c r="Q352" s="2"/>
      <c r="R352" s="2"/>
      <c r="S352" s="2"/>
      <c r="T352" s="2"/>
      <c r="U352" s="2"/>
      <c r="V352" s="2"/>
      <c r="W352" s="2"/>
      <c r="X352" s="2"/>
      <c r="Y352" s="2"/>
      <c r="Z352" s="2"/>
      <c r="AA352" s="2"/>
      <c r="AB352" s="2"/>
      <c r="AC352" s="2"/>
      <c r="AD352" s="2"/>
      <c r="AE352" s="2"/>
      <c r="AF352" s="2"/>
      <c r="AG352" s="2"/>
      <c r="AH352" s="2"/>
      <c r="AI352" s="2"/>
      <c r="AJ352" s="438" t="s">
        <v>604</v>
      </c>
      <c r="AK352" s="437"/>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row>
    <row r="353" spans="1:79" ht="12.75" customHeight="1">
      <c r="A353" s="2"/>
      <c r="B353" s="2"/>
      <c r="C353" s="2"/>
      <c r="D353" s="2" t="s">
        <v>1110</v>
      </c>
      <c r="E353" s="2"/>
      <c r="F353" s="2"/>
      <c r="G353" s="2"/>
      <c r="H353" s="2"/>
      <c r="I353" s="2"/>
      <c r="J353" s="2"/>
      <c r="K353" s="2"/>
      <c r="L353" s="2"/>
      <c r="M353" s="438" t="s">
        <v>16</v>
      </c>
      <c r="N353" s="437"/>
      <c r="O353" s="2"/>
      <c r="P353" s="2"/>
      <c r="Q353" s="2" t="s">
        <v>1111</v>
      </c>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row>
    <row r="354" spans="1:79" ht="12.75" customHeight="1">
      <c r="A354" s="2"/>
      <c r="B354" s="2"/>
      <c r="C354" s="2"/>
      <c r="D354" s="2"/>
      <c r="E354" s="2"/>
      <c r="F354" s="2"/>
      <c r="G354" s="2"/>
      <c r="H354" s="2"/>
      <c r="I354" s="2"/>
      <c r="J354" s="2"/>
      <c r="K354" s="2"/>
      <c r="L354" s="2"/>
      <c r="M354" s="2"/>
      <c r="N354" s="2"/>
      <c r="O354" s="2"/>
      <c r="P354" s="2"/>
      <c r="Q354" s="2" t="s">
        <v>1113</v>
      </c>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row>
    <row r="355" spans="1:79" ht="12.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row>
    <row r="356" spans="1:79" ht="12.75" customHeight="1">
      <c r="A356" s="8" t="s">
        <v>703</v>
      </c>
      <c r="B356" s="8"/>
      <c r="C356" s="8" t="s">
        <v>1116</v>
      </c>
      <c r="D356" s="8"/>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row>
    <row r="357" spans="1:79" ht="12.75" customHeight="1">
      <c r="A357" s="2"/>
      <c r="B357" s="2"/>
      <c r="C357" s="2"/>
      <c r="D357" s="33" t="s">
        <v>1117</v>
      </c>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row>
    <row r="358" spans="1:79" ht="12.75" customHeight="1">
      <c r="A358" s="2"/>
      <c r="B358" s="2"/>
      <c r="C358" s="2"/>
      <c r="D358" s="33" t="s">
        <v>1119</v>
      </c>
      <c r="E358" s="12"/>
      <c r="F358" s="12"/>
      <c r="G358" s="12"/>
      <c r="H358" s="12"/>
      <c r="I358" s="12"/>
      <c r="J358" s="12"/>
      <c r="K358" s="12"/>
      <c r="L358" s="12"/>
      <c r="M358" s="12"/>
      <c r="N358" s="438" t="s">
        <v>16</v>
      </c>
      <c r="O358" s="437"/>
      <c r="P358" s="12"/>
      <c r="Q358" s="12"/>
      <c r="R358" s="12"/>
      <c r="S358" s="12"/>
      <c r="T358" s="12"/>
      <c r="U358" s="12"/>
      <c r="V358" s="12"/>
      <c r="W358" s="12"/>
      <c r="X358" s="12"/>
      <c r="Y358" s="12"/>
      <c r="Z358" s="12"/>
      <c r="AA358" s="2"/>
      <c r="AB358" s="2"/>
      <c r="AC358" s="12"/>
      <c r="AD358" s="12"/>
      <c r="AE358" s="1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row>
    <row r="359" spans="1:79" ht="12.75" customHeight="1">
      <c r="A359" s="2"/>
      <c r="B359" s="2"/>
      <c r="C359" s="2"/>
      <c r="D359" s="2"/>
      <c r="E359" s="2" t="s">
        <v>1120</v>
      </c>
      <c r="F359" s="2"/>
      <c r="G359" s="2"/>
      <c r="H359" s="2"/>
      <c r="I359" s="2"/>
      <c r="J359" s="2"/>
      <c r="K359" s="2"/>
      <c r="L359" s="2"/>
      <c r="M359" s="2"/>
      <c r="N359" s="2"/>
      <c r="O359" s="2"/>
      <c r="P359" s="2"/>
      <c r="Q359" s="2"/>
      <c r="R359" s="2"/>
      <c r="S359" s="2"/>
      <c r="T359" s="2"/>
      <c r="U359" s="2"/>
      <c r="V359" s="2"/>
      <c r="W359" s="2"/>
      <c r="X359" s="2"/>
      <c r="Y359" s="438" t="s">
        <v>16</v>
      </c>
      <c r="Z359" s="437"/>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row>
    <row r="360" spans="1:79" ht="12.75" customHeight="1">
      <c r="A360" s="2"/>
      <c r="B360" s="2"/>
      <c r="C360" s="2"/>
      <c r="D360" s="2" t="s">
        <v>1121</v>
      </c>
      <c r="E360" s="2"/>
      <c r="F360" s="2"/>
      <c r="G360" s="2"/>
      <c r="H360" s="2"/>
      <c r="I360" s="2"/>
      <c r="J360" s="2"/>
      <c r="K360" s="2"/>
      <c r="L360" s="2"/>
      <c r="M360" s="2"/>
      <c r="N360" s="2"/>
      <c r="O360" s="2"/>
      <c r="P360" s="2"/>
      <c r="Q360" s="435" t="s">
        <v>16</v>
      </c>
      <c r="R360" s="436"/>
      <c r="S360" s="436"/>
      <c r="T360" s="436"/>
      <c r="U360" s="436"/>
      <c r="V360" s="436"/>
      <c r="W360" s="436"/>
      <c r="X360" s="436"/>
      <c r="Y360" s="436"/>
      <c r="Z360" s="436"/>
      <c r="AA360" s="436"/>
      <c r="AB360" s="436"/>
      <c r="AC360" s="436"/>
      <c r="AD360" s="436"/>
      <c r="AE360" s="436"/>
      <c r="AF360" s="436"/>
      <c r="AG360" s="437"/>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row>
    <row r="361" spans="1:79" ht="12.75" customHeight="1">
      <c r="A361" s="2"/>
      <c r="B361" s="2"/>
      <c r="C361" s="2"/>
      <c r="D361" s="2" t="s">
        <v>1122</v>
      </c>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row>
    <row r="362" spans="1:79" ht="12.75" customHeight="1">
      <c r="A362" s="2"/>
      <c r="B362" s="2"/>
      <c r="C362" s="2"/>
      <c r="D362" s="2" t="s">
        <v>1124</v>
      </c>
      <c r="E362" s="12"/>
      <c r="F362" s="12"/>
      <c r="G362" s="12"/>
      <c r="H362" s="12"/>
      <c r="I362" s="12"/>
      <c r="J362" s="438" t="s">
        <v>419</v>
      </c>
      <c r="K362" s="437"/>
      <c r="L362" s="12"/>
      <c r="M362" s="12"/>
      <c r="N362" s="12"/>
      <c r="O362" s="12"/>
      <c r="P362" s="12"/>
      <c r="Q362" s="12"/>
      <c r="R362" s="12"/>
      <c r="S362" s="12"/>
      <c r="T362" s="12"/>
      <c r="U362" s="12"/>
      <c r="V362" s="12"/>
      <c r="W362" s="12"/>
      <c r="X362" s="12"/>
      <c r="Y362" s="12"/>
      <c r="Z362" s="12"/>
      <c r="AA362" s="2"/>
      <c r="AB362" s="2"/>
      <c r="AC362" s="12"/>
      <c r="AD362" s="12"/>
      <c r="AE362" s="1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row>
    <row r="363" spans="1:79" ht="12.75" customHeight="1">
      <c r="A363" s="2"/>
      <c r="B363" s="2"/>
      <c r="C363" s="2"/>
      <c r="D363" s="2"/>
      <c r="E363" s="389" t="s">
        <v>1126</v>
      </c>
      <c r="F363" s="390"/>
      <c r="G363" s="390"/>
      <c r="H363" s="390"/>
      <c r="I363" s="390"/>
      <c r="J363" s="390"/>
      <c r="K363" s="390"/>
      <c r="L363" s="390"/>
      <c r="M363" s="390"/>
      <c r="N363" s="390"/>
      <c r="O363" s="390"/>
      <c r="P363" s="390"/>
      <c r="Q363" s="390"/>
      <c r="R363" s="390"/>
      <c r="S363" s="390"/>
      <c r="T363" s="390"/>
      <c r="U363" s="390"/>
      <c r="V363" s="390"/>
      <c r="W363" s="390"/>
      <c r="X363" s="390"/>
      <c r="Y363" s="390"/>
      <c r="Z363" s="390"/>
      <c r="AA363" s="390"/>
      <c r="AB363" s="390"/>
      <c r="AC363" s="390"/>
      <c r="AD363" s="390"/>
      <c r="AE363" s="390"/>
      <c r="AF363" s="390"/>
      <c r="AG363" s="390"/>
      <c r="AH363" s="390"/>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row>
    <row r="364" spans="1:79" ht="12.75" customHeight="1">
      <c r="A364" s="2"/>
      <c r="B364" s="2"/>
      <c r="C364" s="2"/>
      <c r="D364" s="2"/>
      <c r="E364" s="390"/>
      <c r="F364" s="390"/>
      <c r="G364" s="390"/>
      <c r="H364" s="390"/>
      <c r="I364" s="390"/>
      <c r="J364" s="390"/>
      <c r="K364" s="390"/>
      <c r="L364" s="390"/>
      <c r="M364" s="390"/>
      <c r="N364" s="390"/>
      <c r="O364" s="390"/>
      <c r="P364" s="390"/>
      <c r="Q364" s="390"/>
      <c r="R364" s="390"/>
      <c r="S364" s="390"/>
      <c r="T364" s="390"/>
      <c r="U364" s="390"/>
      <c r="V364" s="390"/>
      <c r="W364" s="390"/>
      <c r="X364" s="390"/>
      <c r="Y364" s="390"/>
      <c r="Z364" s="390"/>
      <c r="AA364" s="390"/>
      <c r="AB364" s="390"/>
      <c r="AC364" s="390"/>
      <c r="AD364" s="390"/>
      <c r="AE364" s="390"/>
      <c r="AF364" s="390"/>
      <c r="AG364" s="390"/>
      <c r="AH364" s="390"/>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row>
    <row r="365" spans="1:79" ht="12.75" customHeight="1">
      <c r="A365" s="2"/>
      <c r="B365" s="2"/>
      <c r="C365" s="2"/>
      <c r="D365" s="2"/>
      <c r="E365" s="2" t="s">
        <v>1128</v>
      </c>
      <c r="F365" s="2"/>
      <c r="G365" s="2"/>
      <c r="H365" s="2"/>
      <c r="I365" s="2"/>
      <c r="J365" s="2"/>
      <c r="K365" s="2"/>
      <c r="L365" s="2"/>
      <c r="M365" s="2"/>
      <c r="N365" s="438" t="s">
        <v>1129</v>
      </c>
      <c r="O365" s="436"/>
      <c r="P365" s="436"/>
      <c r="Q365" s="437"/>
      <c r="R365" s="2"/>
      <c r="S365" s="2"/>
      <c r="T365" s="2"/>
      <c r="U365" s="2" t="s">
        <v>1130</v>
      </c>
      <c r="V365" s="2"/>
      <c r="W365" s="2"/>
      <c r="X365" s="2"/>
      <c r="Y365" s="2"/>
      <c r="Z365" s="2"/>
      <c r="AA365" s="2"/>
      <c r="AB365" s="2"/>
      <c r="AC365" s="438">
        <v>1</v>
      </c>
      <c r="AD365" s="436"/>
      <c r="AE365" s="436"/>
      <c r="AF365" s="437"/>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row>
    <row r="366" spans="1:79" ht="12.75" customHeight="1">
      <c r="A366" s="2"/>
      <c r="B366" s="2"/>
      <c r="C366" s="2"/>
      <c r="D366" s="2"/>
      <c r="E366" s="2" t="s">
        <v>1132</v>
      </c>
      <c r="F366" s="2"/>
      <c r="G366" s="2"/>
      <c r="H366" s="2"/>
      <c r="I366" s="2"/>
      <c r="J366" s="2"/>
      <c r="K366" s="2"/>
      <c r="L366" s="2"/>
      <c r="M366" s="2"/>
      <c r="N366" s="438">
        <v>1</v>
      </c>
      <c r="O366" s="436"/>
      <c r="P366" s="436"/>
      <c r="Q366" s="437"/>
      <c r="R366" s="2"/>
      <c r="S366" s="2"/>
      <c r="T366" s="2"/>
      <c r="U366" s="2" t="s">
        <v>1133</v>
      </c>
      <c r="V366" s="2"/>
      <c r="W366" s="2"/>
      <c r="X366" s="2"/>
      <c r="Y366" s="2"/>
      <c r="Z366" s="2"/>
      <c r="AA366" s="2"/>
      <c r="AB366" s="2"/>
      <c r="AC366" s="438">
        <v>28</v>
      </c>
      <c r="AD366" s="436"/>
      <c r="AE366" s="436"/>
      <c r="AF366" s="437"/>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row>
    <row r="367" spans="1:79" ht="12.75" customHeight="1">
      <c r="A367" s="2"/>
      <c r="B367" s="2"/>
      <c r="C367" s="2"/>
      <c r="D367" s="2"/>
      <c r="E367" s="2" t="s">
        <v>1135</v>
      </c>
      <c r="F367" s="2"/>
      <c r="G367" s="2"/>
      <c r="H367" s="2"/>
      <c r="I367" s="2"/>
      <c r="J367" s="2"/>
      <c r="K367" s="2"/>
      <c r="L367" s="2"/>
      <c r="M367" s="2"/>
      <c r="N367" s="438">
        <v>2</v>
      </c>
      <c r="O367" s="436"/>
      <c r="P367" s="436"/>
      <c r="Q367" s="437"/>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row>
    <row r="368" spans="1:79" ht="12.75" customHeight="1">
      <c r="A368" s="2"/>
      <c r="B368" s="2"/>
      <c r="C368" s="2"/>
      <c r="D368" s="2"/>
      <c r="E368" s="2" t="s">
        <v>1136</v>
      </c>
      <c r="F368" s="2"/>
      <c r="G368" s="2"/>
      <c r="H368" s="2"/>
      <c r="I368" s="2"/>
      <c r="J368" s="2"/>
      <c r="K368" s="2"/>
      <c r="L368" s="2"/>
      <c r="M368" s="2"/>
      <c r="N368" s="460" t="s">
        <v>1137</v>
      </c>
      <c r="O368" s="384"/>
      <c r="P368" s="384"/>
      <c r="Q368" s="384"/>
      <c r="R368" s="384"/>
      <c r="S368" s="384"/>
      <c r="T368" s="384"/>
      <c r="U368" s="384"/>
      <c r="V368" s="384"/>
      <c r="W368" s="384"/>
      <c r="X368" s="384"/>
      <c r="Y368" s="384"/>
      <c r="Z368" s="384"/>
      <c r="AA368" s="384"/>
      <c r="AB368" s="384"/>
      <c r="AC368" s="384"/>
      <c r="AD368" s="384"/>
      <c r="AE368" s="384"/>
      <c r="AF368" s="385"/>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row>
    <row r="369" spans="1:79" ht="12.75" customHeight="1">
      <c r="A369" s="2"/>
      <c r="B369" s="2"/>
      <c r="C369" s="2"/>
      <c r="D369" s="2"/>
      <c r="E369" s="2"/>
      <c r="F369" s="2"/>
      <c r="G369" s="2"/>
      <c r="H369" s="2"/>
      <c r="I369" s="2"/>
      <c r="J369" s="2"/>
      <c r="K369" s="2"/>
      <c r="L369" s="2"/>
      <c r="M369" s="2"/>
      <c r="N369" s="461"/>
      <c r="O369" s="450"/>
      <c r="P369" s="450"/>
      <c r="Q369" s="450"/>
      <c r="R369" s="450"/>
      <c r="S369" s="450"/>
      <c r="T369" s="450"/>
      <c r="U369" s="450"/>
      <c r="V369" s="450"/>
      <c r="W369" s="450"/>
      <c r="X369" s="450"/>
      <c r="Y369" s="450"/>
      <c r="Z369" s="450"/>
      <c r="AA369" s="450"/>
      <c r="AB369" s="450"/>
      <c r="AC369" s="450"/>
      <c r="AD369" s="450"/>
      <c r="AE369" s="450"/>
      <c r="AF369" s="46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row>
    <row r="370" spans="1:79" ht="12.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row>
    <row r="371" spans="1:79" ht="12.75" customHeight="1">
      <c r="A371" s="2"/>
      <c r="B371" s="2"/>
      <c r="C371" s="2"/>
      <c r="D371" s="8" t="s">
        <v>1141</v>
      </c>
      <c r="E371" s="8"/>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row>
    <row r="372" spans="1:79" ht="12.75" customHeight="1">
      <c r="A372" s="2"/>
      <c r="B372" s="2"/>
      <c r="C372" s="2"/>
      <c r="D372" s="2"/>
      <c r="E372" s="2" t="s">
        <v>1142</v>
      </c>
      <c r="F372" s="2"/>
      <c r="G372" s="2"/>
      <c r="H372" s="2"/>
      <c r="I372" s="2"/>
      <c r="J372" s="2"/>
      <c r="K372" s="2"/>
      <c r="L372" s="2"/>
      <c r="M372" s="2"/>
      <c r="N372" s="2" t="s">
        <v>663</v>
      </c>
      <c r="O372" s="2"/>
      <c r="P372" s="2"/>
      <c r="Q372" s="2" t="s">
        <v>664</v>
      </c>
      <c r="R372" s="2"/>
      <c r="S372" s="493"/>
      <c r="T372" s="437"/>
      <c r="U372" s="1" t="s">
        <v>667</v>
      </c>
      <c r="V372" s="493"/>
      <c r="W372" s="437"/>
      <c r="X372" s="2"/>
      <c r="Y372" s="2" t="s">
        <v>663</v>
      </c>
      <c r="Z372" s="2"/>
      <c r="AA372" s="2"/>
      <c r="AB372" s="2" t="s">
        <v>664</v>
      </c>
      <c r="AC372" s="2"/>
      <c r="AD372" s="493"/>
      <c r="AE372" s="437"/>
      <c r="AF372" s="1" t="s">
        <v>667</v>
      </c>
      <c r="AG372" s="493"/>
      <c r="AH372" s="437"/>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row>
    <row r="373" spans="1:79" ht="12.75" customHeight="1">
      <c r="A373" s="2"/>
      <c r="B373" s="2"/>
      <c r="C373" s="2"/>
      <c r="D373" s="2"/>
      <c r="E373" s="2" t="s">
        <v>1144</v>
      </c>
      <c r="F373" s="2"/>
      <c r="G373" s="2"/>
      <c r="H373" s="2"/>
      <c r="I373" s="2"/>
      <c r="J373" s="2"/>
      <c r="K373" s="2"/>
      <c r="L373" s="2"/>
      <c r="M373" s="2"/>
      <c r="N373" s="493"/>
      <c r="O373" s="436"/>
      <c r="P373" s="437"/>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row>
    <row r="374" spans="1:79" ht="12.75" customHeight="1">
      <c r="A374" s="2"/>
      <c r="B374" s="2"/>
      <c r="C374" s="2"/>
      <c r="D374" s="2"/>
      <c r="E374" s="2" t="s">
        <v>1146</v>
      </c>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484" t="s">
        <v>16</v>
      </c>
      <c r="AH374" s="437"/>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row>
    <row r="375" spans="1:79" ht="12.75" customHeight="1">
      <c r="A375" s="2"/>
      <c r="B375" s="2"/>
      <c r="C375" s="2"/>
      <c r="D375" s="2"/>
      <c r="E375" s="2"/>
      <c r="F375" s="2"/>
      <c r="G375" s="2" t="s">
        <v>1148</v>
      </c>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484" t="s">
        <v>16</v>
      </c>
      <c r="AH375" s="437"/>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row>
    <row r="376" spans="1:79" ht="12.75" customHeight="1">
      <c r="A376" s="2"/>
      <c r="B376" s="2"/>
      <c r="C376" s="2"/>
      <c r="D376" s="2"/>
      <c r="E376" s="2"/>
      <c r="F376" s="2"/>
      <c r="G376" s="120" t="s">
        <v>1150</v>
      </c>
      <c r="H376" s="2"/>
      <c r="I376" s="2"/>
      <c r="J376" s="2"/>
      <c r="K376" s="2"/>
      <c r="L376" s="2"/>
      <c r="M376" s="2"/>
      <c r="N376" s="2"/>
      <c r="O376" s="2"/>
      <c r="P376" s="2"/>
      <c r="Q376" s="2"/>
      <c r="R376" s="2"/>
      <c r="S376" s="2"/>
      <c r="T376" s="2"/>
      <c r="U376" s="2"/>
      <c r="V376" s="438" t="s">
        <v>16</v>
      </c>
      <c r="W376" s="437"/>
      <c r="X376" s="2"/>
      <c r="Y376" s="50" t="s">
        <v>1152</v>
      </c>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row>
    <row r="377" spans="1:79" ht="12.75" customHeight="1">
      <c r="A377" s="2"/>
      <c r="B377" s="2"/>
      <c r="C377" s="2"/>
      <c r="D377" s="2"/>
      <c r="E377" s="2" t="s">
        <v>1153</v>
      </c>
      <c r="F377" s="2"/>
      <c r="G377" s="2"/>
      <c r="H377" s="2"/>
      <c r="I377" s="2"/>
      <c r="J377" s="2"/>
      <c r="K377" s="2"/>
      <c r="L377" s="2"/>
      <c r="M377" s="2"/>
      <c r="N377" s="2"/>
      <c r="O377" s="2"/>
      <c r="P377" s="2"/>
      <c r="Q377" s="2"/>
      <c r="R377" s="2"/>
      <c r="S377" s="2"/>
      <c r="T377" s="2"/>
      <c r="U377" s="2"/>
      <c r="V377" s="438" t="s">
        <v>16</v>
      </c>
      <c r="W377" s="437"/>
      <c r="X377" s="2"/>
      <c r="Y377" s="2" t="s">
        <v>1154</v>
      </c>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row>
    <row r="378" spans="1:79" ht="12.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row>
    <row r="379" spans="1:79" ht="12.75" customHeight="1">
      <c r="A379" s="8" t="s">
        <v>1157</v>
      </c>
      <c r="B379" s="8"/>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row>
    <row r="380" spans="1:79" ht="12.75" customHeight="1">
      <c r="A380" s="2"/>
      <c r="B380" s="2"/>
      <c r="C380" s="2"/>
      <c r="D380" s="2" t="s">
        <v>1158</v>
      </c>
      <c r="E380" s="2"/>
      <c r="F380" s="2"/>
      <c r="G380" s="2"/>
      <c r="H380" s="2"/>
      <c r="I380" s="2"/>
      <c r="J380" s="435" t="s">
        <v>16</v>
      </c>
      <c r="K380" s="436"/>
      <c r="L380" s="436"/>
      <c r="M380" s="436"/>
      <c r="N380" s="436"/>
      <c r="O380" s="436"/>
      <c r="P380" s="436"/>
      <c r="Q380" s="436"/>
      <c r="R380" s="436"/>
      <c r="S380" s="436"/>
      <c r="T380" s="436"/>
      <c r="U380" s="437"/>
      <c r="V380" s="15" t="s">
        <v>1159</v>
      </c>
      <c r="W380" s="15"/>
      <c r="X380" s="15"/>
      <c r="Y380" s="15"/>
      <c r="Z380" s="15"/>
      <c r="AA380" s="15"/>
      <c r="AB380" s="15"/>
      <c r="AC380" s="435" t="s">
        <v>16</v>
      </c>
      <c r="AD380" s="436"/>
      <c r="AE380" s="436"/>
      <c r="AF380" s="436"/>
      <c r="AG380" s="436"/>
      <c r="AH380" s="436"/>
      <c r="AI380" s="436"/>
      <c r="AJ380" s="437"/>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row>
    <row r="381" spans="1:79" ht="12.75" customHeight="1">
      <c r="A381" s="2"/>
      <c r="B381" s="2"/>
      <c r="C381" s="2"/>
      <c r="D381" s="2" t="s">
        <v>1161</v>
      </c>
      <c r="E381" s="2"/>
      <c r="F381" s="2"/>
      <c r="G381" s="2"/>
      <c r="H381" s="2"/>
      <c r="I381" s="2"/>
      <c r="J381" s="432"/>
      <c r="K381" s="401"/>
      <c r="L381" s="401"/>
      <c r="M381" s="401"/>
      <c r="N381" s="401"/>
      <c r="O381" s="401"/>
      <c r="P381" s="401"/>
      <c r="Q381" s="401"/>
      <c r="R381" s="401"/>
      <c r="S381" s="401"/>
      <c r="T381" s="401"/>
      <c r="U381" s="433"/>
      <c r="V381" s="2" t="s">
        <v>1161</v>
      </c>
      <c r="W381" s="15"/>
      <c r="X381" s="15"/>
      <c r="Y381" s="15"/>
      <c r="Z381" s="15"/>
      <c r="AA381" s="15"/>
      <c r="AB381" s="15"/>
      <c r="AC381" s="435"/>
      <c r="AD381" s="436"/>
      <c r="AE381" s="436"/>
      <c r="AF381" s="436"/>
      <c r="AG381" s="436"/>
      <c r="AH381" s="436"/>
      <c r="AI381" s="436"/>
      <c r="AJ381" s="437"/>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row>
    <row r="382" spans="1:79" ht="12.75" customHeight="1">
      <c r="A382" s="2"/>
      <c r="B382" s="2"/>
      <c r="C382" s="2"/>
      <c r="D382" s="2" t="s">
        <v>571</v>
      </c>
      <c r="E382" s="2"/>
      <c r="F382" s="2"/>
      <c r="G382" s="2"/>
      <c r="H382" s="2"/>
      <c r="I382" s="2"/>
      <c r="J382" s="432"/>
      <c r="K382" s="401"/>
      <c r="L382" s="401"/>
      <c r="M382" s="401"/>
      <c r="N382" s="401"/>
      <c r="O382" s="401"/>
      <c r="P382" s="401"/>
      <c r="Q382" s="401"/>
      <c r="R382" s="401"/>
      <c r="S382" s="401"/>
      <c r="T382" s="401"/>
      <c r="U382" s="433"/>
      <c r="V382" s="2" t="s">
        <v>571</v>
      </c>
      <c r="W382" s="15"/>
      <c r="X382" s="15"/>
      <c r="Y382" s="15"/>
      <c r="Z382" s="15"/>
      <c r="AA382" s="15"/>
      <c r="AB382" s="15"/>
      <c r="AC382" s="435"/>
      <c r="AD382" s="436"/>
      <c r="AE382" s="436"/>
      <c r="AF382" s="436"/>
      <c r="AG382" s="436"/>
      <c r="AH382" s="436"/>
      <c r="AI382" s="436"/>
      <c r="AJ382" s="437"/>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row>
    <row r="383" spans="1:79" ht="12.75" customHeight="1">
      <c r="A383" s="2"/>
      <c r="B383" s="2"/>
      <c r="C383" s="2"/>
      <c r="D383" s="2" t="s">
        <v>1164</v>
      </c>
      <c r="E383" s="2"/>
      <c r="F383" s="2"/>
      <c r="G383" s="2"/>
      <c r="H383" s="2"/>
      <c r="I383" s="2"/>
      <c r="J383" s="458"/>
      <c r="K383" s="401"/>
      <c r="L383" s="401"/>
      <c r="M383" s="401"/>
      <c r="N383" s="401"/>
      <c r="O383" s="401"/>
      <c r="P383" s="401"/>
      <c r="Q383" s="401"/>
      <c r="R383" s="401"/>
      <c r="S383" s="401"/>
      <c r="T383" s="401"/>
      <c r="U383" s="433"/>
      <c r="V383" s="435"/>
      <c r="W383" s="436"/>
      <c r="X383" s="436"/>
      <c r="Y383" s="436"/>
      <c r="Z383" s="436"/>
      <c r="AA383" s="436"/>
      <c r="AB383" s="436"/>
      <c r="AC383" s="436"/>
      <c r="AD383" s="436"/>
      <c r="AE383" s="436"/>
      <c r="AF383" s="436"/>
      <c r="AG383" s="436"/>
      <c r="AH383" s="436"/>
      <c r="AI383" s="436"/>
      <c r="AJ383" s="437"/>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row>
    <row r="384" spans="1:79" ht="12.75" customHeight="1">
      <c r="A384" s="2"/>
      <c r="B384" s="2"/>
      <c r="C384" s="2"/>
      <c r="D384" s="2" t="s">
        <v>1165</v>
      </c>
      <c r="E384" s="2"/>
      <c r="F384" s="2"/>
      <c r="G384" s="2"/>
      <c r="H384" s="2"/>
      <c r="I384" s="2"/>
      <c r="J384" s="2"/>
      <c r="K384" s="2"/>
      <c r="L384" s="2"/>
      <c r="M384" s="2"/>
      <c r="N384" s="2"/>
      <c r="O384" s="2"/>
      <c r="P384" s="2"/>
      <c r="Q384" s="503"/>
      <c r="R384" s="401"/>
      <c r="S384" s="401"/>
      <c r="T384" s="401"/>
      <c r="U384" s="433"/>
      <c r="V384" s="2" t="s">
        <v>1167</v>
      </c>
      <c r="W384" s="2"/>
      <c r="X384" s="2"/>
      <c r="Y384" s="2"/>
      <c r="Z384" s="2"/>
      <c r="AA384" s="2"/>
      <c r="AB384" s="2"/>
      <c r="AC384" s="2"/>
      <c r="AD384" s="2"/>
      <c r="AE384" s="2"/>
      <c r="AF384" s="2"/>
      <c r="AG384" s="2"/>
      <c r="AH384" s="2"/>
      <c r="AI384" s="438" t="s">
        <v>604</v>
      </c>
      <c r="AJ384" s="437"/>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row>
    <row r="385" spans="1:79" ht="12.75" customHeight="1">
      <c r="A385" s="2"/>
      <c r="B385" s="2"/>
      <c r="C385" s="2"/>
      <c r="D385" s="2" t="s">
        <v>1169</v>
      </c>
      <c r="E385" s="2"/>
      <c r="F385" s="2"/>
      <c r="G385" s="2"/>
      <c r="H385" s="2"/>
      <c r="I385" s="2"/>
      <c r="J385" s="2"/>
      <c r="K385" s="2"/>
      <c r="L385" s="2"/>
      <c r="M385" s="2"/>
      <c r="N385" s="2"/>
      <c r="O385" s="2"/>
      <c r="P385" s="2"/>
      <c r="Q385" s="503"/>
      <c r="R385" s="401"/>
      <c r="S385" s="401"/>
      <c r="T385" s="401"/>
      <c r="U385" s="433"/>
      <c r="V385" s="2"/>
      <c r="W385" s="48" t="s">
        <v>1170</v>
      </c>
      <c r="X385" s="2"/>
      <c r="Y385" s="2"/>
      <c r="Z385" s="2"/>
      <c r="AA385" s="2"/>
      <c r="AB385" s="2"/>
      <c r="AC385" s="2"/>
      <c r="AD385" s="2"/>
      <c r="AE385" s="2"/>
      <c r="AF385" s="2"/>
      <c r="AG385" s="505"/>
      <c r="AH385" s="436"/>
      <c r="AI385" s="436"/>
      <c r="AJ385" s="437"/>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row>
    <row r="386" spans="1:79" ht="12.75" customHeight="1">
      <c r="A386" s="2"/>
      <c r="B386" s="2"/>
      <c r="C386" s="2"/>
      <c r="D386" s="2" t="s">
        <v>1172</v>
      </c>
      <c r="E386" s="2"/>
      <c r="F386" s="2"/>
      <c r="G386" s="2"/>
      <c r="H386" s="2"/>
      <c r="I386" s="2"/>
      <c r="J386" s="2"/>
      <c r="K386" s="2"/>
      <c r="L386" s="2"/>
      <c r="M386" s="2"/>
      <c r="N386" s="2"/>
      <c r="O386" s="2"/>
      <c r="P386" s="2"/>
      <c r="Q386" s="504"/>
      <c r="R386" s="401"/>
      <c r="S386" s="401"/>
      <c r="T386" s="401"/>
      <c r="U386" s="433"/>
      <c r="V386" s="2" t="s">
        <v>1173</v>
      </c>
      <c r="W386" s="2"/>
      <c r="X386" s="2"/>
      <c r="Y386" s="2"/>
      <c r="Z386" s="2"/>
      <c r="AA386" s="2"/>
      <c r="AB386" s="2"/>
      <c r="AC386" s="2"/>
      <c r="AD386" s="2"/>
      <c r="AE386" s="2"/>
      <c r="AF386" s="2"/>
      <c r="AG386" s="513"/>
      <c r="AH386" s="401"/>
      <c r="AI386" s="401"/>
      <c r="AJ386" s="433"/>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row>
    <row r="387" spans="1:79" ht="12.75" customHeight="1">
      <c r="A387" s="2"/>
      <c r="B387" s="2"/>
      <c r="C387" s="2"/>
      <c r="D387" s="2" t="s">
        <v>886</v>
      </c>
      <c r="E387" s="2"/>
      <c r="F387" s="2"/>
      <c r="G387" s="2"/>
      <c r="H387" s="2"/>
      <c r="I387" s="454"/>
      <c r="J387" s="436"/>
      <c r="K387" s="436"/>
      <c r="L387" s="436"/>
      <c r="M387" s="436"/>
      <c r="N387" s="437"/>
      <c r="O387" s="2"/>
      <c r="P387" s="2"/>
      <c r="Q387" s="2" t="s">
        <v>888</v>
      </c>
      <c r="R387" s="2"/>
      <c r="S387" s="512"/>
      <c r="T387" s="401"/>
      <c r="U387" s="433"/>
      <c r="V387" s="2" t="s">
        <v>1175</v>
      </c>
      <c r="W387" s="2"/>
      <c r="X387" s="2"/>
      <c r="Y387" s="2"/>
      <c r="Z387" s="2"/>
      <c r="AA387" s="2"/>
      <c r="AB387" s="2"/>
      <c r="AC387" s="2"/>
      <c r="AD387" s="2"/>
      <c r="AE387" s="2"/>
      <c r="AF387" s="2"/>
      <c r="AG387" s="2"/>
      <c r="AH387" s="2"/>
      <c r="AI387" s="438" t="s">
        <v>604</v>
      </c>
      <c r="AJ387" s="437"/>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row>
    <row r="388" spans="1:79" ht="15.75" customHeight="1">
      <c r="A388" s="2"/>
      <c r="B388" s="2"/>
      <c r="C388" s="2"/>
      <c r="D388" s="2" t="s">
        <v>1177</v>
      </c>
      <c r="E388" s="2"/>
      <c r="F388" s="2"/>
      <c r="G388" s="2"/>
      <c r="H388" s="2"/>
      <c r="I388" s="2"/>
      <c r="J388" s="2"/>
      <c r="K388" s="2"/>
      <c r="L388" s="2"/>
      <c r="M388" s="2"/>
      <c r="N388" s="2"/>
      <c r="O388" s="2"/>
      <c r="P388" s="2"/>
      <c r="Q388" s="505"/>
      <c r="R388" s="436"/>
      <c r="S388" s="436"/>
      <c r="T388" s="436"/>
      <c r="U388" s="437"/>
      <c r="V388" s="2" t="s">
        <v>1178</v>
      </c>
      <c r="W388" s="2"/>
      <c r="X388" s="2"/>
      <c r="Y388" s="2"/>
      <c r="Z388" s="2"/>
      <c r="AA388" s="2"/>
      <c r="AB388" s="2"/>
      <c r="AC388" s="2"/>
      <c r="AD388" s="2"/>
      <c r="AE388" s="2"/>
      <c r="AF388" s="2"/>
      <c r="AG388" s="505"/>
      <c r="AH388" s="436"/>
      <c r="AI388" s="436"/>
      <c r="AJ388" s="437"/>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row>
    <row r="389" spans="1:79" ht="15.75" customHeight="1">
      <c r="A389" s="2"/>
      <c r="B389" s="2"/>
      <c r="C389" s="2"/>
      <c r="D389" s="2" t="s">
        <v>1179</v>
      </c>
      <c r="E389" s="2"/>
      <c r="F389" s="2"/>
      <c r="G389" s="2"/>
      <c r="H389" s="2"/>
      <c r="I389" s="2"/>
      <c r="J389" s="2"/>
      <c r="K389" s="2"/>
      <c r="L389" s="2"/>
      <c r="M389" s="2"/>
      <c r="N389" s="2"/>
      <c r="O389" s="2"/>
      <c r="P389" s="2"/>
      <c r="Q389" s="508"/>
      <c r="R389" s="401"/>
      <c r="S389" s="401"/>
      <c r="T389" s="401"/>
      <c r="U389" s="433"/>
      <c r="V389" s="2" t="s">
        <v>1181</v>
      </c>
      <c r="W389" s="2"/>
      <c r="X389" s="2"/>
      <c r="Y389" s="2"/>
      <c r="Z389" s="2"/>
      <c r="AA389" s="2"/>
      <c r="AB389" s="2"/>
      <c r="AC389" s="2"/>
      <c r="AD389" s="2"/>
      <c r="AE389" s="2"/>
      <c r="AF389" s="2"/>
      <c r="AG389" s="505"/>
      <c r="AH389" s="436"/>
      <c r="AI389" s="436"/>
      <c r="AJ389" s="437"/>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row>
    <row r="390" spans="1:79" ht="15.75" customHeight="1">
      <c r="A390" s="2"/>
      <c r="B390" s="2"/>
      <c r="C390" s="2"/>
      <c r="D390" s="2" t="s">
        <v>1183</v>
      </c>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505"/>
      <c r="AH390" s="436"/>
      <c r="AI390" s="436"/>
      <c r="AJ390" s="437"/>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row>
    <row r="391" spans="1:79" ht="12.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122"/>
      <c r="AH391" s="122"/>
      <c r="AI391" s="122"/>
      <c r="AJ391" s="12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row>
    <row r="392" spans="1:79" ht="12.75" customHeight="1">
      <c r="A392" s="8" t="s">
        <v>812</v>
      </c>
      <c r="B392" s="8"/>
      <c r="C392" s="8" t="s">
        <v>187</v>
      </c>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row>
    <row r="393" spans="1:79" ht="15.75" customHeight="1">
      <c r="A393" s="2"/>
      <c r="B393" s="8"/>
      <c r="C393" s="8"/>
      <c r="D393" s="8" t="s">
        <v>1187</v>
      </c>
      <c r="E393" s="2"/>
      <c r="F393" s="2"/>
      <c r="G393" s="2"/>
      <c r="H393" s="2"/>
      <c r="I393" s="435" t="s">
        <v>1188</v>
      </c>
      <c r="J393" s="436"/>
      <c r="K393" s="436"/>
      <c r="L393" s="436"/>
      <c r="M393" s="436"/>
      <c r="N393" s="436"/>
      <c r="O393" s="436"/>
      <c r="P393" s="436"/>
      <c r="Q393" s="436"/>
      <c r="R393" s="436"/>
      <c r="S393" s="436"/>
      <c r="T393" s="436"/>
      <c r="U393" s="436"/>
      <c r="V393" s="436"/>
      <c r="W393" s="436"/>
      <c r="X393" s="436"/>
      <c r="Y393" s="436"/>
      <c r="Z393" s="436"/>
      <c r="AA393" s="436"/>
      <c r="AB393" s="436"/>
      <c r="AC393" s="436"/>
      <c r="AD393" s="436"/>
      <c r="AE393" s="437"/>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row>
    <row r="394" spans="1:79" ht="12.75" customHeight="1">
      <c r="A394" s="2"/>
      <c r="B394" s="2"/>
      <c r="C394" s="2"/>
      <c r="D394" s="2"/>
      <c r="E394" s="2" t="s">
        <v>1190</v>
      </c>
      <c r="F394" s="2"/>
      <c r="G394" s="2"/>
      <c r="H394" s="2"/>
      <c r="I394" s="2"/>
      <c r="J394" s="2"/>
      <c r="K394" s="2"/>
      <c r="L394" s="2"/>
      <c r="M394" s="2"/>
      <c r="N394" s="2"/>
      <c r="O394" s="2"/>
      <c r="P394" s="2"/>
      <c r="Q394" s="2"/>
      <c r="R394" s="438" t="s">
        <v>419</v>
      </c>
      <c r="S394" s="437"/>
      <c r="T394" s="2" t="s">
        <v>1191</v>
      </c>
      <c r="U394" s="2"/>
      <c r="V394" s="2"/>
      <c r="W394" s="2"/>
      <c r="X394" s="2"/>
      <c r="Y394" s="2"/>
      <c r="Z394" s="2"/>
      <c r="AA394" s="2"/>
      <c r="AB394" s="2"/>
      <c r="AC394" s="2"/>
      <c r="AD394" s="438">
        <v>4</v>
      </c>
      <c r="AE394" s="437"/>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row>
    <row r="395" spans="1:79" ht="12.75" customHeight="1">
      <c r="A395" s="2"/>
      <c r="B395" s="2"/>
      <c r="C395" s="2"/>
      <c r="D395" s="2"/>
      <c r="E395" s="2" t="s">
        <v>1193</v>
      </c>
      <c r="F395" s="2"/>
      <c r="G395" s="2"/>
      <c r="H395" s="2"/>
      <c r="I395" s="2"/>
      <c r="J395" s="2"/>
      <c r="K395" s="2"/>
      <c r="L395" s="2"/>
      <c r="M395" s="2"/>
      <c r="N395" s="2"/>
      <c r="O395" s="2"/>
      <c r="P395" s="2"/>
      <c r="Q395" s="2"/>
      <c r="R395" s="438" t="s">
        <v>16</v>
      </c>
      <c r="S395" s="437"/>
      <c r="T395" s="2" t="s">
        <v>1191</v>
      </c>
      <c r="U395" s="2"/>
      <c r="V395" s="2"/>
      <c r="W395" s="2"/>
      <c r="X395" s="2"/>
      <c r="Y395" s="2"/>
      <c r="Z395" s="2"/>
      <c r="AA395" s="2"/>
      <c r="AB395" s="2"/>
      <c r="AC395" s="2"/>
      <c r="AD395" s="438">
        <v>0</v>
      </c>
      <c r="AE395" s="437"/>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row>
    <row r="396" spans="1:79" ht="12.75" customHeight="1">
      <c r="A396" s="2"/>
      <c r="B396" s="2"/>
      <c r="C396" s="2"/>
      <c r="D396" s="2"/>
      <c r="E396" s="2" t="s">
        <v>1194</v>
      </c>
      <c r="F396" s="2"/>
      <c r="G396" s="2"/>
      <c r="H396" s="2"/>
      <c r="I396" s="2"/>
      <c r="J396" s="2"/>
      <c r="K396" s="2"/>
      <c r="L396" s="2"/>
      <c r="M396" s="2"/>
      <c r="N396" s="2"/>
      <c r="O396" s="2"/>
      <c r="P396" s="2"/>
      <c r="Q396" s="2"/>
      <c r="R396" s="2"/>
      <c r="S396" s="438" t="s">
        <v>419</v>
      </c>
      <c r="T396" s="437"/>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row>
    <row r="397" spans="1:79" ht="12.75" customHeight="1">
      <c r="A397" s="2"/>
      <c r="B397" s="2"/>
      <c r="C397" s="2"/>
      <c r="D397" s="2"/>
      <c r="E397" s="2" t="s">
        <v>281</v>
      </c>
      <c r="F397" s="2"/>
      <c r="G397" s="2"/>
      <c r="H397" s="510" t="s">
        <v>1196</v>
      </c>
      <c r="I397" s="384"/>
      <c r="J397" s="384"/>
      <c r="K397" s="384"/>
      <c r="L397" s="384"/>
      <c r="M397" s="384"/>
      <c r="N397" s="384"/>
      <c r="O397" s="384"/>
      <c r="P397" s="384"/>
      <c r="Q397" s="384"/>
      <c r="R397" s="384"/>
      <c r="S397" s="384"/>
      <c r="T397" s="384"/>
      <c r="U397" s="384"/>
      <c r="V397" s="384"/>
      <c r="W397" s="384"/>
      <c r="X397" s="384"/>
      <c r="Y397" s="384"/>
      <c r="Z397" s="384"/>
      <c r="AA397" s="384"/>
      <c r="AB397" s="384"/>
      <c r="AC397" s="384"/>
      <c r="AD397" s="384"/>
      <c r="AE397" s="385"/>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row>
    <row r="398" spans="1:79" ht="12.75" customHeight="1">
      <c r="A398" s="2"/>
      <c r="B398" s="2"/>
      <c r="C398" s="2"/>
      <c r="D398" s="2"/>
      <c r="E398" s="2"/>
      <c r="F398" s="2"/>
      <c r="G398" s="2"/>
      <c r="H398" s="461"/>
      <c r="I398" s="450"/>
      <c r="J398" s="450"/>
      <c r="K398" s="450"/>
      <c r="L398" s="450"/>
      <c r="M398" s="450"/>
      <c r="N398" s="450"/>
      <c r="O398" s="450"/>
      <c r="P398" s="450"/>
      <c r="Q398" s="450"/>
      <c r="R398" s="450"/>
      <c r="S398" s="450"/>
      <c r="T398" s="450"/>
      <c r="U398" s="450"/>
      <c r="V398" s="450"/>
      <c r="W398" s="450"/>
      <c r="X398" s="450"/>
      <c r="Y398" s="450"/>
      <c r="Z398" s="450"/>
      <c r="AA398" s="450"/>
      <c r="AB398" s="450"/>
      <c r="AC398" s="450"/>
      <c r="AD398" s="450"/>
      <c r="AE398" s="46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row>
    <row r="399" spans="1:79" ht="12.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row>
    <row r="400" spans="1:79" ht="12.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row>
    <row r="401" spans="1:79" ht="12.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row>
    <row r="402" spans="1:79" ht="12.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row>
    <row r="403" spans="1:79" ht="12.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row>
    <row r="404" spans="1:79" ht="12.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row>
    <row r="405" spans="1:79" ht="15.75" customHeight="1">
      <c r="A405" s="8" t="s">
        <v>830</v>
      </c>
      <c r="B405" s="8"/>
      <c r="C405" s="8"/>
      <c r="D405" s="8" t="s">
        <v>192</v>
      </c>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8" t="s">
        <v>1201</v>
      </c>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row>
    <row r="406" spans="1:79" ht="12.75" customHeight="1">
      <c r="A406" s="2"/>
      <c r="B406" s="2"/>
      <c r="C406" s="2"/>
      <c r="D406" s="2"/>
      <c r="E406" s="493"/>
      <c r="F406" s="436"/>
      <c r="G406" s="437"/>
      <c r="H406" s="10" t="s">
        <v>1203</v>
      </c>
      <c r="I406" s="493"/>
      <c r="J406" s="436"/>
      <c r="K406" s="437"/>
      <c r="L406" s="2" t="s">
        <v>1204</v>
      </c>
      <c r="M406" s="2"/>
      <c r="N406" s="26" t="s">
        <v>62</v>
      </c>
      <c r="O406" s="2"/>
      <c r="P406" s="497">
        <v>0.77500000000000002</v>
      </c>
      <c r="Q406" s="436"/>
      <c r="R406" s="437"/>
      <c r="S406" s="2" t="s">
        <v>1206</v>
      </c>
      <c r="T406" s="2"/>
      <c r="U406" s="2"/>
      <c r="V406" s="2"/>
      <c r="W406" s="520">
        <f>IF(E406&gt;0,(E406*I406),(P406*43560))</f>
        <v>33759</v>
      </c>
      <c r="X406" s="450"/>
      <c r="Y406" s="450"/>
      <c r="Z406" s="2" t="s">
        <v>1208</v>
      </c>
      <c r="AA406" s="2"/>
      <c r="AB406" s="2"/>
      <c r="AC406" s="2"/>
      <c r="AD406" s="2"/>
      <c r="AE406" s="2"/>
      <c r="AF406" s="497">
        <f>AG424/P406</f>
        <v>96.774193548387089</v>
      </c>
      <c r="AG406" s="436"/>
      <c r="AH406" s="437"/>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row>
    <row r="407" spans="1:79" ht="15.75" customHeight="1">
      <c r="A407" s="2"/>
      <c r="B407" s="2"/>
      <c r="C407" s="2"/>
      <c r="D407" s="2"/>
      <c r="E407" s="2" t="s">
        <v>1211</v>
      </c>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row>
    <row r="408" spans="1:79" ht="15.75" customHeight="1">
      <c r="A408" s="2"/>
      <c r="B408" s="2"/>
      <c r="C408" s="2"/>
      <c r="D408" s="2"/>
      <c r="E408" s="509"/>
      <c r="F408" s="436"/>
      <c r="G408" s="436"/>
      <c r="H408" s="436"/>
      <c r="I408" s="436"/>
      <c r="J408" s="436"/>
      <c r="K408" s="436"/>
      <c r="L408" s="436"/>
      <c r="M408" s="436"/>
      <c r="N408" s="436"/>
      <c r="O408" s="436"/>
      <c r="P408" s="436"/>
      <c r="Q408" s="436"/>
      <c r="R408" s="436"/>
      <c r="S408" s="436"/>
      <c r="T408" s="436"/>
      <c r="U408" s="436"/>
      <c r="V408" s="436"/>
      <c r="W408" s="436"/>
      <c r="X408" s="436"/>
      <c r="Y408" s="436"/>
      <c r="Z408" s="436"/>
      <c r="AA408" s="436"/>
      <c r="AB408" s="436"/>
      <c r="AC408" s="436"/>
      <c r="AD408" s="436"/>
      <c r="AE408" s="436"/>
      <c r="AF408" s="436"/>
      <c r="AG408" s="436"/>
      <c r="AH408" s="436"/>
      <c r="AI408" s="436"/>
      <c r="AJ408" s="437"/>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row>
    <row r="409" spans="1:7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row>
    <row r="410" spans="1:79" ht="15.75" customHeight="1">
      <c r="A410" s="8" t="s">
        <v>849</v>
      </c>
      <c r="B410" s="8"/>
      <c r="C410" s="8"/>
      <c r="D410" s="8" t="s">
        <v>194</v>
      </c>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row>
    <row r="411" spans="1:79" ht="15.75" customHeight="1">
      <c r="A411" s="2"/>
      <c r="B411" s="2"/>
      <c r="C411" s="2"/>
      <c r="D411" s="2"/>
      <c r="E411" s="2" t="s">
        <v>1223</v>
      </c>
      <c r="F411" s="2"/>
      <c r="G411" s="2"/>
      <c r="H411" s="2"/>
      <c r="I411" s="2"/>
      <c r="J411" s="2"/>
      <c r="K411" s="2"/>
      <c r="L411" s="2"/>
      <c r="M411" s="2"/>
      <c r="N411" s="2"/>
      <c r="O411" s="2"/>
      <c r="P411" s="438">
        <v>1</v>
      </c>
      <c r="Q411" s="437"/>
      <c r="R411" s="2"/>
      <c r="S411" s="2" t="s">
        <v>1225</v>
      </c>
      <c r="T411" s="2"/>
      <c r="U411" s="2"/>
      <c r="V411" s="2"/>
      <c r="W411" s="2"/>
      <c r="X411" s="2"/>
      <c r="Y411" s="2"/>
      <c r="Z411" s="2"/>
      <c r="AA411" s="2"/>
      <c r="AB411" s="2"/>
      <c r="AC411" s="2"/>
      <c r="AD411" s="2"/>
      <c r="AE411" s="438">
        <v>1</v>
      </c>
      <c r="AF411" s="437"/>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row>
    <row r="412" spans="1:79" ht="15.75" customHeight="1">
      <c r="A412" s="2"/>
      <c r="B412" s="2"/>
      <c r="C412" s="2"/>
      <c r="D412" s="2"/>
      <c r="E412" s="2" t="s">
        <v>1228</v>
      </c>
      <c r="F412" s="2"/>
      <c r="G412" s="2"/>
      <c r="H412" s="2"/>
      <c r="I412" s="2"/>
      <c r="J412" s="2"/>
      <c r="K412" s="2"/>
      <c r="L412" s="2"/>
      <c r="M412" s="2"/>
      <c r="N412" s="2"/>
      <c r="O412" s="2"/>
      <c r="P412" s="438" t="s">
        <v>16</v>
      </c>
      <c r="Q412" s="437"/>
      <c r="R412" s="2"/>
      <c r="S412" s="2" t="s">
        <v>1231</v>
      </c>
      <c r="T412" s="2"/>
      <c r="U412" s="2"/>
      <c r="V412" s="2"/>
      <c r="W412" s="2"/>
      <c r="X412" s="2"/>
      <c r="Y412" s="2"/>
      <c r="Z412" s="2"/>
      <c r="AA412" s="2"/>
      <c r="AB412" s="2"/>
      <c r="AC412" s="2"/>
      <c r="AD412" s="2"/>
      <c r="AE412" s="438" t="s">
        <v>419</v>
      </c>
      <c r="AF412" s="437"/>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row>
    <row r="413" spans="1:79" ht="12.75" customHeight="1">
      <c r="A413" s="2"/>
      <c r="B413" s="2"/>
      <c r="C413" s="2"/>
      <c r="D413" s="2"/>
      <c r="E413" s="2"/>
      <c r="F413" s="50" t="s">
        <v>1234</v>
      </c>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row>
    <row r="414" spans="1:79" ht="12.75" customHeight="1">
      <c r="A414" s="2"/>
      <c r="B414" s="2"/>
      <c r="C414" s="2"/>
      <c r="D414" s="2"/>
      <c r="E414" s="2"/>
      <c r="F414" s="460" t="s">
        <v>1235</v>
      </c>
      <c r="G414" s="384"/>
      <c r="H414" s="384"/>
      <c r="I414" s="384"/>
      <c r="J414" s="384"/>
      <c r="K414" s="384"/>
      <c r="L414" s="384"/>
      <c r="M414" s="384"/>
      <c r="N414" s="384"/>
      <c r="O414" s="384"/>
      <c r="P414" s="384"/>
      <c r="Q414" s="384"/>
      <c r="R414" s="384"/>
      <c r="S414" s="384"/>
      <c r="T414" s="384"/>
      <c r="U414" s="384"/>
      <c r="V414" s="384"/>
      <c r="W414" s="384"/>
      <c r="X414" s="384"/>
      <c r="Y414" s="384"/>
      <c r="Z414" s="384"/>
      <c r="AA414" s="384"/>
      <c r="AB414" s="384"/>
      <c r="AC414" s="384"/>
      <c r="AD414" s="384"/>
      <c r="AE414" s="384"/>
      <c r="AF414" s="384"/>
      <c r="AG414" s="384"/>
      <c r="AH414" s="385"/>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row>
    <row r="415" spans="1:79" ht="12.75" customHeight="1">
      <c r="A415" s="2"/>
      <c r="B415" s="2"/>
      <c r="C415" s="2"/>
      <c r="D415" s="2"/>
      <c r="E415" s="2"/>
      <c r="F415" s="461"/>
      <c r="G415" s="450"/>
      <c r="H415" s="450"/>
      <c r="I415" s="450"/>
      <c r="J415" s="450"/>
      <c r="K415" s="450"/>
      <c r="L415" s="450"/>
      <c r="M415" s="450"/>
      <c r="N415" s="450"/>
      <c r="O415" s="450"/>
      <c r="P415" s="450"/>
      <c r="Q415" s="450"/>
      <c r="R415" s="450"/>
      <c r="S415" s="450"/>
      <c r="T415" s="450"/>
      <c r="U415" s="450"/>
      <c r="V415" s="450"/>
      <c r="W415" s="450"/>
      <c r="X415" s="450"/>
      <c r="Y415" s="450"/>
      <c r="Z415" s="450"/>
      <c r="AA415" s="450"/>
      <c r="AB415" s="450"/>
      <c r="AC415" s="450"/>
      <c r="AD415" s="450"/>
      <c r="AE415" s="450"/>
      <c r="AF415" s="450"/>
      <c r="AG415" s="450"/>
      <c r="AH415" s="46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row>
    <row r="416" spans="1:79" ht="12.75" customHeight="1">
      <c r="A416" s="2"/>
      <c r="B416" s="2"/>
      <c r="C416" s="2"/>
      <c r="D416" s="2"/>
      <c r="E416" s="2" t="s">
        <v>1238</v>
      </c>
      <c r="F416" s="2"/>
      <c r="G416" s="2"/>
      <c r="H416" s="2"/>
      <c r="I416" s="2"/>
      <c r="J416" s="2"/>
      <c r="K416" s="2"/>
      <c r="L416" s="2"/>
      <c r="M416" s="2"/>
      <c r="N416" s="2"/>
      <c r="O416" s="2"/>
      <c r="P416" s="1"/>
      <c r="Q416" s="438" t="s">
        <v>419</v>
      </c>
      <c r="R416" s="437"/>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row>
    <row r="417" spans="1:79" ht="12.75" customHeight="1">
      <c r="A417" s="2"/>
      <c r="B417" s="2"/>
      <c r="C417" s="2"/>
      <c r="D417" s="2"/>
      <c r="E417" s="2"/>
      <c r="F417" s="2" t="s">
        <v>1240</v>
      </c>
      <c r="G417" s="2"/>
      <c r="H417" s="2"/>
      <c r="I417" s="2"/>
      <c r="J417" s="2"/>
      <c r="K417" s="2"/>
      <c r="L417" s="2"/>
      <c r="M417" s="2"/>
      <c r="N417" s="2"/>
      <c r="O417" s="2"/>
      <c r="P417" s="1"/>
      <c r="Q417" s="1"/>
      <c r="R417" s="2"/>
      <c r="S417" s="2"/>
      <c r="T417" s="2"/>
      <c r="U417" s="2"/>
      <c r="V417" s="2"/>
      <c r="W417" s="2"/>
      <c r="X417" s="2"/>
      <c r="Y417" s="2"/>
      <c r="Z417" s="2"/>
      <c r="AA417" s="2"/>
      <c r="AB417" s="2"/>
      <c r="AC417" s="2"/>
      <c r="AD417" s="2"/>
      <c r="AE417" s="2"/>
      <c r="AF417" s="438" t="s">
        <v>16</v>
      </c>
      <c r="AG417" s="437"/>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row>
    <row r="418" spans="1:79" ht="12.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row>
    <row r="419" spans="1:79" ht="12.75" customHeight="1">
      <c r="A419" s="8"/>
      <c r="B419" s="8"/>
      <c r="C419" s="8"/>
      <c r="D419" s="2"/>
      <c r="E419" s="2" t="s">
        <v>1245</v>
      </c>
      <c r="F419" s="2"/>
      <c r="G419" s="2"/>
      <c r="H419" s="2"/>
      <c r="I419" s="2"/>
      <c r="J419" s="2"/>
      <c r="K419" s="2"/>
      <c r="L419" s="2"/>
      <c r="M419" s="2"/>
      <c r="N419" s="2"/>
      <c r="O419" s="2"/>
      <c r="P419" s="2"/>
      <c r="Q419" s="2"/>
      <c r="R419" s="2"/>
      <c r="S419" s="2"/>
      <c r="T419" s="2"/>
      <c r="U419" s="2"/>
      <c r="V419" s="2"/>
      <c r="W419" s="2"/>
      <c r="X419" s="2"/>
      <c r="Y419" s="2"/>
      <c r="Z419" s="438" t="s">
        <v>604</v>
      </c>
      <c r="AA419" s="437"/>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row>
    <row r="420" spans="1:79" ht="12.75" customHeight="1">
      <c r="A420" s="2"/>
      <c r="B420" s="2"/>
      <c r="C420" s="2"/>
      <c r="D420" s="2"/>
      <c r="E420" s="2"/>
      <c r="F420" s="33" t="s">
        <v>1247</v>
      </c>
      <c r="G420" s="12"/>
      <c r="H420" s="12"/>
      <c r="I420" s="12"/>
      <c r="J420" s="12"/>
      <c r="K420" s="12"/>
      <c r="L420" s="12"/>
      <c r="M420" s="12"/>
      <c r="N420" s="12"/>
      <c r="O420" s="12"/>
      <c r="P420" s="12"/>
      <c r="Q420" s="12"/>
      <c r="R420" s="12"/>
      <c r="S420" s="12"/>
      <c r="T420" s="12"/>
      <c r="U420" s="12"/>
      <c r="V420" s="12"/>
      <c r="W420" s="12"/>
      <c r="X420" s="2"/>
      <c r="Y420" s="2"/>
      <c r="Z420" s="2"/>
      <c r="AA420" s="2"/>
      <c r="AB420" s="1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row>
    <row r="421" spans="1:79" ht="12.75" customHeight="1">
      <c r="A421" s="2"/>
      <c r="B421" s="2"/>
      <c r="C421" s="2"/>
      <c r="D421" s="2"/>
      <c r="E421" s="2"/>
      <c r="F421" s="2" t="s">
        <v>1251</v>
      </c>
      <c r="G421" s="12"/>
      <c r="H421" s="2"/>
      <c r="I421" s="12"/>
      <c r="J421" s="12"/>
      <c r="K421" s="12"/>
      <c r="L421" s="12"/>
      <c r="M421" s="12"/>
      <c r="N421" s="12"/>
      <c r="O421" s="50"/>
      <c r="P421" s="12"/>
      <c r="Q421" s="12"/>
      <c r="R421" s="12"/>
      <c r="S421" s="12"/>
      <c r="T421" s="12"/>
      <c r="U421" s="12"/>
      <c r="V421" s="12"/>
      <c r="W421" s="12"/>
      <c r="X421" s="2"/>
      <c r="Y421" s="2"/>
      <c r="Z421" s="438" t="s">
        <v>16</v>
      </c>
      <c r="AA421" s="437"/>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row>
    <row r="422" spans="1:79" ht="12.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row>
    <row r="423" spans="1:79" ht="12.75" customHeight="1">
      <c r="A423" s="8" t="s">
        <v>931</v>
      </c>
      <c r="B423" s="8"/>
      <c r="C423" s="8"/>
      <c r="D423" s="8" t="s">
        <v>202</v>
      </c>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73"/>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row>
    <row r="424" spans="1:79" ht="12.75" customHeight="1">
      <c r="A424" s="2"/>
      <c r="B424" s="2"/>
      <c r="C424" s="2"/>
      <c r="D424" s="515" t="s">
        <v>1259</v>
      </c>
      <c r="E424" s="401"/>
      <c r="F424" s="401"/>
      <c r="G424" s="401"/>
      <c r="H424" s="401"/>
      <c r="I424" s="401"/>
      <c r="J424" s="401"/>
      <c r="K424" s="401"/>
      <c r="L424" s="401"/>
      <c r="M424" s="401"/>
      <c r="N424" s="401"/>
      <c r="O424" s="401"/>
      <c r="P424" s="401"/>
      <c r="Q424" s="401"/>
      <c r="R424" s="401"/>
      <c r="S424" s="401"/>
      <c r="T424" s="401"/>
      <c r="U424" s="401"/>
      <c r="V424" s="401"/>
      <c r="W424" s="401"/>
      <c r="X424" s="401"/>
      <c r="Y424" s="401"/>
      <c r="Z424" s="401"/>
      <c r="AA424" s="401"/>
      <c r="AB424" s="401"/>
      <c r="AC424" s="401"/>
      <c r="AD424" s="401"/>
      <c r="AE424" s="401"/>
      <c r="AF424" s="430"/>
      <c r="AG424" s="444">
        <v>75</v>
      </c>
      <c r="AH424" s="401"/>
      <c r="AI424" s="401"/>
      <c r="AJ424" s="430"/>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row>
    <row r="425" spans="1:79" ht="12.75" customHeight="1">
      <c r="A425" s="2"/>
      <c r="B425" s="2"/>
      <c r="C425" s="2"/>
      <c r="D425" s="515" t="s">
        <v>1263</v>
      </c>
      <c r="E425" s="401"/>
      <c r="F425" s="401"/>
      <c r="G425" s="401"/>
      <c r="H425" s="401"/>
      <c r="I425" s="401"/>
      <c r="J425" s="401"/>
      <c r="K425" s="401"/>
      <c r="L425" s="401"/>
      <c r="M425" s="401"/>
      <c r="N425" s="401"/>
      <c r="O425" s="401"/>
      <c r="P425" s="401"/>
      <c r="Q425" s="401"/>
      <c r="R425" s="401"/>
      <c r="S425" s="401"/>
      <c r="T425" s="401"/>
      <c r="U425" s="401"/>
      <c r="V425" s="401"/>
      <c r="W425" s="401"/>
      <c r="X425" s="401"/>
      <c r="Y425" s="401"/>
      <c r="Z425" s="401"/>
      <c r="AA425" s="401"/>
      <c r="AB425" s="401"/>
      <c r="AC425" s="401"/>
      <c r="AD425" s="401"/>
      <c r="AE425" s="401"/>
      <c r="AF425" s="430"/>
      <c r="AG425" s="492">
        <v>0</v>
      </c>
      <c r="AH425" s="401"/>
      <c r="AI425" s="401"/>
      <c r="AJ425" s="430"/>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row>
    <row r="426" spans="1:79" ht="12.75" customHeight="1">
      <c r="A426" s="2"/>
      <c r="B426" s="2"/>
      <c r="C426" s="2"/>
      <c r="D426" s="515" t="s">
        <v>1266</v>
      </c>
      <c r="E426" s="401"/>
      <c r="F426" s="401"/>
      <c r="G426" s="401"/>
      <c r="H426" s="401"/>
      <c r="I426" s="401"/>
      <c r="J426" s="401"/>
      <c r="K426" s="401"/>
      <c r="L426" s="401"/>
      <c r="M426" s="401"/>
      <c r="N426" s="401"/>
      <c r="O426" s="401"/>
      <c r="P426" s="401"/>
      <c r="Q426" s="401"/>
      <c r="R426" s="401"/>
      <c r="S426" s="401"/>
      <c r="T426" s="401"/>
      <c r="U426" s="401"/>
      <c r="V426" s="401"/>
      <c r="W426" s="401"/>
      <c r="X426" s="401"/>
      <c r="Y426" s="401"/>
      <c r="Z426" s="401"/>
      <c r="AA426" s="401"/>
      <c r="AB426" s="401"/>
      <c r="AC426" s="401"/>
      <c r="AD426" s="401"/>
      <c r="AE426" s="401"/>
      <c r="AF426" s="430"/>
      <c r="AG426" s="444">
        <v>74</v>
      </c>
      <c r="AH426" s="401"/>
      <c r="AI426" s="401"/>
      <c r="AJ426" s="430"/>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row>
    <row r="427" spans="1:79" ht="12.75" customHeight="1">
      <c r="A427" s="2"/>
      <c r="B427" s="2"/>
      <c r="C427" s="2"/>
      <c r="D427" s="515" t="s">
        <v>1269</v>
      </c>
      <c r="E427" s="401"/>
      <c r="F427" s="401"/>
      <c r="G427" s="401"/>
      <c r="H427" s="401"/>
      <c r="I427" s="401"/>
      <c r="J427" s="401"/>
      <c r="K427" s="401"/>
      <c r="L427" s="401"/>
      <c r="M427" s="401"/>
      <c r="N427" s="401"/>
      <c r="O427" s="401"/>
      <c r="P427" s="401"/>
      <c r="Q427" s="401"/>
      <c r="R427" s="401"/>
      <c r="S427" s="401"/>
      <c r="T427" s="401"/>
      <c r="U427" s="401"/>
      <c r="V427" s="401"/>
      <c r="W427" s="401"/>
      <c r="X427" s="401"/>
      <c r="Y427" s="401"/>
      <c r="Z427" s="401"/>
      <c r="AA427" s="401"/>
      <c r="AB427" s="401"/>
      <c r="AC427" s="401"/>
      <c r="AD427" s="401"/>
      <c r="AE427" s="401"/>
      <c r="AF427" s="430"/>
      <c r="AG427" s="444">
        <v>74</v>
      </c>
      <c r="AH427" s="401"/>
      <c r="AI427" s="401"/>
      <c r="AJ427" s="430"/>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row>
    <row r="428" spans="1:79" ht="12.75" customHeight="1">
      <c r="A428" s="2"/>
      <c r="B428" s="2"/>
      <c r="C428" s="2"/>
      <c r="D428" s="515" t="s">
        <v>1270</v>
      </c>
      <c r="E428" s="401"/>
      <c r="F428" s="401"/>
      <c r="G428" s="401"/>
      <c r="H428" s="401"/>
      <c r="I428" s="401"/>
      <c r="J428" s="401"/>
      <c r="K428" s="401"/>
      <c r="L428" s="401"/>
      <c r="M428" s="401"/>
      <c r="N428" s="401"/>
      <c r="O428" s="401"/>
      <c r="P428" s="401"/>
      <c r="Q428" s="401"/>
      <c r="R428" s="401"/>
      <c r="S428" s="401"/>
      <c r="T428" s="401"/>
      <c r="U428" s="401"/>
      <c r="V428" s="401"/>
      <c r="W428" s="401"/>
      <c r="X428" s="401"/>
      <c r="Y428" s="401"/>
      <c r="Z428" s="401"/>
      <c r="AA428" s="401"/>
      <c r="AB428" s="401"/>
      <c r="AC428" s="401"/>
      <c r="AD428" s="401"/>
      <c r="AE428" s="401"/>
      <c r="AF428" s="430"/>
      <c r="AG428" s="494">
        <f>IF(ISERROR(AG427/AG426),"",AG427/AG426)</f>
        <v>1</v>
      </c>
      <c r="AH428" s="401"/>
      <c r="AI428" s="401"/>
      <c r="AJ428" s="430"/>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row>
    <row r="429" spans="1:79" ht="12.75" customHeight="1">
      <c r="A429" s="2"/>
      <c r="B429" s="2"/>
      <c r="C429" s="2"/>
      <c r="D429" s="515" t="s">
        <v>1271</v>
      </c>
      <c r="E429" s="401"/>
      <c r="F429" s="401"/>
      <c r="G429" s="401"/>
      <c r="H429" s="401"/>
      <c r="I429" s="401"/>
      <c r="J429" s="401"/>
      <c r="K429" s="401"/>
      <c r="L429" s="401"/>
      <c r="M429" s="401"/>
      <c r="N429" s="401"/>
      <c r="O429" s="401"/>
      <c r="P429" s="401"/>
      <c r="Q429" s="401"/>
      <c r="R429" s="401"/>
      <c r="S429" s="401"/>
      <c r="T429" s="401"/>
      <c r="U429" s="401"/>
      <c r="V429" s="401"/>
      <c r="W429" s="401"/>
      <c r="X429" s="401"/>
      <c r="Y429" s="401"/>
      <c r="Z429" s="401"/>
      <c r="AA429" s="401"/>
      <c r="AB429" s="401"/>
      <c r="AC429" s="401"/>
      <c r="AD429" s="401"/>
      <c r="AE429" s="401"/>
      <c r="AF429" s="430"/>
      <c r="AG429" s="495">
        <v>63069</v>
      </c>
      <c r="AH429" s="401"/>
      <c r="AI429" s="401"/>
      <c r="AJ429" s="430"/>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row>
    <row r="430" spans="1:79" ht="12.75" customHeight="1">
      <c r="A430" s="2"/>
      <c r="B430" s="2"/>
      <c r="C430" s="2"/>
      <c r="D430" s="515" t="s">
        <v>1273</v>
      </c>
      <c r="E430" s="401"/>
      <c r="F430" s="401"/>
      <c r="G430" s="401"/>
      <c r="H430" s="401"/>
      <c r="I430" s="401"/>
      <c r="J430" s="401"/>
      <c r="K430" s="401"/>
      <c r="L430" s="401"/>
      <c r="M430" s="401"/>
      <c r="N430" s="401"/>
      <c r="O430" s="401"/>
      <c r="P430" s="401"/>
      <c r="Q430" s="401"/>
      <c r="R430" s="401"/>
      <c r="S430" s="401"/>
      <c r="T430" s="401"/>
      <c r="U430" s="401"/>
      <c r="V430" s="401"/>
      <c r="W430" s="401"/>
      <c r="X430" s="401"/>
      <c r="Y430" s="401"/>
      <c r="Z430" s="401"/>
      <c r="AA430" s="401"/>
      <c r="AB430" s="401"/>
      <c r="AC430" s="401"/>
      <c r="AD430" s="401"/>
      <c r="AE430" s="401"/>
      <c r="AF430" s="430"/>
      <c r="AG430" s="495">
        <v>63069</v>
      </c>
      <c r="AH430" s="401"/>
      <c r="AI430" s="401"/>
      <c r="AJ430" s="430"/>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row>
    <row r="431" spans="1:79" ht="12.75" customHeight="1">
      <c r="A431" s="2"/>
      <c r="B431" s="2"/>
      <c r="C431" s="2"/>
      <c r="D431" s="515" t="s">
        <v>1274</v>
      </c>
      <c r="E431" s="401"/>
      <c r="F431" s="401"/>
      <c r="G431" s="401"/>
      <c r="H431" s="401"/>
      <c r="I431" s="401"/>
      <c r="J431" s="401"/>
      <c r="K431" s="401"/>
      <c r="L431" s="401"/>
      <c r="M431" s="401"/>
      <c r="N431" s="401"/>
      <c r="O431" s="401"/>
      <c r="P431" s="401"/>
      <c r="Q431" s="401"/>
      <c r="R431" s="401"/>
      <c r="S431" s="401"/>
      <c r="T431" s="401"/>
      <c r="U431" s="401"/>
      <c r="V431" s="401"/>
      <c r="W431" s="401"/>
      <c r="X431" s="401"/>
      <c r="Y431" s="401"/>
      <c r="Z431" s="401"/>
      <c r="AA431" s="401"/>
      <c r="AB431" s="401"/>
      <c r="AC431" s="401"/>
      <c r="AD431" s="401"/>
      <c r="AE431" s="401"/>
      <c r="AF431" s="430"/>
      <c r="AG431" s="494">
        <f>IF(ISERROR(AG430/AG429),"",AG430/AG429)</f>
        <v>1</v>
      </c>
      <c r="AH431" s="401"/>
      <c r="AI431" s="401"/>
      <c r="AJ431" s="430"/>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row>
    <row r="432" spans="1:79" ht="12.75" customHeight="1">
      <c r="A432" s="2"/>
      <c r="B432" s="2"/>
      <c r="C432" s="2"/>
      <c r="D432" s="515" t="s">
        <v>1275</v>
      </c>
      <c r="E432" s="401"/>
      <c r="F432" s="401"/>
      <c r="G432" s="401"/>
      <c r="H432" s="401"/>
      <c r="I432" s="401"/>
      <c r="J432" s="401"/>
      <c r="K432" s="401"/>
      <c r="L432" s="401"/>
      <c r="M432" s="401"/>
      <c r="N432" s="401"/>
      <c r="O432" s="401"/>
      <c r="P432" s="401"/>
      <c r="Q432" s="401"/>
      <c r="R432" s="401"/>
      <c r="S432" s="401"/>
      <c r="T432" s="401"/>
      <c r="U432" s="401"/>
      <c r="V432" s="401"/>
      <c r="W432" s="401"/>
      <c r="X432" s="401"/>
      <c r="Y432" s="401"/>
      <c r="Z432" s="401"/>
      <c r="AA432" s="401"/>
      <c r="AB432" s="401"/>
      <c r="AC432" s="401"/>
      <c r="AD432" s="401"/>
      <c r="AE432" s="401"/>
      <c r="AF432" s="430"/>
      <c r="AG432" s="494">
        <f>MIN(IF(AG428&gt;AG431,AG431,AG428),1)</f>
        <v>1</v>
      </c>
      <c r="AH432" s="401"/>
      <c r="AI432" s="401"/>
      <c r="AJ432" s="430"/>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row>
    <row r="433" spans="1:79" ht="12" customHeight="1">
      <c r="A433" s="2"/>
      <c r="B433" s="2"/>
      <c r="C433" s="2"/>
      <c r="D433" s="515" t="s">
        <v>1276</v>
      </c>
      <c r="E433" s="401"/>
      <c r="F433" s="401"/>
      <c r="G433" s="401"/>
      <c r="H433" s="401"/>
      <c r="I433" s="401"/>
      <c r="J433" s="401"/>
      <c r="K433" s="401"/>
      <c r="L433" s="401"/>
      <c r="M433" s="401"/>
      <c r="N433" s="401"/>
      <c r="O433" s="401"/>
      <c r="P433" s="401"/>
      <c r="Q433" s="401"/>
      <c r="R433" s="401"/>
      <c r="S433" s="401"/>
      <c r="T433" s="401"/>
      <c r="U433" s="401"/>
      <c r="V433" s="401"/>
      <c r="W433" s="401"/>
      <c r="X433" s="401"/>
      <c r="Y433" s="401"/>
      <c r="Z433" s="401"/>
      <c r="AA433" s="401"/>
      <c r="AB433" s="401"/>
      <c r="AC433" s="401"/>
      <c r="AD433" s="401"/>
      <c r="AE433" s="401"/>
      <c r="AF433" s="430"/>
      <c r="AG433" s="495">
        <v>6446</v>
      </c>
      <c r="AH433" s="401"/>
      <c r="AI433" s="401"/>
      <c r="AJ433" s="430"/>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row>
    <row r="434" spans="1:79" ht="12" customHeight="1">
      <c r="A434" s="2"/>
      <c r="B434" s="2"/>
      <c r="C434" s="2"/>
      <c r="D434" s="515" t="s">
        <v>1277</v>
      </c>
      <c r="E434" s="401"/>
      <c r="F434" s="401"/>
      <c r="G434" s="401"/>
      <c r="H434" s="401"/>
      <c r="I434" s="401"/>
      <c r="J434" s="401"/>
      <c r="K434" s="401"/>
      <c r="L434" s="401"/>
      <c r="M434" s="401"/>
      <c r="N434" s="401"/>
      <c r="O434" s="401"/>
      <c r="P434" s="401"/>
      <c r="Q434" s="401"/>
      <c r="R434" s="401"/>
      <c r="S434" s="401"/>
      <c r="T434" s="401"/>
      <c r="U434" s="401"/>
      <c r="V434" s="401"/>
      <c r="W434" s="401"/>
      <c r="X434" s="401"/>
      <c r="Y434" s="401"/>
      <c r="Z434" s="401"/>
      <c r="AA434" s="401"/>
      <c r="AB434" s="401"/>
      <c r="AC434" s="401"/>
      <c r="AD434" s="401"/>
      <c r="AE434" s="401"/>
      <c r="AF434" s="430"/>
      <c r="AG434" s="495">
        <v>10150</v>
      </c>
      <c r="AH434" s="401"/>
      <c r="AI434" s="401"/>
      <c r="AJ434" s="430"/>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row>
    <row r="435" spans="1:79" ht="15.75" customHeight="1">
      <c r="A435" s="2"/>
      <c r="B435" s="2"/>
      <c r="C435" s="2"/>
      <c r="D435" s="515" t="s">
        <v>1278</v>
      </c>
      <c r="E435" s="401"/>
      <c r="F435" s="401"/>
      <c r="G435" s="401"/>
      <c r="H435" s="401"/>
      <c r="I435" s="401"/>
      <c r="J435" s="401"/>
      <c r="K435" s="401"/>
      <c r="L435" s="401"/>
      <c r="M435" s="401"/>
      <c r="N435" s="401"/>
      <c r="O435" s="401"/>
      <c r="P435" s="401"/>
      <c r="Q435" s="401"/>
      <c r="R435" s="401"/>
      <c r="S435" s="401"/>
      <c r="T435" s="401"/>
      <c r="U435" s="401"/>
      <c r="V435" s="401"/>
      <c r="W435" s="401"/>
      <c r="X435" s="401"/>
      <c r="Y435" s="401"/>
      <c r="Z435" s="401"/>
      <c r="AA435" s="401"/>
      <c r="AB435" s="401"/>
      <c r="AC435" s="401"/>
      <c r="AD435" s="401"/>
      <c r="AE435" s="401"/>
      <c r="AF435" s="430"/>
      <c r="AG435" s="495">
        <v>17678</v>
      </c>
      <c r="AH435" s="401"/>
      <c r="AI435" s="401"/>
      <c r="AJ435" s="430"/>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row>
    <row r="436" spans="1:79" ht="15.75" customHeight="1">
      <c r="A436" s="2"/>
      <c r="B436" s="2"/>
      <c r="C436" s="2"/>
      <c r="D436" s="515" t="s">
        <v>1279</v>
      </c>
      <c r="E436" s="401"/>
      <c r="F436" s="401"/>
      <c r="G436" s="401"/>
      <c r="H436" s="401"/>
      <c r="I436" s="401"/>
      <c r="J436" s="401"/>
      <c r="K436" s="401"/>
      <c r="L436" s="401"/>
      <c r="M436" s="401"/>
      <c r="N436" s="401"/>
      <c r="O436" s="401"/>
      <c r="P436" s="401"/>
      <c r="Q436" s="401"/>
      <c r="R436" s="401"/>
      <c r="S436" s="401"/>
      <c r="T436" s="401"/>
      <c r="U436" s="401"/>
      <c r="V436" s="401"/>
      <c r="W436" s="401"/>
      <c r="X436" s="401"/>
      <c r="Y436" s="401"/>
      <c r="Z436" s="401"/>
      <c r="AA436" s="401"/>
      <c r="AB436" s="401"/>
      <c r="AC436" s="401"/>
      <c r="AD436" s="401"/>
      <c r="AE436" s="401"/>
      <c r="AF436" s="430"/>
      <c r="AG436" s="495">
        <v>25673</v>
      </c>
      <c r="AH436" s="401"/>
      <c r="AI436" s="401"/>
      <c r="AJ436" s="430"/>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row>
    <row r="437" spans="1:79" ht="15.75" customHeight="1">
      <c r="A437" s="2"/>
      <c r="B437" s="2"/>
      <c r="C437" s="2"/>
      <c r="D437" s="515" t="s">
        <v>1280</v>
      </c>
      <c r="E437" s="401"/>
      <c r="F437" s="401"/>
      <c r="G437" s="401"/>
      <c r="H437" s="401"/>
      <c r="I437" s="401"/>
      <c r="J437" s="401"/>
      <c r="K437" s="401"/>
      <c r="L437" s="401"/>
      <c r="M437" s="401"/>
      <c r="N437" s="401"/>
      <c r="O437" s="401"/>
      <c r="P437" s="401"/>
      <c r="Q437" s="401"/>
      <c r="R437" s="401"/>
      <c r="S437" s="401"/>
      <c r="T437" s="401"/>
      <c r="U437" s="401"/>
      <c r="V437" s="401"/>
      <c r="W437" s="401"/>
      <c r="X437" s="401"/>
      <c r="Y437" s="401"/>
      <c r="Z437" s="401"/>
      <c r="AA437" s="401"/>
      <c r="AB437" s="401"/>
      <c r="AC437" s="401"/>
      <c r="AD437" s="401"/>
      <c r="AE437" s="401"/>
      <c r="AF437" s="430"/>
      <c r="AG437" s="496">
        <f>AG429+AG433+AG435+AG436</f>
        <v>112866</v>
      </c>
      <c r="AH437" s="401"/>
      <c r="AI437" s="401"/>
      <c r="AJ437" s="430"/>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row>
    <row r="438" spans="1:79" ht="15.75" customHeight="1">
      <c r="A438" s="2"/>
      <c r="B438" s="2"/>
      <c r="C438" s="2"/>
      <c r="D438" s="516" t="s">
        <v>1281</v>
      </c>
      <c r="E438" s="440"/>
      <c r="F438" s="440"/>
      <c r="G438" s="440"/>
      <c r="H438" s="440"/>
      <c r="I438" s="440"/>
      <c r="J438" s="440"/>
      <c r="K438" s="440"/>
      <c r="L438" s="440"/>
      <c r="M438" s="440"/>
      <c r="N438" s="440"/>
      <c r="O438" s="440"/>
      <c r="P438" s="440"/>
      <c r="Q438" s="440"/>
      <c r="R438" s="440"/>
      <c r="S438" s="440"/>
      <c r="T438" s="440"/>
      <c r="U438" s="440"/>
      <c r="V438" s="440"/>
      <c r="W438" s="440"/>
      <c r="X438" s="440"/>
      <c r="Y438" s="440"/>
      <c r="Z438" s="440"/>
      <c r="AA438" s="440"/>
      <c r="AB438" s="440"/>
      <c r="AC438" s="440"/>
      <c r="AD438" s="440"/>
      <c r="AE438" s="440"/>
      <c r="AF438" s="440"/>
      <c r="AG438" s="440"/>
      <c r="AH438" s="440"/>
      <c r="AI438" s="440"/>
      <c r="AJ438" s="440"/>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row>
    <row r="439" spans="1:79" ht="15.75" customHeight="1">
      <c r="A439" s="2"/>
      <c r="B439" s="2"/>
      <c r="C439" s="2"/>
      <c r="D439" s="390"/>
      <c r="E439" s="390"/>
      <c r="F439" s="390"/>
      <c r="G439" s="390"/>
      <c r="H439" s="390"/>
      <c r="I439" s="390"/>
      <c r="J439" s="390"/>
      <c r="K439" s="390"/>
      <c r="L439" s="390"/>
      <c r="M439" s="390"/>
      <c r="N439" s="390"/>
      <c r="O439" s="390"/>
      <c r="P439" s="390"/>
      <c r="Q439" s="390"/>
      <c r="R439" s="390"/>
      <c r="S439" s="390"/>
      <c r="T439" s="390"/>
      <c r="U439" s="390"/>
      <c r="V439" s="390"/>
      <c r="W439" s="390"/>
      <c r="X439" s="390"/>
      <c r="Y439" s="390"/>
      <c r="Z439" s="390"/>
      <c r="AA439" s="390"/>
      <c r="AB439" s="390"/>
      <c r="AC439" s="390"/>
      <c r="AD439" s="390"/>
      <c r="AE439" s="390"/>
      <c r="AF439" s="390"/>
      <c r="AG439" s="390"/>
      <c r="AH439" s="390"/>
      <c r="AI439" s="390"/>
      <c r="AJ439" s="390"/>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row>
    <row r="440" spans="1:79" ht="15.75" customHeight="1">
      <c r="A440" s="2"/>
      <c r="B440" s="2"/>
      <c r="C440" s="2"/>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c r="AA440" s="158"/>
      <c r="AB440" s="158"/>
      <c r="AC440" s="158"/>
      <c r="AD440" s="158"/>
      <c r="AE440" s="158"/>
      <c r="AF440" s="158"/>
      <c r="AG440" s="158"/>
      <c r="AH440" s="158"/>
      <c r="AI440" s="158"/>
      <c r="AJ440" s="159"/>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row>
    <row r="441" spans="1:79" ht="15.75" customHeight="1">
      <c r="A441" s="2"/>
      <c r="B441" s="2"/>
      <c r="C441" s="2"/>
      <c r="D441" s="8" t="s">
        <v>1282</v>
      </c>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c r="AA441" s="158"/>
      <c r="AB441" s="158"/>
      <c r="AC441" s="502">
        <f>'Sources and Uses Budget'!B105/Application!AG424</f>
        <v>496260.4</v>
      </c>
      <c r="AD441" s="401"/>
      <c r="AE441" s="401"/>
      <c r="AF441" s="430"/>
      <c r="AG441" s="158"/>
      <c r="AH441" s="158"/>
      <c r="AI441" s="158"/>
      <c r="AJ441" s="159"/>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row>
    <row r="442" spans="1:79" ht="15.75" customHeight="1">
      <c r="A442" s="2"/>
      <c r="B442" s="2"/>
      <c r="C442" s="2"/>
      <c r="D442" s="8" t="s">
        <v>1283</v>
      </c>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c r="AA442" s="158"/>
      <c r="AB442" s="158"/>
      <c r="AC442" s="502">
        <f>'Sources and Uses Budget'!C105/Application!AG424</f>
        <v>475184.02666666667</v>
      </c>
      <c r="AD442" s="401"/>
      <c r="AE442" s="401"/>
      <c r="AF442" s="430"/>
      <c r="AG442" s="158"/>
      <c r="AH442" s="158"/>
      <c r="AI442" s="158"/>
      <c r="AJ442" s="159"/>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row>
    <row r="443" spans="1:79" ht="15.75" customHeight="1">
      <c r="A443" s="2"/>
      <c r="B443" s="2"/>
      <c r="C443" s="2"/>
      <c r="D443" s="8" t="s">
        <v>1284</v>
      </c>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c r="AA443" s="158"/>
      <c r="AB443" s="158"/>
      <c r="AC443" s="502">
        <f>('Sources and Uses Budget'!$S$107+'Sources and Uses Budget'!$T$107)/Application!AG424</f>
        <v>413071.10666666669</v>
      </c>
      <c r="AD443" s="401"/>
      <c r="AE443" s="401"/>
      <c r="AF443" s="430"/>
      <c r="AG443" s="158"/>
      <c r="AH443" s="158"/>
      <c r="AI443" s="158"/>
      <c r="AJ443" s="159"/>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row>
    <row r="444" spans="1:79" ht="15.75" customHeight="1">
      <c r="A444" s="2"/>
      <c r="B444" s="2"/>
      <c r="C444" s="2"/>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c r="AA444" s="158"/>
      <c r="AB444" s="158"/>
      <c r="AC444" s="158"/>
      <c r="AD444" s="158"/>
      <c r="AE444" s="158"/>
      <c r="AF444" s="158"/>
      <c r="AG444" s="158"/>
      <c r="AH444" s="158"/>
      <c r="AI444" s="158"/>
      <c r="AJ444" s="159"/>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row>
    <row r="445" spans="1:79" ht="15.75" customHeight="1">
      <c r="A445" s="8" t="s">
        <v>1285</v>
      </c>
      <c r="B445" s="2"/>
      <c r="C445" s="2"/>
      <c r="D445" s="8" t="s">
        <v>205</v>
      </c>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c r="AA445" s="158"/>
      <c r="AB445" s="158"/>
      <c r="AC445" s="158"/>
      <c r="AD445" s="158"/>
      <c r="AE445" s="158"/>
      <c r="AF445" s="158"/>
      <c r="AG445" s="158"/>
      <c r="AH445" s="158"/>
      <c r="AI445" s="158"/>
      <c r="AJ445" s="159"/>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row>
    <row r="446" spans="1:79" ht="15.75" customHeight="1">
      <c r="A446" s="2"/>
      <c r="B446" s="2"/>
      <c r="C446" s="2"/>
      <c r="D446" s="160" t="s">
        <v>1286</v>
      </c>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c r="AA446" s="158"/>
      <c r="AB446" s="158"/>
      <c r="AC446" s="158"/>
      <c r="AD446" s="158"/>
      <c r="AE446" s="158"/>
      <c r="AF446" s="158"/>
      <c r="AG446" s="158"/>
      <c r="AH446" s="158"/>
      <c r="AI446" s="158"/>
      <c r="AJ446" s="159"/>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row>
    <row r="447" spans="1:79" ht="15.75" customHeight="1">
      <c r="A447" s="2"/>
      <c r="B447" s="2"/>
      <c r="C447" s="2"/>
      <c r="D447" s="161" t="s">
        <v>1287</v>
      </c>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c r="AA447" s="158"/>
      <c r="AB447" s="158"/>
      <c r="AC447" s="158"/>
      <c r="AD447" s="158"/>
      <c r="AE447" s="158"/>
      <c r="AF447" s="158"/>
      <c r="AG447" s="158"/>
      <c r="AH447" s="158"/>
      <c r="AI447" s="158"/>
      <c r="AJ447" s="159"/>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row>
    <row r="448" spans="1:79" ht="15.75" customHeight="1">
      <c r="A448" s="2"/>
      <c r="B448" s="2"/>
      <c r="C448" s="2"/>
      <c r="D448" s="160" t="s">
        <v>1288</v>
      </c>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c r="AA448" s="158"/>
      <c r="AB448" s="158"/>
      <c r="AC448" s="158"/>
      <c r="AD448" s="158"/>
      <c r="AE448" s="158"/>
      <c r="AF448" s="158"/>
      <c r="AG448" s="158"/>
      <c r="AH448" s="158"/>
      <c r="AI448" s="158"/>
      <c r="AJ448" s="159"/>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row>
    <row r="449" spans="1:79" ht="15.75" customHeight="1">
      <c r="A449" s="2"/>
      <c r="B449" s="2"/>
      <c r="C449" s="2"/>
      <c r="D449" s="160" t="s">
        <v>1289</v>
      </c>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c r="AA449" s="158"/>
      <c r="AB449" s="158"/>
      <c r="AC449" s="158"/>
      <c r="AD449" s="158"/>
      <c r="AE449" s="158"/>
      <c r="AF449" s="158"/>
      <c r="AG449" s="158"/>
      <c r="AH449" s="158"/>
      <c r="AI449" s="158"/>
      <c r="AJ449" s="159"/>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row>
    <row r="450" spans="1:79" ht="15.75" customHeight="1">
      <c r="A450" s="2"/>
      <c r="B450" s="2"/>
      <c r="C450" s="2"/>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c r="AA450" s="158"/>
      <c r="AB450" s="158"/>
      <c r="AC450" s="158"/>
      <c r="AD450" s="158"/>
      <c r="AE450" s="158"/>
      <c r="AF450" s="158"/>
      <c r="AG450" s="158"/>
      <c r="AH450" s="158"/>
      <c r="AI450" s="158"/>
      <c r="AJ450" s="159"/>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row>
    <row r="451" spans="1:79" ht="15.75" customHeight="1">
      <c r="A451" s="2"/>
      <c r="B451" s="2"/>
      <c r="C451" s="2"/>
      <c r="D451" s="160" t="s">
        <v>1290</v>
      </c>
      <c r="E451" s="160"/>
      <c r="F451" s="160"/>
      <c r="G451" s="160"/>
      <c r="H451" s="160"/>
      <c r="I451" s="160"/>
      <c r="J451" s="160"/>
      <c r="K451" s="160"/>
      <c r="L451" s="160"/>
      <c r="M451" s="160"/>
      <c r="N451" s="160"/>
      <c r="O451" s="160"/>
      <c r="P451" s="160"/>
      <c r="Q451" s="160"/>
      <c r="R451" s="160"/>
      <c r="S451" s="160"/>
      <c r="T451" s="160"/>
      <c r="U451" s="160"/>
      <c r="V451" s="160"/>
      <c r="W451" s="160"/>
      <c r="X451" s="160"/>
      <c r="Y451" s="160"/>
      <c r="Z451" s="160"/>
      <c r="AA451" s="160"/>
      <c r="AB451" s="160"/>
      <c r="AC451" s="160"/>
      <c r="AD451" s="158"/>
      <c r="AE451" s="158"/>
      <c r="AF451" s="158"/>
      <c r="AG451" s="158"/>
      <c r="AH451" s="158"/>
      <c r="AI451" s="158"/>
      <c r="AJ451" s="159"/>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row>
    <row r="452" spans="1:79" ht="15.75" customHeight="1">
      <c r="A452" s="2"/>
      <c r="B452" s="2"/>
      <c r="C452" s="2"/>
      <c r="D452" s="517" t="s">
        <v>1291</v>
      </c>
      <c r="E452" s="401"/>
      <c r="F452" s="401"/>
      <c r="G452" s="401"/>
      <c r="H452" s="401"/>
      <c r="I452" s="401"/>
      <c r="J452" s="401"/>
      <c r="K452" s="401"/>
      <c r="L452" s="401"/>
      <c r="M452" s="401"/>
      <c r="N452" s="401"/>
      <c r="O452" s="401"/>
      <c r="P452" s="401"/>
      <c r="Q452" s="401"/>
      <c r="R452" s="401"/>
      <c r="S452" s="401"/>
      <c r="T452" s="401"/>
      <c r="U452" s="401"/>
      <c r="V452" s="430"/>
      <c r="W452" s="506" t="s">
        <v>16</v>
      </c>
      <c r="X452" s="401"/>
      <c r="Y452" s="430"/>
      <c r="Z452" s="160"/>
      <c r="AA452" s="160"/>
      <c r="AB452" s="160"/>
      <c r="AC452" s="160"/>
      <c r="AD452" s="158"/>
      <c r="AE452" s="158"/>
      <c r="AF452" s="158"/>
      <c r="AG452" s="158"/>
      <c r="AH452" s="158"/>
      <c r="AI452" s="158"/>
      <c r="AJ452" s="159"/>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row>
    <row r="453" spans="1:79" ht="12.75" customHeight="1">
      <c r="A453" s="2"/>
      <c r="B453" s="2"/>
      <c r="C453" s="2"/>
      <c r="D453" s="517" t="s">
        <v>1292</v>
      </c>
      <c r="E453" s="401"/>
      <c r="F453" s="401"/>
      <c r="G453" s="401"/>
      <c r="H453" s="401"/>
      <c r="I453" s="401"/>
      <c r="J453" s="401"/>
      <c r="K453" s="401"/>
      <c r="L453" s="401"/>
      <c r="M453" s="401"/>
      <c r="N453" s="401"/>
      <c r="O453" s="401"/>
      <c r="P453" s="401"/>
      <c r="Q453" s="401"/>
      <c r="R453" s="401"/>
      <c r="S453" s="401"/>
      <c r="T453" s="401"/>
      <c r="U453" s="401"/>
      <c r="V453" s="430"/>
      <c r="W453" s="506" t="s">
        <v>16</v>
      </c>
      <c r="X453" s="401"/>
      <c r="Y453" s="430"/>
      <c r="Z453" s="160"/>
      <c r="AA453" s="160"/>
      <c r="AB453" s="160"/>
      <c r="AC453" s="160"/>
      <c r="AD453" s="158"/>
      <c r="AE453" s="158"/>
      <c r="AF453" s="158"/>
      <c r="AG453" s="158"/>
      <c r="AH453" s="158"/>
      <c r="AI453" s="158"/>
      <c r="AJ453" s="159"/>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row>
    <row r="454" spans="1:79" ht="12.75" customHeight="1">
      <c r="A454" s="2"/>
      <c r="B454" s="2"/>
      <c r="C454" s="2"/>
      <c r="D454" s="517" t="s">
        <v>1293</v>
      </c>
      <c r="E454" s="401"/>
      <c r="F454" s="401"/>
      <c r="G454" s="401"/>
      <c r="H454" s="401"/>
      <c r="I454" s="401"/>
      <c r="J454" s="401"/>
      <c r="K454" s="401"/>
      <c r="L454" s="401"/>
      <c r="M454" s="401"/>
      <c r="N454" s="401"/>
      <c r="O454" s="401"/>
      <c r="P454" s="401"/>
      <c r="Q454" s="401"/>
      <c r="R454" s="401"/>
      <c r="S454" s="401"/>
      <c r="T454" s="401"/>
      <c r="U454" s="401"/>
      <c r="V454" s="430"/>
      <c r="W454" s="506" t="s">
        <v>16</v>
      </c>
      <c r="X454" s="401"/>
      <c r="Y454" s="430"/>
      <c r="Z454" s="160"/>
      <c r="AA454" s="160"/>
      <c r="AB454" s="160"/>
      <c r="AC454" s="160"/>
      <c r="AD454" s="158"/>
      <c r="AE454" s="158"/>
      <c r="AF454" s="158"/>
      <c r="AG454" s="158"/>
      <c r="AH454" s="158"/>
      <c r="AI454" s="158"/>
      <c r="AJ454" s="159"/>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row>
    <row r="455" spans="1:79" ht="15.75" customHeight="1">
      <c r="A455" s="2"/>
      <c r="B455" s="2"/>
      <c r="C455" s="2"/>
      <c r="D455" s="517" t="s">
        <v>1294</v>
      </c>
      <c r="E455" s="401"/>
      <c r="F455" s="401"/>
      <c r="G455" s="401"/>
      <c r="H455" s="401"/>
      <c r="I455" s="401"/>
      <c r="J455" s="401"/>
      <c r="K455" s="401"/>
      <c r="L455" s="401"/>
      <c r="M455" s="401"/>
      <c r="N455" s="401"/>
      <c r="O455" s="401"/>
      <c r="P455" s="401"/>
      <c r="Q455" s="401"/>
      <c r="R455" s="401"/>
      <c r="S455" s="401"/>
      <c r="T455" s="401"/>
      <c r="U455" s="401"/>
      <c r="V455" s="430"/>
      <c r="W455" s="506" t="s">
        <v>16</v>
      </c>
      <c r="X455" s="401"/>
      <c r="Y455" s="430"/>
      <c r="Z455" s="160"/>
      <c r="AA455" s="160"/>
      <c r="AB455" s="160"/>
      <c r="AC455" s="160"/>
      <c r="AD455" s="158"/>
      <c r="AE455" s="158"/>
      <c r="AF455" s="158"/>
      <c r="AG455" s="158"/>
      <c r="AH455" s="158"/>
      <c r="AI455" s="158"/>
      <c r="AJ455" s="159"/>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row>
    <row r="456" spans="1:79" ht="15.75" customHeight="1">
      <c r="A456" s="2"/>
      <c r="B456" s="2"/>
      <c r="C456" s="2"/>
      <c r="D456" s="517" t="s">
        <v>1295</v>
      </c>
      <c r="E456" s="401"/>
      <c r="F456" s="401"/>
      <c r="G456" s="401"/>
      <c r="H456" s="401"/>
      <c r="I456" s="401"/>
      <c r="J456" s="401"/>
      <c r="K456" s="401"/>
      <c r="L456" s="401"/>
      <c r="M456" s="401"/>
      <c r="N456" s="401"/>
      <c r="O456" s="401"/>
      <c r="P456" s="401"/>
      <c r="Q456" s="401"/>
      <c r="R456" s="401"/>
      <c r="S456" s="401"/>
      <c r="T456" s="401"/>
      <c r="U456" s="401"/>
      <c r="V456" s="430"/>
      <c r="W456" s="506" t="s">
        <v>16</v>
      </c>
      <c r="X456" s="401"/>
      <c r="Y456" s="430"/>
      <c r="Z456" s="160"/>
      <c r="AA456" s="160"/>
      <c r="AB456" s="160"/>
      <c r="AC456" s="160"/>
      <c r="AD456" s="158"/>
      <c r="AE456" s="158"/>
      <c r="AF456" s="158"/>
      <c r="AG456" s="158"/>
      <c r="AH456" s="158"/>
      <c r="AI456" s="158"/>
      <c r="AJ456" s="159"/>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row>
    <row r="457" spans="1:79" ht="15.75" customHeight="1">
      <c r="A457" s="2"/>
      <c r="B457" s="2"/>
      <c r="C457" s="2"/>
      <c r="D457" s="517" t="s">
        <v>1296</v>
      </c>
      <c r="E457" s="401"/>
      <c r="F457" s="401"/>
      <c r="G457" s="401"/>
      <c r="H457" s="401"/>
      <c r="I457" s="401"/>
      <c r="J457" s="401"/>
      <c r="K457" s="401"/>
      <c r="L457" s="401"/>
      <c r="M457" s="401"/>
      <c r="N457" s="401"/>
      <c r="O457" s="401"/>
      <c r="P457" s="401"/>
      <c r="Q457" s="401"/>
      <c r="R457" s="401"/>
      <c r="S457" s="401"/>
      <c r="T457" s="401"/>
      <c r="U457" s="401"/>
      <c r="V457" s="430"/>
      <c r="W457" s="506" t="s">
        <v>16</v>
      </c>
      <c r="X457" s="401"/>
      <c r="Y457" s="430"/>
      <c r="Z457" s="160"/>
      <c r="AA457" s="160"/>
      <c r="AB457" s="160"/>
      <c r="AC457" s="160"/>
      <c r="AD457" s="158"/>
      <c r="AE457" s="158"/>
      <c r="AF457" s="158"/>
      <c r="AG457" s="158"/>
      <c r="AH457" s="158"/>
      <c r="AI457" s="158"/>
      <c r="AJ457" s="159"/>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row>
    <row r="458" spans="1:79" ht="15.75" customHeight="1">
      <c r="A458" s="2"/>
      <c r="B458" s="2"/>
      <c r="C458" s="2"/>
      <c r="D458" s="517" t="s">
        <v>1297</v>
      </c>
      <c r="E458" s="401"/>
      <c r="F458" s="401"/>
      <c r="G458" s="401"/>
      <c r="H458" s="401"/>
      <c r="I458" s="401"/>
      <c r="J458" s="401"/>
      <c r="K458" s="401"/>
      <c r="L458" s="401"/>
      <c r="M458" s="401"/>
      <c r="N458" s="401"/>
      <c r="O458" s="401"/>
      <c r="P458" s="401"/>
      <c r="Q458" s="401"/>
      <c r="R458" s="401"/>
      <c r="S458" s="401"/>
      <c r="T458" s="401"/>
      <c r="U458" s="401"/>
      <c r="V458" s="430"/>
      <c r="W458" s="506" t="s">
        <v>16</v>
      </c>
      <c r="X458" s="401"/>
      <c r="Y458" s="430"/>
      <c r="Z458" s="160"/>
      <c r="AA458" s="160"/>
      <c r="AB458" s="160"/>
      <c r="AC458" s="160"/>
      <c r="AD458" s="158"/>
      <c r="AE458" s="158"/>
      <c r="AF458" s="158"/>
      <c r="AG458" s="158"/>
      <c r="AH458" s="158"/>
      <c r="AI458" s="158"/>
      <c r="AJ458" s="159"/>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row>
    <row r="459" spans="1:79" ht="15.75" customHeight="1">
      <c r="A459" s="2"/>
      <c r="B459" s="2"/>
      <c r="C459" s="2"/>
      <c r="D459" s="163" t="s">
        <v>281</v>
      </c>
      <c r="E459" s="164"/>
      <c r="F459" s="165"/>
      <c r="G459" s="507"/>
      <c r="H459" s="401"/>
      <c r="I459" s="401"/>
      <c r="J459" s="401"/>
      <c r="K459" s="401"/>
      <c r="L459" s="401"/>
      <c r="M459" s="401"/>
      <c r="N459" s="401"/>
      <c r="O459" s="401"/>
      <c r="P459" s="401"/>
      <c r="Q459" s="401"/>
      <c r="R459" s="401"/>
      <c r="S459" s="401"/>
      <c r="T459" s="401"/>
      <c r="U459" s="401"/>
      <c r="V459" s="430"/>
      <c r="W459" s="506" t="s">
        <v>16</v>
      </c>
      <c r="X459" s="401"/>
      <c r="Y459" s="430"/>
      <c r="Z459" s="160"/>
      <c r="AA459" s="160"/>
      <c r="AB459" s="160"/>
      <c r="AC459" s="160"/>
      <c r="AD459" s="158"/>
      <c r="AE459" s="158"/>
      <c r="AF459" s="158"/>
      <c r="AG459" s="158"/>
      <c r="AH459" s="158"/>
      <c r="AI459" s="158"/>
      <c r="AJ459" s="159"/>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row>
    <row r="460" spans="1:79" ht="15.75" customHeight="1">
      <c r="A460" s="2"/>
      <c r="B460" s="2"/>
      <c r="C460" s="2"/>
      <c r="D460" s="166" t="s">
        <v>1298</v>
      </c>
      <c r="E460" s="167"/>
      <c r="F460" s="167"/>
      <c r="G460" s="160"/>
      <c r="H460" s="160"/>
      <c r="I460" s="160"/>
      <c r="J460" s="160"/>
      <c r="K460" s="160"/>
      <c r="L460" s="160"/>
      <c r="M460" s="160"/>
      <c r="N460" s="160"/>
      <c r="O460" s="160"/>
      <c r="P460" s="160"/>
      <c r="Q460" s="160"/>
      <c r="R460" s="160"/>
      <c r="S460" s="160"/>
      <c r="T460" s="160"/>
      <c r="U460" s="160"/>
      <c r="V460" s="160"/>
      <c r="W460" s="168"/>
      <c r="X460" s="168"/>
      <c r="Y460" s="169"/>
      <c r="Z460" s="160"/>
      <c r="AA460" s="160"/>
      <c r="AB460" s="160"/>
      <c r="AC460" s="160"/>
      <c r="AD460" s="158"/>
      <c r="AE460" s="158"/>
      <c r="AF460" s="158"/>
      <c r="AG460" s="158"/>
      <c r="AH460" s="158"/>
      <c r="AI460" s="158"/>
      <c r="AJ460" s="159"/>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row>
    <row r="461" spans="1:79" ht="15.75" customHeight="1">
      <c r="A461" s="2"/>
      <c r="B461" s="2"/>
      <c r="C461" s="2"/>
      <c r="D461" s="170"/>
      <c r="E461" s="171"/>
      <c r="F461" s="171"/>
      <c r="G461" s="171"/>
      <c r="H461" s="171"/>
      <c r="I461" s="171"/>
      <c r="J461" s="171"/>
      <c r="K461" s="171"/>
      <c r="L461" s="171"/>
      <c r="M461" s="171"/>
      <c r="N461" s="171"/>
      <c r="O461" s="171"/>
      <c r="P461" s="171"/>
      <c r="Q461" s="171"/>
      <c r="R461" s="171"/>
      <c r="S461" s="171"/>
      <c r="T461" s="171"/>
      <c r="U461" s="171"/>
      <c r="V461" s="171"/>
      <c r="W461" s="172"/>
      <c r="X461" s="172"/>
      <c r="Y461" s="173"/>
      <c r="Z461" s="160"/>
      <c r="AA461" s="160"/>
      <c r="AB461" s="160"/>
      <c r="AC461" s="160"/>
      <c r="AD461" s="158"/>
      <c r="AE461" s="158"/>
      <c r="AF461" s="158"/>
      <c r="AG461" s="158"/>
      <c r="AH461" s="158"/>
      <c r="AI461" s="158"/>
      <c r="AJ461" s="159"/>
      <c r="AK461" s="2"/>
      <c r="AL461" s="2"/>
      <c r="AM461" s="2"/>
      <c r="AN461" s="2" t="str">
        <f>N566</f>
        <v>Yes</v>
      </c>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row>
    <row r="462" spans="1:79" ht="15.75" customHeight="1">
      <c r="A462" s="2"/>
      <c r="B462" s="2"/>
      <c r="C462" s="2"/>
      <c r="D462" s="170"/>
      <c r="E462" s="171"/>
      <c r="F462" s="171"/>
      <c r="G462" s="171"/>
      <c r="H462" s="171"/>
      <c r="I462" s="171"/>
      <c r="J462" s="171"/>
      <c r="K462" s="171"/>
      <c r="L462" s="171"/>
      <c r="M462" s="171"/>
      <c r="N462" s="171"/>
      <c r="O462" s="171"/>
      <c r="P462" s="171"/>
      <c r="Q462" s="171"/>
      <c r="R462" s="171"/>
      <c r="S462" s="171"/>
      <c r="T462" s="171"/>
      <c r="U462" s="171"/>
      <c r="V462" s="171"/>
      <c r="W462" s="172"/>
      <c r="X462" s="172"/>
      <c r="Y462" s="173"/>
      <c r="Z462" s="160"/>
      <c r="AA462" s="160"/>
      <c r="AB462" s="160"/>
      <c r="AC462" s="160"/>
      <c r="AD462" s="158"/>
      <c r="AE462" s="158"/>
      <c r="AF462" s="158"/>
      <c r="AG462" s="158"/>
      <c r="AH462" s="158"/>
      <c r="AI462" s="158"/>
      <c r="AJ462" s="159"/>
      <c r="AK462" s="2"/>
      <c r="AL462" s="2"/>
      <c r="AM462" s="2"/>
      <c r="AN462" s="2" t="str">
        <f>AG566</f>
        <v>Yes</v>
      </c>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row>
    <row r="463" spans="1:79" ht="15.75" customHeight="1">
      <c r="A463" s="2"/>
      <c r="B463" s="2"/>
      <c r="C463" s="2"/>
      <c r="D463" s="518" t="s">
        <v>1299</v>
      </c>
      <c r="E463" s="390"/>
      <c r="F463" s="390"/>
      <c r="G463" s="390"/>
      <c r="H463" s="390"/>
      <c r="I463" s="390"/>
      <c r="J463" s="390"/>
      <c r="K463" s="390"/>
      <c r="L463" s="390"/>
      <c r="M463" s="390"/>
      <c r="N463" s="390"/>
      <c r="O463" s="390"/>
      <c r="P463" s="390"/>
      <c r="Q463" s="390"/>
      <c r="R463" s="390"/>
      <c r="S463" s="390"/>
      <c r="T463" s="390"/>
      <c r="U463" s="390"/>
      <c r="V463" s="390"/>
      <c r="W463" s="511"/>
      <c r="X463" s="390"/>
      <c r="Y463" s="448"/>
      <c r="Z463" s="160"/>
      <c r="AA463" s="160"/>
      <c r="AB463" s="160"/>
      <c r="AC463" s="160"/>
      <c r="AD463" s="158"/>
      <c r="AE463" s="158"/>
      <c r="AF463" s="158"/>
      <c r="AG463" s="158"/>
      <c r="AH463" s="158"/>
      <c r="AI463" s="158"/>
      <c r="AJ463" s="159"/>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row>
    <row r="464" spans="1:79" ht="15.75" customHeight="1">
      <c r="A464" s="2"/>
      <c r="B464" s="2"/>
      <c r="C464" s="2"/>
      <c r="D464" s="517" t="s">
        <v>1300</v>
      </c>
      <c r="E464" s="401"/>
      <c r="F464" s="401"/>
      <c r="G464" s="401"/>
      <c r="H464" s="401"/>
      <c r="I464" s="401"/>
      <c r="J464" s="401"/>
      <c r="K464" s="401"/>
      <c r="L464" s="401"/>
      <c r="M464" s="401"/>
      <c r="N464" s="401"/>
      <c r="O464" s="401"/>
      <c r="P464" s="401"/>
      <c r="Q464" s="401"/>
      <c r="R464" s="401"/>
      <c r="S464" s="401"/>
      <c r="T464" s="401"/>
      <c r="U464" s="401"/>
      <c r="V464" s="430"/>
      <c r="W464" s="506" t="s">
        <v>16</v>
      </c>
      <c r="X464" s="401"/>
      <c r="Y464" s="430"/>
      <c r="Z464" s="160"/>
      <c r="AA464" s="160"/>
      <c r="AB464" s="160"/>
      <c r="AC464" s="160"/>
      <c r="AD464" s="158"/>
      <c r="AE464" s="158"/>
      <c r="AF464" s="158"/>
      <c r="AG464" s="158"/>
      <c r="AH464" s="158"/>
      <c r="AI464" s="158"/>
      <c r="AJ464" s="159"/>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row>
    <row r="465" spans="1:79"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row>
    <row r="466" spans="1:79" ht="15.75" customHeight="1">
      <c r="A466" s="459" t="s">
        <v>1301</v>
      </c>
      <c r="B466" s="440"/>
      <c r="C466" s="440"/>
      <c r="D466" s="440"/>
      <c r="E466" s="440"/>
      <c r="F466" s="440"/>
      <c r="G466" s="440"/>
      <c r="H466" s="440"/>
      <c r="I466" s="440"/>
      <c r="J466" s="440"/>
      <c r="K466" s="440"/>
      <c r="L466" s="440"/>
      <c r="M466" s="440"/>
      <c r="N466" s="440"/>
      <c r="O466" s="440"/>
      <c r="P466" s="440"/>
      <c r="Q466" s="440"/>
      <c r="R466" s="440"/>
      <c r="S466" s="440"/>
      <c r="T466" s="440"/>
      <c r="U466" s="440"/>
      <c r="V466" s="440"/>
      <c r="W466" s="440"/>
      <c r="X466" s="440"/>
      <c r="Y466" s="440"/>
      <c r="Z466" s="440"/>
      <c r="AA466" s="440"/>
      <c r="AB466" s="440"/>
      <c r="AC466" s="440"/>
      <c r="AD466" s="440"/>
      <c r="AE466" s="440"/>
      <c r="AF466" s="440"/>
      <c r="AG466" s="440"/>
      <c r="AH466" s="440"/>
      <c r="AI466" s="440"/>
      <c r="AJ466" s="440"/>
      <c r="AK466" s="440"/>
      <c r="AL466" s="441"/>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row>
    <row r="467" spans="1:79" ht="15.75" customHeight="1">
      <c r="A467" s="442"/>
      <c r="B467" s="416"/>
      <c r="C467" s="416"/>
      <c r="D467" s="416"/>
      <c r="E467" s="416"/>
      <c r="F467" s="416"/>
      <c r="G467" s="416"/>
      <c r="H467" s="416"/>
      <c r="I467" s="416"/>
      <c r="J467" s="416"/>
      <c r="K467" s="416"/>
      <c r="L467" s="416"/>
      <c r="M467" s="416"/>
      <c r="N467" s="416"/>
      <c r="O467" s="416"/>
      <c r="P467" s="416"/>
      <c r="Q467" s="416"/>
      <c r="R467" s="416"/>
      <c r="S467" s="416"/>
      <c r="T467" s="416"/>
      <c r="U467" s="416"/>
      <c r="V467" s="416"/>
      <c r="W467" s="416"/>
      <c r="X467" s="416"/>
      <c r="Y467" s="416"/>
      <c r="Z467" s="416"/>
      <c r="AA467" s="416"/>
      <c r="AB467" s="416"/>
      <c r="AC467" s="416"/>
      <c r="AD467" s="416"/>
      <c r="AE467" s="416"/>
      <c r="AF467" s="416"/>
      <c r="AG467" s="416"/>
      <c r="AH467" s="416"/>
      <c r="AI467" s="416"/>
      <c r="AJ467" s="416"/>
      <c r="AK467" s="416"/>
      <c r="AL467" s="443"/>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row>
    <row r="468" spans="1:79"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row>
    <row r="469" spans="1:79" ht="15.75" customHeight="1">
      <c r="A469" s="8" t="s">
        <v>644</v>
      </c>
      <c r="B469" s="2"/>
      <c r="C469" s="8" t="s">
        <v>208</v>
      </c>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t="str">
        <f>N574</f>
        <v>Yes</v>
      </c>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row>
    <row r="470" spans="1:79" ht="15.75" customHeight="1">
      <c r="A470" s="2"/>
      <c r="B470" s="8"/>
      <c r="C470" s="8"/>
      <c r="D470" s="8"/>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t="str">
        <f>AG574</f>
        <v>Yes</v>
      </c>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row>
    <row r="471" spans="1:79" ht="15.75" customHeight="1">
      <c r="A471" s="2"/>
      <c r="B471" s="8"/>
      <c r="C471" s="8"/>
      <c r="D471" s="8"/>
      <c r="E471" s="174"/>
      <c r="F471" s="78"/>
      <c r="G471" s="78"/>
      <c r="H471" s="78"/>
      <c r="I471" s="78"/>
      <c r="J471" s="78"/>
      <c r="K471" s="78"/>
      <c r="L471" s="78"/>
      <c r="M471" s="78"/>
      <c r="N471" s="78"/>
      <c r="O471" s="78"/>
      <c r="P471" s="78"/>
      <c r="Q471" s="78"/>
      <c r="R471" s="78"/>
      <c r="S471" s="79"/>
      <c r="T471" s="491" t="s">
        <v>1302</v>
      </c>
      <c r="U471" s="401"/>
      <c r="V471" s="401"/>
      <c r="W471" s="401"/>
      <c r="X471" s="401"/>
      <c r="Y471" s="401"/>
      <c r="Z471" s="401"/>
      <c r="AA471" s="401"/>
      <c r="AB471" s="401"/>
      <c r="AC471" s="401"/>
      <c r="AD471" s="401"/>
      <c r="AE471" s="401"/>
      <c r="AF471" s="401"/>
      <c r="AG471" s="401"/>
      <c r="AH471" s="430"/>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row>
    <row r="472" spans="1:79" ht="15.75" customHeight="1">
      <c r="A472" s="2"/>
      <c r="B472" s="2"/>
      <c r="C472" s="2"/>
      <c r="D472" s="2"/>
      <c r="E472" s="175"/>
      <c r="F472" s="2"/>
      <c r="G472" s="2"/>
      <c r="H472" s="2"/>
      <c r="I472" s="2"/>
      <c r="J472" s="2"/>
      <c r="K472" s="2"/>
      <c r="L472" s="2"/>
      <c r="M472" s="2"/>
      <c r="N472" s="2"/>
      <c r="O472" s="2"/>
      <c r="P472" s="2"/>
      <c r="Q472" s="2"/>
      <c r="R472" s="2"/>
      <c r="S472" s="81"/>
      <c r="T472" s="445" t="s">
        <v>1303</v>
      </c>
      <c r="U472" s="440"/>
      <c r="V472" s="440"/>
      <c r="W472" s="440"/>
      <c r="X472" s="446"/>
      <c r="Y472" s="445" t="s">
        <v>1304</v>
      </c>
      <c r="Z472" s="440"/>
      <c r="AA472" s="440"/>
      <c r="AB472" s="440"/>
      <c r="AC472" s="446"/>
      <c r="AD472" s="445" t="s">
        <v>1305</v>
      </c>
      <c r="AE472" s="440"/>
      <c r="AF472" s="440"/>
      <c r="AG472" s="440"/>
      <c r="AH472" s="446"/>
      <c r="AI472" s="2"/>
      <c r="AJ472" s="2"/>
      <c r="AK472" s="2"/>
      <c r="AL472" s="2"/>
      <c r="AM472" s="176"/>
      <c r="AN472" s="176"/>
      <c r="AO472" s="176"/>
      <c r="AP472" s="176"/>
      <c r="AQ472" s="176"/>
      <c r="AR472" s="176"/>
      <c r="AS472" s="176"/>
      <c r="AT472" s="176"/>
      <c r="AU472" s="176"/>
      <c r="AV472" s="176"/>
      <c r="AW472" s="176"/>
      <c r="AX472" s="176"/>
      <c r="AY472" s="176"/>
      <c r="AZ472" s="176"/>
      <c r="BA472" s="176"/>
      <c r="BB472" s="176"/>
      <c r="BC472" s="176"/>
      <c r="BD472" s="176"/>
      <c r="BE472" s="176"/>
      <c r="BF472" s="176"/>
      <c r="BG472" s="176"/>
      <c r="BH472" s="176"/>
      <c r="BI472" s="176"/>
      <c r="BJ472" s="176"/>
      <c r="BK472" s="176"/>
      <c r="BL472" s="176"/>
      <c r="BM472" s="176"/>
      <c r="BN472" s="176"/>
      <c r="BO472" s="176"/>
      <c r="BP472" s="176"/>
      <c r="BQ472" s="176"/>
      <c r="BR472" s="176"/>
      <c r="BS472" s="176"/>
      <c r="BT472" s="176"/>
      <c r="BU472" s="176"/>
      <c r="BV472" s="176"/>
      <c r="BW472" s="176"/>
      <c r="BX472" s="176"/>
      <c r="BY472" s="176"/>
      <c r="BZ472" s="176"/>
      <c r="CA472" s="176"/>
    </row>
    <row r="473" spans="1:79" ht="15.75" customHeight="1">
      <c r="A473" s="2"/>
      <c r="B473" s="2"/>
      <c r="C473" s="2"/>
      <c r="D473" s="2"/>
      <c r="E473" s="177"/>
      <c r="F473" s="73"/>
      <c r="G473" s="73"/>
      <c r="H473" s="73"/>
      <c r="I473" s="73"/>
      <c r="J473" s="73"/>
      <c r="K473" s="73"/>
      <c r="L473" s="73"/>
      <c r="M473" s="73"/>
      <c r="N473" s="73"/>
      <c r="O473" s="73"/>
      <c r="P473" s="73"/>
      <c r="Q473" s="73"/>
      <c r="R473" s="73"/>
      <c r="S473" s="83"/>
      <c r="T473" s="449"/>
      <c r="U473" s="450"/>
      <c r="V473" s="450"/>
      <c r="W473" s="450"/>
      <c r="X473" s="451"/>
      <c r="Y473" s="449"/>
      <c r="Z473" s="450"/>
      <c r="AA473" s="450"/>
      <c r="AB473" s="450"/>
      <c r="AC473" s="451"/>
      <c r="AD473" s="449"/>
      <c r="AE473" s="450"/>
      <c r="AF473" s="450"/>
      <c r="AG473" s="450"/>
      <c r="AH473" s="451"/>
      <c r="AI473" s="2"/>
      <c r="AJ473" s="2"/>
      <c r="AK473" s="2"/>
      <c r="AL473" s="2"/>
      <c r="AM473" s="176"/>
      <c r="AN473" s="176"/>
      <c r="AO473" s="176"/>
      <c r="AP473" s="176"/>
      <c r="AQ473" s="176"/>
      <c r="AR473" s="176"/>
      <c r="AS473" s="176"/>
      <c r="AT473" s="176"/>
      <c r="AU473" s="176"/>
      <c r="AV473" s="176"/>
      <c r="AW473" s="176"/>
      <c r="AX473" s="176"/>
      <c r="AY473" s="176"/>
      <c r="AZ473" s="176"/>
      <c r="BA473" s="176"/>
      <c r="BB473" s="176"/>
      <c r="BC473" s="176"/>
      <c r="BD473" s="176"/>
      <c r="BE473" s="176"/>
      <c r="BF473" s="176"/>
      <c r="BG473" s="176"/>
      <c r="BH473" s="176"/>
      <c r="BI473" s="176"/>
      <c r="BJ473" s="176"/>
      <c r="BK473" s="176"/>
      <c r="BL473" s="176"/>
      <c r="BM473" s="176"/>
      <c r="BN473" s="176"/>
      <c r="BO473" s="176"/>
      <c r="BP473" s="176"/>
      <c r="BQ473" s="176"/>
      <c r="BR473" s="176"/>
      <c r="BS473" s="176"/>
      <c r="BT473" s="176"/>
      <c r="BU473" s="176"/>
      <c r="BV473" s="176"/>
      <c r="BW473" s="176"/>
      <c r="BX473" s="176"/>
      <c r="BY473" s="176"/>
      <c r="BZ473" s="176"/>
      <c r="CA473" s="176"/>
    </row>
    <row r="474" spans="1:79" ht="15.75" customHeight="1">
      <c r="A474" s="2"/>
      <c r="B474" s="2"/>
      <c r="C474" s="2"/>
      <c r="D474" s="2"/>
      <c r="E474" s="178" t="s">
        <v>1306</v>
      </c>
      <c r="F474" s="5"/>
      <c r="G474" s="5"/>
      <c r="H474" s="5"/>
      <c r="I474" s="5"/>
      <c r="J474" s="5"/>
      <c r="K474" s="5"/>
      <c r="L474" s="5"/>
      <c r="M474" s="5"/>
      <c r="N474" s="5"/>
      <c r="O474" s="5"/>
      <c r="P474" s="5"/>
      <c r="Q474" s="5"/>
      <c r="R474" s="5"/>
      <c r="S474" s="179"/>
      <c r="T474" s="501">
        <v>0</v>
      </c>
      <c r="U474" s="401"/>
      <c r="V474" s="401"/>
      <c r="W474" s="401"/>
      <c r="X474" s="430"/>
      <c r="Y474" s="501">
        <v>0</v>
      </c>
      <c r="Z474" s="401"/>
      <c r="AA474" s="401"/>
      <c r="AB474" s="401"/>
      <c r="AC474" s="430"/>
      <c r="AD474" s="501" t="s">
        <v>16</v>
      </c>
      <c r="AE474" s="401"/>
      <c r="AF474" s="401"/>
      <c r="AG474" s="401"/>
      <c r="AH474" s="430"/>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row>
    <row r="475" spans="1:79" ht="15.75" customHeight="1">
      <c r="A475" s="2"/>
      <c r="B475" s="2"/>
      <c r="C475" s="2"/>
      <c r="D475" s="2"/>
      <c r="E475" s="178" t="s">
        <v>1307</v>
      </c>
      <c r="F475" s="5"/>
      <c r="G475" s="5"/>
      <c r="H475" s="5"/>
      <c r="I475" s="5"/>
      <c r="J475" s="5"/>
      <c r="K475" s="5"/>
      <c r="L475" s="5"/>
      <c r="M475" s="5"/>
      <c r="N475" s="5"/>
      <c r="O475" s="5"/>
      <c r="P475" s="5"/>
      <c r="Q475" s="5"/>
      <c r="R475" s="5"/>
      <c r="S475" s="5"/>
      <c r="T475" s="501">
        <v>0</v>
      </c>
      <c r="U475" s="401"/>
      <c r="V475" s="401"/>
      <c r="W475" s="401"/>
      <c r="X475" s="430"/>
      <c r="Y475" s="501">
        <v>0</v>
      </c>
      <c r="Z475" s="401"/>
      <c r="AA475" s="401"/>
      <c r="AB475" s="401"/>
      <c r="AC475" s="430"/>
      <c r="AD475" s="501" t="s">
        <v>16</v>
      </c>
      <c r="AE475" s="401"/>
      <c r="AF475" s="401"/>
      <c r="AG475" s="401"/>
      <c r="AH475" s="430"/>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row>
    <row r="476" spans="1:79" ht="15.75" customHeight="1">
      <c r="A476" s="2"/>
      <c r="B476" s="2"/>
      <c r="C476" s="2"/>
      <c r="D476" s="2"/>
      <c r="E476" s="178" t="s">
        <v>1308</v>
      </c>
      <c r="F476" s="5"/>
      <c r="G476" s="5"/>
      <c r="H476" s="5"/>
      <c r="I476" s="5"/>
      <c r="J476" s="5"/>
      <c r="K476" s="5"/>
      <c r="L476" s="5"/>
      <c r="M476" s="5"/>
      <c r="N476" s="5"/>
      <c r="O476" s="5"/>
      <c r="P476" s="5"/>
      <c r="Q476" s="5"/>
      <c r="R476" s="5"/>
      <c r="S476" s="5"/>
      <c r="T476" s="501"/>
      <c r="U476" s="401"/>
      <c r="V476" s="401"/>
      <c r="W476" s="401"/>
      <c r="X476" s="430"/>
      <c r="Y476" s="501">
        <v>0</v>
      </c>
      <c r="Z476" s="401"/>
      <c r="AA476" s="401"/>
      <c r="AB476" s="401"/>
      <c r="AC476" s="430"/>
      <c r="AD476" s="501" t="s">
        <v>16</v>
      </c>
      <c r="AE476" s="401"/>
      <c r="AF476" s="401"/>
      <c r="AG476" s="401"/>
      <c r="AH476" s="430"/>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row>
    <row r="477" spans="1:79" ht="15.75" customHeight="1">
      <c r="A477" s="2"/>
      <c r="B477" s="2"/>
      <c r="C477" s="2"/>
      <c r="D477" s="2"/>
      <c r="E477" s="178" t="s">
        <v>1310</v>
      </c>
      <c r="F477" s="5"/>
      <c r="G477" s="5"/>
      <c r="H477" s="5"/>
      <c r="I477" s="5"/>
      <c r="J477" s="5"/>
      <c r="K477" s="5"/>
      <c r="L477" s="5"/>
      <c r="M477" s="5"/>
      <c r="N477" s="5"/>
      <c r="O477" s="5"/>
      <c r="P477" s="5"/>
      <c r="Q477" s="5"/>
      <c r="R477" s="5"/>
      <c r="S477" s="5"/>
      <c r="T477" s="501">
        <v>0</v>
      </c>
      <c r="U477" s="401"/>
      <c r="V477" s="401"/>
      <c r="W477" s="401"/>
      <c r="X477" s="430"/>
      <c r="Y477" s="501">
        <v>0</v>
      </c>
      <c r="Z477" s="401"/>
      <c r="AA477" s="401"/>
      <c r="AB477" s="401"/>
      <c r="AC477" s="430"/>
      <c r="AD477" s="501" t="s">
        <v>16</v>
      </c>
      <c r="AE477" s="401"/>
      <c r="AF477" s="401"/>
      <c r="AG477" s="401"/>
      <c r="AH477" s="430"/>
      <c r="AI477" s="2"/>
      <c r="AJ477" s="2"/>
      <c r="AK477" s="2"/>
      <c r="AL477" s="2"/>
      <c r="AM477" s="2"/>
      <c r="AN477" s="2" t="str">
        <f>N582</f>
        <v>Yes</v>
      </c>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row>
    <row r="478" spans="1:79" ht="15.75" customHeight="1">
      <c r="A478" s="2"/>
      <c r="B478" s="2"/>
      <c r="C478" s="2"/>
      <c r="D478" s="2"/>
      <c r="E478" s="178" t="s">
        <v>1311</v>
      </c>
      <c r="F478" s="5"/>
      <c r="G478" s="5"/>
      <c r="H478" s="5"/>
      <c r="I478" s="5"/>
      <c r="J478" s="5"/>
      <c r="K478" s="5"/>
      <c r="L478" s="5"/>
      <c r="M478" s="5"/>
      <c r="N478" s="5"/>
      <c r="O478" s="5"/>
      <c r="P478" s="5"/>
      <c r="Q478" s="5"/>
      <c r="R478" s="5"/>
      <c r="S478" s="5"/>
      <c r="T478" s="501">
        <v>0</v>
      </c>
      <c r="U478" s="401"/>
      <c r="V478" s="401"/>
      <c r="W478" s="401"/>
      <c r="X478" s="430"/>
      <c r="Y478" s="501">
        <v>0</v>
      </c>
      <c r="Z478" s="401"/>
      <c r="AA478" s="401"/>
      <c r="AB478" s="401"/>
      <c r="AC478" s="430"/>
      <c r="AD478" s="501" t="s">
        <v>16</v>
      </c>
      <c r="AE478" s="401"/>
      <c r="AF478" s="401"/>
      <c r="AG478" s="401"/>
      <c r="AH478" s="430"/>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row>
    <row r="479" spans="1:79" ht="15.75" customHeight="1">
      <c r="A479" s="2"/>
      <c r="B479" s="2"/>
      <c r="C479" s="2"/>
      <c r="D479" s="2"/>
      <c r="E479" s="178" t="s">
        <v>1312</v>
      </c>
      <c r="F479" s="5"/>
      <c r="G479" s="5"/>
      <c r="H479" s="5"/>
      <c r="I479" s="5"/>
      <c r="J479" s="5"/>
      <c r="K479" s="5"/>
      <c r="L479" s="5"/>
      <c r="M479" s="5"/>
      <c r="N479" s="5"/>
      <c r="O479" s="5"/>
      <c r="P479" s="5"/>
      <c r="Q479" s="5"/>
      <c r="R479" s="5"/>
      <c r="S479" s="5"/>
      <c r="T479" s="501">
        <v>0</v>
      </c>
      <c r="U479" s="401"/>
      <c r="V479" s="401"/>
      <c r="W479" s="401"/>
      <c r="X479" s="430"/>
      <c r="Y479" s="501">
        <v>0</v>
      </c>
      <c r="Z479" s="401"/>
      <c r="AA479" s="401"/>
      <c r="AB479" s="401"/>
      <c r="AC479" s="430"/>
      <c r="AD479" s="501">
        <v>42164</v>
      </c>
      <c r="AE479" s="401"/>
      <c r="AF479" s="401"/>
      <c r="AG479" s="401"/>
      <c r="AH479" s="430"/>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row>
    <row r="480" spans="1:79" ht="15.75" customHeight="1">
      <c r="A480" s="2"/>
      <c r="B480" s="2"/>
      <c r="C480" s="2"/>
      <c r="D480" s="2"/>
      <c r="E480" s="178" t="s">
        <v>1313</v>
      </c>
      <c r="F480" s="5"/>
      <c r="G480" s="5"/>
      <c r="H480" s="5"/>
      <c r="I480" s="5"/>
      <c r="J480" s="5"/>
      <c r="K480" s="5"/>
      <c r="L480" s="5"/>
      <c r="M480" s="5"/>
      <c r="N480" s="5"/>
      <c r="O480" s="5"/>
      <c r="P480" s="5"/>
      <c r="Q480" s="5"/>
      <c r="R480" s="5"/>
      <c r="S480" s="5"/>
      <c r="T480" s="501">
        <v>0</v>
      </c>
      <c r="U480" s="401"/>
      <c r="V480" s="401"/>
      <c r="W480" s="401"/>
      <c r="X480" s="430"/>
      <c r="Y480" s="501">
        <v>0</v>
      </c>
      <c r="Z480" s="401"/>
      <c r="AA480" s="401"/>
      <c r="AB480" s="401"/>
      <c r="AC480" s="430"/>
      <c r="AD480" s="501" t="s">
        <v>16</v>
      </c>
      <c r="AE480" s="401"/>
      <c r="AF480" s="401"/>
      <c r="AG480" s="401"/>
      <c r="AH480" s="430"/>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row>
    <row r="481" spans="1:79" ht="15.75" customHeight="1">
      <c r="A481" s="2"/>
      <c r="B481" s="2"/>
      <c r="C481" s="2"/>
      <c r="D481" s="2"/>
      <c r="E481" s="178" t="s">
        <v>1314</v>
      </c>
      <c r="F481" s="5"/>
      <c r="G481" s="5"/>
      <c r="H481" s="5"/>
      <c r="I481" s="5"/>
      <c r="J481" s="5"/>
      <c r="K481" s="5"/>
      <c r="L481" s="5"/>
      <c r="M481" s="5"/>
      <c r="N481" s="5"/>
      <c r="O481" s="5"/>
      <c r="P481" s="5"/>
      <c r="Q481" s="5"/>
      <c r="R481" s="5"/>
      <c r="S481" s="5"/>
      <c r="T481" s="501">
        <v>0</v>
      </c>
      <c r="U481" s="401"/>
      <c r="V481" s="401"/>
      <c r="W481" s="401"/>
      <c r="X481" s="430"/>
      <c r="Y481" s="501">
        <v>0</v>
      </c>
      <c r="Z481" s="401"/>
      <c r="AA481" s="401"/>
      <c r="AB481" s="401"/>
      <c r="AC481" s="430"/>
      <c r="AD481" s="501" t="s">
        <v>16</v>
      </c>
      <c r="AE481" s="401"/>
      <c r="AF481" s="401"/>
      <c r="AG481" s="401"/>
      <c r="AH481" s="430"/>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row>
    <row r="482" spans="1:79" ht="15.75" customHeight="1">
      <c r="A482" s="2"/>
      <c r="B482" s="2"/>
      <c r="C482" s="2"/>
      <c r="D482" s="2"/>
      <c r="E482" s="177" t="s">
        <v>1315</v>
      </c>
      <c r="F482" s="5"/>
      <c r="G482" s="5"/>
      <c r="H482" s="5"/>
      <c r="I482" s="5"/>
      <c r="J482" s="5"/>
      <c r="K482" s="5"/>
      <c r="L482" s="5"/>
      <c r="M482" s="5"/>
      <c r="N482" s="5"/>
      <c r="O482" s="5"/>
      <c r="P482" s="5"/>
      <c r="Q482" s="5"/>
      <c r="R482" s="5"/>
      <c r="S482" s="5"/>
      <c r="T482" s="501">
        <v>0</v>
      </c>
      <c r="U482" s="401"/>
      <c r="V482" s="401"/>
      <c r="W482" s="401"/>
      <c r="X482" s="430"/>
      <c r="Y482" s="501">
        <v>0</v>
      </c>
      <c r="Z482" s="401"/>
      <c r="AA482" s="401"/>
      <c r="AB482" s="401"/>
      <c r="AC482" s="430"/>
      <c r="AD482" s="501" t="s">
        <v>16</v>
      </c>
      <c r="AE482" s="401"/>
      <c r="AF482" s="401"/>
      <c r="AG482" s="401"/>
      <c r="AH482" s="430"/>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row>
    <row r="483" spans="1:79" ht="15.75" customHeight="1">
      <c r="A483" s="2"/>
      <c r="B483" s="2"/>
      <c r="C483" s="2"/>
      <c r="D483" s="2"/>
      <c r="E483" s="178" t="s">
        <v>1316</v>
      </c>
      <c r="F483" s="73"/>
      <c r="G483" s="73"/>
      <c r="H483" s="73"/>
      <c r="I483" s="73"/>
      <c r="J483" s="73"/>
      <c r="K483" s="73"/>
      <c r="L483" s="73"/>
      <c r="M483" s="73"/>
      <c r="N483" s="73"/>
      <c r="O483" s="73"/>
      <c r="P483" s="73"/>
      <c r="Q483" s="73"/>
      <c r="R483" s="73"/>
      <c r="S483" s="73"/>
      <c r="T483" s="501">
        <v>0</v>
      </c>
      <c r="U483" s="401"/>
      <c r="V483" s="401"/>
      <c r="W483" s="401"/>
      <c r="X483" s="430"/>
      <c r="Y483" s="501">
        <v>0</v>
      </c>
      <c r="Z483" s="401"/>
      <c r="AA483" s="401"/>
      <c r="AB483" s="401"/>
      <c r="AC483" s="430"/>
      <c r="AD483" s="501" t="s">
        <v>16</v>
      </c>
      <c r="AE483" s="401"/>
      <c r="AF483" s="401"/>
      <c r="AG483" s="401"/>
      <c r="AH483" s="430"/>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row>
    <row r="484" spans="1:79"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row>
    <row r="485" spans="1:79" ht="15.75" customHeight="1">
      <c r="A485" s="2"/>
      <c r="B485" s="178"/>
      <c r="C485" s="5"/>
      <c r="D485" s="5"/>
      <c r="E485" s="5"/>
      <c r="F485" s="5"/>
      <c r="G485" s="5"/>
      <c r="H485" s="5"/>
      <c r="I485" s="5"/>
      <c r="J485" s="5"/>
      <c r="K485" s="5"/>
      <c r="L485" s="5"/>
      <c r="M485" s="5"/>
      <c r="N485" s="5"/>
      <c r="O485" s="5"/>
      <c r="P485" s="179"/>
      <c r="Q485" s="491" t="s">
        <v>1318</v>
      </c>
      <c r="R485" s="401"/>
      <c r="S485" s="401"/>
      <c r="T485" s="401"/>
      <c r="U485" s="401"/>
      <c r="V485" s="401"/>
      <c r="W485" s="401"/>
      <c r="X485" s="401"/>
      <c r="Y485" s="401"/>
      <c r="Z485" s="401"/>
      <c r="AA485" s="401"/>
      <c r="AB485" s="401"/>
      <c r="AC485" s="401"/>
      <c r="AD485" s="401"/>
      <c r="AE485" s="401"/>
      <c r="AF485" s="401"/>
      <c r="AG485" s="401"/>
      <c r="AH485" s="401"/>
      <c r="AI485" s="401"/>
      <c r="AJ485" s="401"/>
      <c r="AK485" s="430"/>
      <c r="AL485" s="2"/>
      <c r="AM485" s="2"/>
      <c r="AN485" s="2" t="str">
        <f>N590</f>
        <v>Yes</v>
      </c>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row>
    <row r="486" spans="1:79" ht="15.75" customHeight="1">
      <c r="A486" s="2"/>
      <c r="B486" s="178" t="s">
        <v>1320</v>
      </c>
      <c r="C486" s="5"/>
      <c r="D486" s="5"/>
      <c r="E486" s="5"/>
      <c r="F486" s="5"/>
      <c r="G486" s="5"/>
      <c r="H486" s="5"/>
      <c r="I486" s="5"/>
      <c r="J486" s="5"/>
      <c r="K486" s="5"/>
      <c r="L486" s="5"/>
      <c r="M486" s="5"/>
      <c r="N486" s="5"/>
      <c r="O486" s="5"/>
      <c r="P486" s="5"/>
      <c r="Q486" s="486" t="s">
        <v>1322</v>
      </c>
      <c r="R486" s="401"/>
      <c r="S486" s="401"/>
      <c r="T486" s="401"/>
      <c r="U486" s="401"/>
      <c r="V486" s="401"/>
      <c r="W486" s="401"/>
      <c r="X486" s="401"/>
      <c r="Y486" s="401"/>
      <c r="Z486" s="401"/>
      <c r="AA486" s="401"/>
      <c r="AB486" s="401"/>
      <c r="AC486" s="401"/>
      <c r="AD486" s="401"/>
      <c r="AE486" s="401"/>
      <c r="AF486" s="401"/>
      <c r="AG486" s="401"/>
      <c r="AH486" s="401"/>
      <c r="AI486" s="401"/>
      <c r="AJ486" s="401"/>
      <c r="AK486" s="430"/>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row>
    <row r="487" spans="1:79" ht="15.75" customHeight="1">
      <c r="A487" s="2"/>
      <c r="B487" s="178" t="s">
        <v>1323</v>
      </c>
      <c r="C487" s="5"/>
      <c r="D487" s="5"/>
      <c r="E487" s="5"/>
      <c r="F487" s="5"/>
      <c r="G487" s="5"/>
      <c r="H487" s="5"/>
      <c r="I487" s="5"/>
      <c r="J487" s="5"/>
      <c r="K487" s="5"/>
      <c r="L487" s="5"/>
      <c r="M487" s="5"/>
      <c r="N487" s="5"/>
      <c r="O487" s="5"/>
      <c r="P487" s="5"/>
      <c r="Q487" s="486" t="s">
        <v>1324</v>
      </c>
      <c r="R487" s="401"/>
      <c r="S487" s="401"/>
      <c r="T487" s="401"/>
      <c r="U487" s="401"/>
      <c r="V487" s="401"/>
      <c r="W487" s="401"/>
      <c r="X487" s="401"/>
      <c r="Y487" s="401"/>
      <c r="Z487" s="401"/>
      <c r="AA487" s="401"/>
      <c r="AB487" s="401"/>
      <c r="AC487" s="401"/>
      <c r="AD487" s="401"/>
      <c r="AE487" s="401"/>
      <c r="AF487" s="401"/>
      <c r="AG487" s="401"/>
      <c r="AH487" s="401"/>
      <c r="AI487" s="401"/>
      <c r="AJ487" s="401"/>
      <c r="AK487" s="430"/>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row>
    <row r="488" spans="1:79" ht="15.75" customHeight="1">
      <c r="A488" s="2"/>
      <c r="B488" s="178" t="s">
        <v>1326</v>
      </c>
      <c r="C488" s="5"/>
      <c r="D488" s="5"/>
      <c r="E488" s="5"/>
      <c r="F488" s="5"/>
      <c r="G488" s="5"/>
      <c r="H488" s="5"/>
      <c r="I488" s="5"/>
      <c r="J488" s="5"/>
      <c r="K488" s="5"/>
      <c r="L488" s="5"/>
      <c r="M488" s="5"/>
      <c r="N488" s="5"/>
      <c r="O488" s="5"/>
      <c r="P488" s="5"/>
      <c r="Q488" s="486" t="s">
        <v>1324</v>
      </c>
      <c r="R488" s="401"/>
      <c r="S488" s="401"/>
      <c r="T488" s="401"/>
      <c r="U488" s="401"/>
      <c r="V488" s="401"/>
      <c r="W488" s="401"/>
      <c r="X488" s="401"/>
      <c r="Y488" s="401"/>
      <c r="Z488" s="401"/>
      <c r="AA488" s="401"/>
      <c r="AB488" s="401"/>
      <c r="AC488" s="401"/>
      <c r="AD488" s="401"/>
      <c r="AE488" s="401"/>
      <c r="AF488" s="401"/>
      <c r="AG488" s="401"/>
      <c r="AH488" s="401"/>
      <c r="AI488" s="401"/>
      <c r="AJ488" s="401"/>
      <c r="AK488" s="430"/>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row>
    <row r="489" spans="1:79" ht="12" customHeight="1">
      <c r="A489" s="2"/>
      <c r="B489" s="487" t="s">
        <v>1327</v>
      </c>
      <c r="C489" s="440"/>
      <c r="D489" s="440"/>
      <c r="E489" s="440"/>
      <c r="F489" s="440"/>
      <c r="G489" s="440"/>
      <c r="H489" s="440"/>
      <c r="I489" s="440"/>
      <c r="J489" s="440"/>
      <c r="K489" s="440"/>
      <c r="L489" s="440"/>
      <c r="M489" s="440"/>
      <c r="N489" s="440"/>
      <c r="O489" s="440"/>
      <c r="P489" s="446"/>
      <c r="Q489" s="188"/>
      <c r="R489" s="188"/>
      <c r="S489" s="189"/>
      <c r="T489" s="189"/>
      <c r="U489" s="189"/>
      <c r="V489" s="189"/>
      <c r="W489" s="189"/>
      <c r="X489" s="189"/>
      <c r="Y489" s="189"/>
      <c r="Z489" s="189"/>
      <c r="AA489" s="189"/>
      <c r="AB489" s="189"/>
      <c r="AC489" s="189"/>
      <c r="AD489" s="189"/>
      <c r="AE489" s="189"/>
      <c r="AF489" s="189"/>
      <c r="AG489" s="189"/>
      <c r="AH489" s="189"/>
      <c r="AI489" s="189"/>
      <c r="AJ489" s="189"/>
      <c r="AK489" s="190"/>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row>
    <row r="490" spans="1:79" ht="12" customHeight="1">
      <c r="A490" s="2"/>
      <c r="B490" s="447"/>
      <c r="C490" s="390"/>
      <c r="D490" s="390"/>
      <c r="E490" s="390"/>
      <c r="F490" s="390"/>
      <c r="G490" s="390"/>
      <c r="H490" s="390"/>
      <c r="I490" s="390"/>
      <c r="J490" s="390"/>
      <c r="K490" s="390"/>
      <c r="L490" s="390"/>
      <c r="M490" s="390"/>
      <c r="N490" s="390"/>
      <c r="O490" s="390"/>
      <c r="P490" s="448"/>
      <c r="Q490" s="488" t="s">
        <v>604</v>
      </c>
      <c r="R490" s="446"/>
      <c r="S490" s="490" t="s">
        <v>1328</v>
      </c>
      <c r="T490" s="440"/>
      <c r="U490" s="440"/>
      <c r="V490" s="440"/>
      <c r="W490" s="440"/>
      <c r="X490" s="440"/>
      <c r="Y490" s="440"/>
      <c r="Z490" s="440"/>
      <c r="AA490" s="440"/>
      <c r="AB490" s="440"/>
      <c r="AC490" s="440"/>
      <c r="AD490" s="440"/>
      <c r="AE490" s="440"/>
      <c r="AF490" s="440"/>
      <c r="AG490" s="440"/>
      <c r="AH490" s="440"/>
      <c r="AI490" s="440"/>
      <c r="AJ490" s="440"/>
      <c r="AK490" s="446"/>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row>
    <row r="491" spans="1:79" ht="15.75" customHeight="1">
      <c r="A491" s="2"/>
      <c r="B491" s="449"/>
      <c r="C491" s="450"/>
      <c r="D491" s="450"/>
      <c r="E491" s="450"/>
      <c r="F491" s="450"/>
      <c r="G491" s="450"/>
      <c r="H491" s="450"/>
      <c r="I491" s="450"/>
      <c r="J491" s="450"/>
      <c r="K491" s="450"/>
      <c r="L491" s="450"/>
      <c r="M491" s="450"/>
      <c r="N491" s="450"/>
      <c r="O491" s="450"/>
      <c r="P491" s="451"/>
      <c r="Q491" s="449"/>
      <c r="R491" s="451"/>
      <c r="S491" s="449"/>
      <c r="T491" s="450"/>
      <c r="U491" s="450"/>
      <c r="V491" s="450"/>
      <c r="W491" s="450"/>
      <c r="X491" s="450"/>
      <c r="Y491" s="450"/>
      <c r="Z491" s="450"/>
      <c r="AA491" s="450"/>
      <c r="AB491" s="450"/>
      <c r="AC491" s="450"/>
      <c r="AD491" s="450"/>
      <c r="AE491" s="450"/>
      <c r="AF491" s="450"/>
      <c r="AG491" s="450"/>
      <c r="AH491" s="450"/>
      <c r="AI491" s="450"/>
      <c r="AJ491" s="450"/>
      <c r="AK491" s="451"/>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row>
    <row r="492" spans="1:79" ht="15.75" customHeight="1">
      <c r="A492" s="2"/>
      <c r="B492" s="178" t="s">
        <v>1329</v>
      </c>
      <c r="C492" s="5"/>
      <c r="D492" s="5"/>
      <c r="E492" s="5"/>
      <c r="F492" s="5"/>
      <c r="G492" s="5"/>
      <c r="H492" s="5"/>
      <c r="I492" s="5"/>
      <c r="J492" s="5"/>
      <c r="K492" s="5"/>
      <c r="L492" s="5"/>
      <c r="M492" s="5"/>
      <c r="N492" s="5"/>
      <c r="O492" s="5"/>
      <c r="P492" s="5"/>
      <c r="Q492" s="486" t="s">
        <v>1330</v>
      </c>
      <c r="R492" s="401"/>
      <c r="S492" s="401"/>
      <c r="T492" s="401"/>
      <c r="U492" s="401"/>
      <c r="V492" s="401"/>
      <c r="W492" s="401"/>
      <c r="X492" s="401"/>
      <c r="Y492" s="401"/>
      <c r="Z492" s="401"/>
      <c r="AA492" s="401"/>
      <c r="AB492" s="401"/>
      <c r="AC492" s="401"/>
      <c r="AD492" s="401"/>
      <c r="AE492" s="401"/>
      <c r="AF492" s="401"/>
      <c r="AG492" s="401"/>
      <c r="AH492" s="401"/>
      <c r="AI492" s="401"/>
      <c r="AJ492" s="401"/>
      <c r="AK492" s="430"/>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row>
    <row r="493" spans="1:79" ht="15.75" customHeight="1">
      <c r="A493" s="2"/>
      <c r="B493" s="178" t="s">
        <v>1332</v>
      </c>
      <c r="C493" s="5"/>
      <c r="D493" s="5"/>
      <c r="E493" s="5"/>
      <c r="F493" s="5"/>
      <c r="G493" s="5"/>
      <c r="H493" s="5"/>
      <c r="I493" s="5"/>
      <c r="J493" s="5"/>
      <c r="K493" s="5"/>
      <c r="L493" s="5"/>
      <c r="M493" s="5"/>
      <c r="N493" s="5"/>
      <c r="O493" s="5"/>
      <c r="P493" s="5"/>
      <c r="Q493" s="486">
        <v>0</v>
      </c>
      <c r="R493" s="401"/>
      <c r="S493" s="401"/>
      <c r="T493" s="401"/>
      <c r="U493" s="401"/>
      <c r="V493" s="401"/>
      <c r="W493" s="401"/>
      <c r="X493" s="401"/>
      <c r="Y493" s="401"/>
      <c r="Z493" s="401"/>
      <c r="AA493" s="401"/>
      <c r="AB493" s="401"/>
      <c r="AC493" s="401"/>
      <c r="AD493" s="401"/>
      <c r="AE493" s="401"/>
      <c r="AF493" s="401"/>
      <c r="AG493" s="401"/>
      <c r="AH493" s="401"/>
      <c r="AI493" s="401"/>
      <c r="AJ493" s="401"/>
      <c r="AK493" s="430"/>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row>
    <row r="494" spans="1:79" ht="15.75" customHeight="1">
      <c r="A494" s="2"/>
      <c r="B494" s="2"/>
      <c r="C494" s="2"/>
      <c r="D494" s="2"/>
      <c r="E494" s="2"/>
      <c r="F494" s="2"/>
      <c r="G494" s="2"/>
      <c r="H494" s="2"/>
      <c r="I494" s="2"/>
      <c r="J494" s="2"/>
      <c r="K494" s="2"/>
      <c r="L494" s="2"/>
      <c r="M494" s="2"/>
      <c r="N494" s="2"/>
      <c r="O494" s="2"/>
      <c r="P494" s="2"/>
      <c r="Q494" s="15"/>
      <c r="R494" s="15"/>
      <c r="S494" s="15"/>
      <c r="T494" s="15"/>
      <c r="U494" s="15"/>
      <c r="V494" s="15"/>
      <c r="W494" s="15"/>
      <c r="X494" s="15"/>
      <c r="Y494" s="15"/>
      <c r="Z494" s="15"/>
      <c r="AA494" s="15"/>
      <c r="AB494" s="15"/>
      <c r="AC494" s="15"/>
      <c r="AD494" s="15"/>
      <c r="AE494" s="15"/>
      <c r="AF494" s="15"/>
      <c r="AG494" s="15"/>
      <c r="AH494" s="15"/>
      <c r="AI494" s="15"/>
      <c r="AJ494" s="15"/>
      <c r="AK494" s="15"/>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row>
    <row r="495" spans="1:79" ht="15.75" customHeight="1">
      <c r="A495" s="2"/>
      <c r="B495" s="2"/>
      <c r="C495" s="2"/>
      <c r="D495" s="2"/>
      <c r="E495" s="2"/>
      <c r="F495" s="2"/>
      <c r="G495" s="2"/>
      <c r="H495" s="2"/>
      <c r="I495" s="2"/>
      <c r="J495" s="2"/>
      <c r="K495" s="2"/>
      <c r="L495" s="2"/>
      <c r="M495" s="2"/>
      <c r="N495" s="2"/>
      <c r="O495" s="2"/>
      <c r="P495" s="2"/>
      <c r="Q495" s="15"/>
      <c r="R495" s="15"/>
      <c r="S495" s="15"/>
      <c r="T495" s="15"/>
      <c r="U495" s="15"/>
      <c r="V495" s="15"/>
      <c r="W495" s="15"/>
      <c r="X495" s="15"/>
      <c r="Y495" s="15"/>
      <c r="Z495" s="15"/>
      <c r="AA495" s="15"/>
      <c r="AB495" s="15"/>
      <c r="AC495" s="15"/>
      <c r="AD495" s="15"/>
      <c r="AE495" s="15"/>
      <c r="AF495" s="15"/>
      <c r="AG495" s="15"/>
      <c r="AH495" s="15"/>
      <c r="AI495" s="15"/>
      <c r="AJ495" s="15"/>
      <c r="AK495" s="15"/>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row>
    <row r="496" spans="1:79" ht="15.75" customHeight="1">
      <c r="A496" s="8" t="s">
        <v>703</v>
      </c>
      <c r="B496" s="2"/>
      <c r="C496" s="8" t="s">
        <v>210</v>
      </c>
      <c r="D496" s="2"/>
      <c r="E496" s="2"/>
      <c r="F496" s="2"/>
      <c r="G496" s="2"/>
      <c r="H496" s="2"/>
      <c r="I496" s="2"/>
      <c r="J496" s="2"/>
      <c r="K496" s="2"/>
      <c r="L496" s="2"/>
      <c r="M496" s="2"/>
      <c r="N496" s="2"/>
      <c r="O496" s="2"/>
      <c r="P496" s="2"/>
      <c r="Q496" s="15"/>
      <c r="R496" s="15"/>
      <c r="S496" s="15"/>
      <c r="T496" s="15"/>
      <c r="U496" s="15"/>
      <c r="V496" s="15"/>
      <c r="W496" s="15"/>
      <c r="X496" s="15"/>
      <c r="Y496" s="15"/>
      <c r="Z496" s="15"/>
      <c r="AA496" s="15"/>
      <c r="AB496" s="15"/>
      <c r="AC496" s="15"/>
      <c r="AD496" s="15"/>
      <c r="AE496" s="15"/>
      <c r="AF496" s="15"/>
      <c r="AG496" s="15"/>
      <c r="AH496" s="15"/>
      <c r="AI496" s="15"/>
      <c r="AJ496" s="15"/>
      <c r="AK496" s="15"/>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row>
    <row r="497" spans="1:79" ht="15.75" customHeight="1">
      <c r="A497" s="2"/>
      <c r="B497" s="2"/>
      <c r="C497" s="2"/>
      <c r="D497" s="2"/>
      <c r="E497" s="2"/>
      <c r="F497" s="2"/>
      <c r="G497" s="2"/>
      <c r="H497" s="2"/>
      <c r="I497" s="2"/>
      <c r="J497" s="2"/>
      <c r="K497" s="2"/>
      <c r="L497" s="2"/>
      <c r="M497" s="2"/>
      <c r="N497" s="2"/>
      <c r="O497" s="2"/>
      <c r="P497" s="2"/>
      <c r="Q497" s="15"/>
      <c r="R497" s="15"/>
      <c r="S497" s="15"/>
      <c r="T497" s="15"/>
      <c r="U497" s="15"/>
      <c r="V497" s="15"/>
      <c r="W497" s="15"/>
      <c r="X497" s="15"/>
      <c r="Y497" s="15"/>
      <c r="Z497" s="15"/>
      <c r="AA497" s="15"/>
      <c r="AB497" s="15"/>
      <c r="AC497" s="15"/>
      <c r="AD497" s="15"/>
      <c r="AE497" s="15"/>
      <c r="AF497" s="15"/>
      <c r="AG497" s="15"/>
      <c r="AH497" s="15"/>
      <c r="AI497" s="15"/>
      <c r="AJ497" s="15"/>
      <c r="AK497" s="15"/>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row>
    <row r="498" spans="1:79" ht="15.75" customHeight="1">
      <c r="A498" s="2"/>
      <c r="B498" s="174"/>
      <c r="C498" s="78"/>
      <c r="D498" s="199"/>
      <c r="E498" s="78"/>
      <c r="F498" s="78"/>
      <c r="G498" s="78"/>
      <c r="H498" s="78"/>
      <c r="I498" s="78"/>
      <c r="J498" s="78"/>
      <c r="K498" s="78"/>
      <c r="L498" s="78"/>
      <c r="M498" s="78"/>
      <c r="N498" s="78"/>
      <c r="O498" s="78"/>
      <c r="P498" s="78"/>
      <c r="Q498" s="78"/>
      <c r="R498" s="78"/>
      <c r="S498" s="78"/>
      <c r="T498" s="78"/>
      <c r="U498" s="78"/>
      <c r="V498" s="78"/>
      <c r="W498" s="78"/>
      <c r="X498" s="78"/>
      <c r="Y498" s="78"/>
      <c r="Z498" s="78"/>
      <c r="AA498" s="78"/>
      <c r="AB498" s="79"/>
      <c r="AC498" s="491" t="s">
        <v>1338</v>
      </c>
      <c r="AD498" s="401"/>
      <c r="AE498" s="401"/>
      <c r="AF498" s="401"/>
      <c r="AG498" s="401"/>
      <c r="AH498" s="401"/>
      <c r="AI498" s="401"/>
      <c r="AJ498" s="401"/>
      <c r="AK498" s="430"/>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row>
    <row r="499" spans="1:79" ht="15.75" customHeight="1">
      <c r="A499" s="2"/>
      <c r="B499" s="177"/>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83"/>
      <c r="AC499" s="491" t="s">
        <v>1340</v>
      </c>
      <c r="AD499" s="401"/>
      <c r="AE499" s="401"/>
      <c r="AF499" s="401"/>
      <c r="AG499" s="201" t="s">
        <v>1341</v>
      </c>
      <c r="AH499" s="500" t="s">
        <v>1342</v>
      </c>
      <c r="AI499" s="401"/>
      <c r="AJ499" s="401"/>
      <c r="AK499" s="430"/>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row>
    <row r="500" spans="1:79" ht="15.75" customHeight="1">
      <c r="A500" s="2"/>
      <c r="B500" s="485" t="s">
        <v>1344</v>
      </c>
      <c r="C500" s="440"/>
      <c r="D500" s="440"/>
      <c r="E500" s="440"/>
      <c r="F500" s="440"/>
      <c r="G500" s="440"/>
      <c r="H500" s="446"/>
      <c r="I500" s="78" t="s">
        <v>1345</v>
      </c>
      <c r="J500" s="78"/>
      <c r="K500" s="78"/>
      <c r="L500" s="78"/>
      <c r="M500" s="78"/>
      <c r="N500" s="78"/>
      <c r="O500" s="78"/>
      <c r="P500" s="78"/>
      <c r="Q500" s="78"/>
      <c r="R500" s="78"/>
      <c r="S500" s="78"/>
      <c r="T500" s="78"/>
      <c r="U500" s="78"/>
      <c r="V500" s="78"/>
      <c r="W500" s="78"/>
      <c r="X500" s="2"/>
      <c r="Y500" s="2"/>
      <c r="Z500" s="2"/>
      <c r="AA500" s="2"/>
      <c r="AB500" s="2"/>
      <c r="AC500" s="489" t="s">
        <v>16</v>
      </c>
      <c r="AD500" s="436"/>
      <c r="AE500" s="436"/>
      <c r="AF500" s="437"/>
      <c r="AG500" s="10" t="s">
        <v>1341</v>
      </c>
      <c r="AH500" s="458">
        <v>0</v>
      </c>
      <c r="AI500" s="401"/>
      <c r="AJ500" s="401"/>
      <c r="AK500" s="430"/>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row>
    <row r="501" spans="1:79" ht="15.75" customHeight="1">
      <c r="A501" s="2"/>
      <c r="B501" s="447"/>
      <c r="C501" s="390"/>
      <c r="D501" s="390"/>
      <c r="E501" s="390"/>
      <c r="F501" s="390"/>
      <c r="G501" s="390"/>
      <c r="H501" s="448"/>
      <c r="I501" s="73" t="s">
        <v>1348</v>
      </c>
      <c r="J501" s="73"/>
      <c r="K501" s="73"/>
      <c r="L501" s="73"/>
      <c r="M501" s="73"/>
      <c r="N501" s="73"/>
      <c r="O501" s="73"/>
      <c r="P501" s="73"/>
      <c r="Q501" s="73"/>
      <c r="R501" s="73"/>
      <c r="S501" s="73"/>
      <c r="T501" s="73"/>
      <c r="U501" s="73"/>
      <c r="V501" s="73"/>
      <c r="W501" s="73"/>
      <c r="X501" s="73"/>
      <c r="Y501" s="73"/>
      <c r="Z501" s="73"/>
      <c r="AA501" s="73"/>
      <c r="AB501" s="73"/>
      <c r="AC501" s="489">
        <v>4</v>
      </c>
      <c r="AD501" s="436"/>
      <c r="AE501" s="436"/>
      <c r="AF501" s="437"/>
      <c r="AG501" s="202" t="s">
        <v>1341</v>
      </c>
      <c r="AH501" s="458">
        <v>2015</v>
      </c>
      <c r="AI501" s="401"/>
      <c r="AJ501" s="401"/>
      <c r="AK501" s="430"/>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row>
    <row r="502" spans="1:79" ht="12.75" customHeight="1">
      <c r="A502" s="2"/>
      <c r="B502" s="485" t="s">
        <v>1349</v>
      </c>
      <c r="C502" s="440"/>
      <c r="D502" s="440"/>
      <c r="E502" s="440"/>
      <c r="F502" s="440"/>
      <c r="G502" s="440"/>
      <c r="H502" s="446"/>
      <c r="I502" s="78" t="s">
        <v>1351</v>
      </c>
      <c r="J502" s="78"/>
      <c r="K502" s="78"/>
      <c r="L502" s="78"/>
      <c r="M502" s="78"/>
      <c r="N502" s="78"/>
      <c r="O502" s="78"/>
      <c r="P502" s="78"/>
      <c r="Q502" s="78"/>
      <c r="R502" s="78"/>
      <c r="S502" s="78"/>
      <c r="T502" s="78"/>
      <c r="U502" s="78"/>
      <c r="V502" s="78"/>
      <c r="W502" s="78"/>
      <c r="X502" s="2"/>
      <c r="Y502" s="2"/>
      <c r="Z502" s="2"/>
      <c r="AA502" s="2"/>
      <c r="AB502" s="2"/>
      <c r="AC502" s="489" t="s">
        <v>16</v>
      </c>
      <c r="AD502" s="436"/>
      <c r="AE502" s="436"/>
      <c r="AF502" s="437"/>
      <c r="AG502" s="10" t="s">
        <v>1341</v>
      </c>
      <c r="AH502" s="458"/>
      <c r="AI502" s="401"/>
      <c r="AJ502" s="401"/>
      <c r="AK502" s="430"/>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row>
    <row r="503" spans="1:79" ht="15.75" customHeight="1">
      <c r="A503" s="2"/>
      <c r="B503" s="447"/>
      <c r="C503" s="390"/>
      <c r="D503" s="390"/>
      <c r="E503" s="390"/>
      <c r="F503" s="390"/>
      <c r="G503" s="390"/>
      <c r="H503" s="448"/>
      <c r="I503" s="2" t="s">
        <v>1353</v>
      </c>
      <c r="J503" s="2"/>
      <c r="K503" s="2"/>
      <c r="L503" s="2"/>
      <c r="M503" s="2"/>
      <c r="N503" s="2"/>
      <c r="O503" s="2"/>
      <c r="P503" s="2"/>
      <c r="Q503" s="2"/>
      <c r="R503" s="2"/>
      <c r="S503" s="2"/>
      <c r="T503" s="2"/>
      <c r="U503" s="2"/>
      <c r="V503" s="2"/>
      <c r="W503" s="2"/>
      <c r="X503" s="2"/>
      <c r="Y503" s="2"/>
      <c r="Z503" s="2"/>
      <c r="AA503" s="2"/>
      <c r="AB503" s="2"/>
      <c r="AC503" s="489" t="s">
        <v>16</v>
      </c>
      <c r="AD503" s="436"/>
      <c r="AE503" s="436"/>
      <c r="AF503" s="437"/>
      <c r="AG503" s="10" t="s">
        <v>1341</v>
      </c>
      <c r="AH503" s="458"/>
      <c r="AI503" s="401"/>
      <c r="AJ503" s="401"/>
      <c r="AK503" s="430"/>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row>
    <row r="504" spans="1:79" ht="15.75" customHeight="1">
      <c r="A504" s="2"/>
      <c r="B504" s="447"/>
      <c r="C504" s="390"/>
      <c r="D504" s="390"/>
      <c r="E504" s="390"/>
      <c r="F504" s="390"/>
      <c r="G504" s="390"/>
      <c r="H504" s="448"/>
      <c r="I504" s="2" t="s">
        <v>1355</v>
      </c>
      <c r="J504" s="2"/>
      <c r="K504" s="2"/>
      <c r="L504" s="2"/>
      <c r="M504" s="2"/>
      <c r="N504" s="2"/>
      <c r="O504" s="2"/>
      <c r="P504" s="2"/>
      <c r="Q504" s="2"/>
      <c r="R504" s="2"/>
      <c r="S504" s="2"/>
      <c r="T504" s="2"/>
      <c r="U504" s="2"/>
      <c r="V504" s="2"/>
      <c r="W504" s="2"/>
      <c r="X504" s="2"/>
      <c r="Y504" s="2"/>
      <c r="Z504" s="2"/>
      <c r="AA504" s="2"/>
      <c r="AB504" s="2"/>
      <c r="AC504" s="489" t="s">
        <v>16</v>
      </c>
      <c r="AD504" s="436"/>
      <c r="AE504" s="436"/>
      <c r="AF504" s="437"/>
      <c r="AG504" s="10" t="s">
        <v>1341</v>
      </c>
      <c r="AH504" s="458"/>
      <c r="AI504" s="401"/>
      <c r="AJ504" s="401"/>
      <c r="AK504" s="430"/>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row>
    <row r="505" spans="1:79" ht="12.75" customHeight="1">
      <c r="A505" s="2"/>
      <c r="B505" s="447"/>
      <c r="C505" s="390"/>
      <c r="D505" s="390"/>
      <c r="E505" s="390"/>
      <c r="F505" s="390"/>
      <c r="G505" s="390"/>
      <c r="H505" s="448"/>
      <c r="I505" s="2" t="s">
        <v>1357</v>
      </c>
      <c r="J505" s="2"/>
      <c r="K505" s="2"/>
      <c r="L505" s="2"/>
      <c r="M505" s="2"/>
      <c r="N505" s="2"/>
      <c r="O505" s="2"/>
      <c r="P505" s="2"/>
      <c r="Q505" s="2"/>
      <c r="R505" s="2"/>
      <c r="S505" s="2"/>
      <c r="T505" s="2"/>
      <c r="U505" s="2"/>
      <c r="V505" s="2"/>
      <c r="W505" s="2"/>
      <c r="X505" s="2"/>
      <c r="Y505" s="2"/>
      <c r="Z505" s="2"/>
      <c r="AA505" s="2"/>
      <c r="AB505" s="2"/>
      <c r="AC505" s="489" t="s">
        <v>16</v>
      </c>
      <c r="AD505" s="436"/>
      <c r="AE505" s="436"/>
      <c r="AF505" s="437"/>
      <c r="AG505" s="10" t="s">
        <v>1341</v>
      </c>
      <c r="AH505" s="458"/>
      <c r="AI505" s="401"/>
      <c r="AJ505" s="401"/>
      <c r="AK505" s="430"/>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row>
    <row r="506" spans="1:79" ht="13.5" customHeight="1">
      <c r="A506" s="2"/>
      <c r="B506" s="447"/>
      <c r="C506" s="390"/>
      <c r="D506" s="390"/>
      <c r="E506" s="390"/>
      <c r="F506" s="390"/>
      <c r="G506" s="390"/>
      <c r="H506" s="448"/>
      <c r="I506" s="73" t="s">
        <v>1359</v>
      </c>
      <c r="J506" s="73"/>
      <c r="K506" s="73"/>
      <c r="L506" s="73"/>
      <c r="M506" s="73"/>
      <c r="N506" s="73"/>
      <c r="O506" s="73"/>
      <c r="P506" s="73"/>
      <c r="Q506" s="73"/>
      <c r="R506" s="73"/>
      <c r="S506" s="73"/>
      <c r="T506" s="73"/>
      <c r="U506" s="73"/>
      <c r="V506" s="73"/>
      <c r="W506" s="73"/>
      <c r="X506" s="73"/>
      <c r="Y506" s="73"/>
      <c r="Z506" s="73"/>
      <c r="AA506" s="73"/>
      <c r="AB506" s="73"/>
      <c r="AC506" s="489" t="s">
        <v>16</v>
      </c>
      <c r="AD506" s="436"/>
      <c r="AE506" s="436"/>
      <c r="AF506" s="437"/>
      <c r="AG506" s="202" t="s">
        <v>1341</v>
      </c>
      <c r="AH506" s="458"/>
      <c r="AI506" s="401"/>
      <c r="AJ506" s="401"/>
      <c r="AK506" s="430"/>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row>
    <row r="507" spans="1:79" ht="15.75" customHeight="1">
      <c r="A507" s="2"/>
      <c r="B507" s="485" t="s">
        <v>1360</v>
      </c>
      <c r="C507" s="440"/>
      <c r="D507" s="440"/>
      <c r="E507" s="440"/>
      <c r="F507" s="440"/>
      <c r="G507" s="440"/>
      <c r="H507" s="446"/>
      <c r="I507" s="78" t="s">
        <v>1361</v>
      </c>
      <c r="J507" s="78"/>
      <c r="K507" s="78"/>
      <c r="L507" s="78"/>
      <c r="M507" s="78"/>
      <c r="N507" s="78"/>
      <c r="O507" s="78"/>
      <c r="P507" s="78"/>
      <c r="Q507" s="78"/>
      <c r="R507" s="78"/>
      <c r="S507" s="78"/>
      <c r="T507" s="78"/>
      <c r="U507" s="78"/>
      <c r="V507" s="78"/>
      <c r="W507" s="78"/>
      <c r="X507" s="2"/>
      <c r="Y507" s="2"/>
      <c r="Z507" s="2"/>
      <c r="AA507" s="2"/>
      <c r="AB507" s="2"/>
      <c r="AC507" s="489">
        <v>2</v>
      </c>
      <c r="AD507" s="436"/>
      <c r="AE507" s="436"/>
      <c r="AF507" s="437"/>
      <c r="AG507" s="10" t="s">
        <v>1341</v>
      </c>
      <c r="AH507" s="458">
        <v>2020</v>
      </c>
      <c r="AI507" s="401"/>
      <c r="AJ507" s="401"/>
      <c r="AK507" s="430"/>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row>
    <row r="508" spans="1:79" ht="15.75" customHeight="1">
      <c r="A508" s="2"/>
      <c r="B508" s="447"/>
      <c r="C508" s="390"/>
      <c r="D508" s="390"/>
      <c r="E508" s="390"/>
      <c r="F508" s="390"/>
      <c r="G508" s="390"/>
      <c r="H508" s="448"/>
      <c r="I508" s="2" t="s">
        <v>1363</v>
      </c>
      <c r="J508" s="2"/>
      <c r="K508" s="2"/>
      <c r="L508" s="2"/>
      <c r="M508" s="2"/>
      <c r="N508" s="2"/>
      <c r="O508" s="2"/>
      <c r="P508" s="2"/>
      <c r="Q508" s="2"/>
      <c r="R508" s="2"/>
      <c r="S508" s="2"/>
      <c r="T508" s="2"/>
      <c r="U508" s="2"/>
      <c r="V508" s="2"/>
      <c r="W508" s="2"/>
      <c r="X508" s="2"/>
      <c r="Y508" s="2"/>
      <c r="Z508" s="2"/>
      <c r="AA508" s="2"/>
      <c r="AB508" s="2"/>
      <c r="AC508" s="489">
        <v>3</v>
      </c>
      <c r="AD508" s="436"/>
      <c r="AE508" s="436"/>
      <c r="AF508" s="437"/>
      <c r="AG508" s="10" t="s">
        <v>1341</v>
      </c>
      <c r="AH508" s="458">
        <v>2020</v>
      </c>
      <c r="AI508" s="401"/>
      <c r="AJ508" s="401"/>
      <c r="AK508" s="430"/>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row>
    <row r="509" spans="1:79" ht="15.75" customHeight="1">
      <c r="A509" s="2"/>
      <c r="B509" s="447"/>
      <c r="C509" s="390"/>
      <c r="D509" s="390"/>
      <c r="E509" s="390"/>
      <c r="F509" s="390"/>
      <c r="G509" s="390"/>
      <c r="H509" s="448"/>
      <c r="I509" s="73" t="s">
        <v>1365</v>
      </c>
      <c r="J509" s="73"/>
      <c r="K509" s="73"/>
      <c r="L509" s="73"/>
      <c r="M509" s="73"/>
      <c r="N509" s="73"/>
      <c r="O509" s="73"/>
      <c r="P509" s="73"/>
      <c r="Q509" s="73"/>
      <c r="R509" s="73"/>
      <c r="S509" s="73"/>
      <c r="T509" s="73"/>
      <c r="U509" s="73"/>
      <c r="V509" s="73"/>
      <c r="W509" s="73"/>
      <c r="X509" s="73"/>
      <c r="Y509" s="73"/>
      <c r="Z509" s="73"/>
      <c r="AA509" s="73"/>
      <c r="AB509" s="73"/>
      <c r="AC509" s="489">
        <v>5</v>
      </c>
      <c r="AD509" s="436"/>
      <c r="AE509" s="436"/>
      <c r="AF509" s="437"/>
      <c r="AG509" s="202" t="s">
        <v>1341</v>
      </c>
      <c r="AH509" s="458">
        <v>2020</v>
      </c>
      <c r="AI509" s="401"/>
      <c r="AJ509" s="401"/>
      <c r="AK509" s="430"/>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row>
    <row r="510" spans="1:79" ht="15.75" customHeight="1">
      <c r="A510" s="2"/>
      <c r="B510" s="485" t="s">
        <v>1100</v>
      </c>
      <c r="C510" s="440"/>
      <c r="D510" s="440"/>
      <c r="E510" s="440"/>
      <c r="F510" s="440"/>
      <c r="G510" s="440"/>
      <c r="H510" s="446"/>
      <c r="I510" s="78" t="s">
        <v>1361</v>
      </c>
      <c r="J510" s="78"/>
      <c r="K510" s="78"/>
      <c r="L510" s="78"/>
      <c r="M510" s="78"/>
      <c r="N510" s="78"/>
      <c r="O510" s="78"/>
      <c r="P510" s="78"/>
      <c r="Q510" s="78"/>
      <c r="R510" s="78"/>
      <c r="S510" s="78"/>
      <c r="T510" s="78"/>
      <c r="U510" s="78"/>
      <c r="V510" s="78"/>
      <c r="W510" s="78"/>
      <c r="X510" s="78"/>
      <c r="Y510" s="78"/>
      <c r="Z510" s="78"/>
      <c r="AA510" s="78"/>
      <c r="AB510" s="78"/>
      <c r="AC510" s="444">
        <v>2</v>
      </c>
      <c r="AD510" s="401"/>
      <c r="AE510" s="401"/>
      <c r="AF510" s="433"/>
      <c r="AG510" s="204" t="s">
        <v>1341</v>
      </c>
      <c r="AH510" s="458">
        <v>2020</v>
      </c>
      <c r="AI510" s="401"/>
      <c r="AJ510" s="401"/>
      <c r="AK510" s="430"/>
      <c r="AL510" s="2"/>
      <c r="AM510" s="2" t="s">
        <v>1369</v>
      </c>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row>
    <row r="511" spans="1:79" ht="15.75" customHeight="1">
      <c r="A511" s="2"/>
      <c r="B511" s="447"/>
      <c r="C511" s="390"/>
      <c r="D511" s="390"/>
      <c r="E511" s="390"/>
      <c r="F511" s="390"/>
      <c r="G511" s="390"/>
      <c r="H511" s="448"/>
      <c r="I511" s="2" t="s">
        <v>1363</v>
      </c>
      <c r="J511" s="2"/>
      <c r="K511" s="2"/>
      <c r="L511" s="2"/>
      <c r="M511" s="2"/>
      <c r="N511" s="2"/>
      <c r="O511" s="2"/>
      <c r="P511" s="2"/>
      <c r="Q511" s="2"/>
      <c r="R511" s="2"/>
      <c r="S511" s="2"/>
      <c r="T511" s="2"/>
      <c r="U511" s="2"/>
      <c r="V511" s="2"/>
      <c r="W511" s="2"/>
      <c r="X511" s="2"/>
      <c r="Y511" s="2"/>
      <c r="Z511" s="2"/>
      <c r="AA511" s="2"/>
      <c r="AB511" s="2"/>
      <c r="AC511" s="489">
        <v>3</v>
      </c>
      <c r="AD511" s="436"/>
      <c r="AE511" s="436"/>
      <c r="AF511" s="437"/>
      <c r="AG511" s="10" t="s">
        <v>1341</v>
      </c>
      <c r="AH511" s="458">
        <v>2020</v>
      </c>
      <c r="AI511" s="401"/>
      <c r="AJ511" s="401"/>
      <c r="AK511" s="430"/>
      <c r="AL511" s="2"/>
      <c r="AM511" s="2" t="s">
        <v>1370</v>
      </c>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row>
    <row r="512" spans="1:79" ht="15.75" customHeight="1">
      <c r="A512" s="2"/>
      <c r="B512" s="449"/>
      <c r="C512" s="450"/>
      <c r="D512" s="450"/>
      <c r="E512" s="450"/>
      <c r="F512" s="450"/>
      <c r="G512" s="450"/>
      <c r="H512" s="451"/>
      <c r="I512" s="73" t="s">
        <v>1365</v>
      </c>
      <c r="J512" s="73"/>
      <c r="K512" s="73"/>
      <c r="L512" s="73"/>
      <c r="M512" s="73"/>
      <c r="N512" s="73"/>
      <c r="O512" s="73"/>
      <c r="P512" s="73"/>
      <c r="Q512" s="73"/>
      <c r="R512" s="73"/>
      <c r="S512" s="73"/>
      <c r="T512" s="73"/>
      <c r="U512" s="73"/>
      <c r="V512" s="73"/>
      <c r="W512" s="73"/>
      <c r="X512" s="73"/>
      <c r="Y512" s="73"/>
      <c r="Z512" s="73"/>
      <c r="AA512" s="73"/>
      <c r="AB512" s="73"/>
      <c r="AC512" s="489">
        <v>9</v>
      </c>
      <c r="AD512" s="436"/>
      <c r="AE512" s="436"/>
      <c r="AF512" s="437"/>
      <c r="AG512" s="202" t="s">
        <v>1341</v>
      </c>
      <c r="AH512" s="458">
        <v>2021</v>
      </c>
      <c r="AI512" s="401"/>
      <c r="AJ512" s="401"/>
      <c r="AK512" s="430"/>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row>
    <row r="513" spans="1:79" ht="15.75" customHeight="1">
      <c r="A513" s="2"/>
      <c r="B513" s="485" t="s">
        <v>1373</v>
      </c>
      <c r="C513" s="440"/>
      <c r="D513" s="440"/>
      <c r="E513" s="440"/>
      <c r="F513" s="440"/>
      <c r="G513" s="440"/>
      <c r="H513" s="446"/>
      <c r="I513" s="174" t="s">
        <v>1374</v>
      </c>
      <c r="J513" s="78"/>
      <c r="K513" s="78"/>
      <c r="L513" s="78"/>
      <c r="M513" s="78"/>
      <c r="N513" s="78"/>
      <c r="O513" s="432" t="s">
        <v>1375</v>
      </c>
      <c r="P513" s="401"/>
      <c r="Q513" s="401"/>
      <c r="R513" s="401"/>
      <c r="S513" s="401"/>
      <c r="T513" s="401"/>
      <c r="U513" s="401"/>
      <c r="V513" s="401"/>
      <c r="W513" s="401"/>
      <c r="X513" s="401"/>
      <c r="Y513" s="401"/>
      <c r="Z513" s="401"/>
      <c r="AA513" s="433"/>
      <c r="AB513" s="79"/>
      <c r="AC513" s="444" t="s">
        <v>16</v>
      </c>
      <c r="AD513" s="401"/>
      <c r="AE513" s="401"/>
      <c r="AF513" s="433"/>
      <c r="AG513" s="204" t="s">
        <v>1341</v>
      </c>
      <c r="AH513" s="458"/>
      <c r="AI513" s="401"/>
      <c r="AJ513" s="401"/>
      <c r="AK513" s="430"/>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row>
    <row r="514" spans="1:79" ht="15.75" customHeight="1">
      <c r="A514" s="2"/>
      <c r="B514" s="447"/>
      <c r="C514" s="390"/>
      <c r="D514" s="390"/>
      <c r="E514" s="390"/>
      <c r="F514" s="390"/>
      <c r="G514" s="390"/>
      <c r="H514" s="448"/>
      <c r="I514" s="175" t="s">
        <v>73</v>
      </c>
      <c r="J514" s="2"/>
      <c r="K514" s="2"/>
      <c r="L514" s="2"/>
      <c r="M514" s="2"/>
      <c r="N514" s="2"/>
      <c r="O514" s="2"/>
      <c r="P514" s="2"/>
      <c r="Q514" s="2"/>
      <c r="R514" s="2"/>
      <c r="S514" s="2"/>
      <c r="T514" s="2"/>
      <c r="U514" s="2"/>
      <c r="V514" s="2"/>
      <c r="W514" s="2"/>
      <c r="X514" s="2"/>
      <c r="Y514" s="2"/>
      <c r="Z514" s="2"/>
      <c r="AA514" s="2"/>
      <c r="AB514" s="81"/>
      <c r="AC514" s="489">
        <v>11</v>
      </c>
      <c r="AD514" s="436"/>
      <c r="AE514" s="436"/>
      <c r="AF514" s="437"/>
      <c r="AG514" s="10" t="s">
        <v>1341</v>
      </c>
      <c r="AH514" s="458">
        <v>2014</v>
      </c>
      <c r="AI514" s="401"/>
      <c r="AJ514" s="401"/>
      <c r="AK514" s="430"/>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row>
    <row r="515" spans="1:79" ht="15.75" customHeight="1">
      <c r="A515" s="2"/>
      <c r="B515" s="447"/>
      <c r="C515" s="390"/>
      <c r="D515" s="390"/>
      <c r="E515" s="390"/>
      <c r="F515" s="390"/>
      <c r="G515" s="390"/>
      <c r="H515" s="448"/>
      <c r="I515" s="177" t="s">
        <v>1378</v>
      </c>
      <c r="J515" s="73"/>
      <c r="K515" s="73"/>
      <c r="L515" s="73"/>
      <c r="M515" s="73"/>
      <c r="N515" s="73"/>
      <c r="O515" s="73"/>
      <c r="P515" s="73"/>
      <c r="Q515" s="73"/>
      <c r="R515" s="73"/>
      <c r="S515" s="73"/>
      <c r="T515" s="73"/>
      <c r="U515" s="73"/>
      <c r="V515" s="73"/>
      <c r="W515" s="73"/>
      <c r="X515" s="73"/>
      <c r="Y515" s="73"/>
      <c r="Z515" s="73"/>
      <c r="AA515" s="73"/>
      <c r="AB515" s="83"/>
      <c r="AC515" s="489">
        <v>12</v>
      </c>
      <c r="AD515" s="436"/>
      <c r="AE515" s="436"/>
      <c r="AF515" s="437"/>
      <c r="AG515" s="202" t="s">
        <v>1341</v>
      </c>
      <c r="AH515" s="458">
        <v>2014</v>
      </c>
      <c r="AI515" s="401"/>
      <c r="AJ515" s="401"/>
      <c r="AK515" s="430"/>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row>
    <row r="516" spans="1:79" ht="15.75" customHeight="1">
      <c r="A516" s="2"/>
      <c r="B516" s="447"/>
      <c r="C516" s="390"/>
      <c r="D516" s="390"/>
      <c r="E516" s="390"/>
      <c r="F516" s="390"/>
      <c r="G516" s="390"/>
      <c r="H516" s="448"/>
      <c r="I516" s="78" t="s">
        <v>1380</v>
      </c>
      <c r="J516" s="78"/>
      <c r="K516" s="78"/>
      <c r="L516" s="78"/>
      <c r="M516" s="78"/>
      <c r="N516" s="78"/>
      <c r="O516" s="435" t="s">
        <v>1381</v>
      </c>
      <c r="P516" s="436"/>
      <c r="Q516" s="436"/>
      <c r="R516" s="436"/>
      <c r="S516" s="436"/>
      <c r="T516" s="436"/>
      <c r="U516" s="436"/>
      <c r="V516" s="436"/>
      <c r="W516" s="436"/>
      <c r="X516" s="436"/>
      <c r="Y516" s="436"/>
      <c r="Z516" s="436"/>
      <c r="AA516" s="437"/>
      <c r="AB516" s="2"/>
      <c r="AC516" s="489" t="s">
        <v>16</v>
      </c>
      <c r="AD516" s="436"/>
      <c r="AE516" s="436"/>
      <c r="AF516" s="437"/>
      <c r="AG516" s="10" t="s">
        <v>1341</v>
      </c>
      <c r="AH516" s="458"/>
      <c r="AI516" s="401"/>
      <c r="AJ516" s="401"/>
      <c r="AK516" s="430"/>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row>
    <row r="517" spans="1:79" ht="15.75" customHeight="1">
      <c r="A517" s="2"/>
      <c r="B517" s="447"/>
      <c r="C517" s="390"/>
      <c r="D517" s="390"/>
      <c r="E517" s="390"/>
      <c r="F517" s="390"/>
      <c r="G517" s="390"/>
      <c r="H517" s="448"/>
      <c r="I517" s="2" t="s">
        <v>73</v>
      </c>
      <c r="J517" s="2"/>
      <c r="K517" s="2"/>
      <c r="L517" s="2"/>
      <c r="M517" s="2"/>
      <c r="N517" s="2"/>
      <c r="O517" s="2"/>
      <c r="P517" s="2"/>
      <c r="Q517" s="2"/>
      <c r="R517" s="2"/>
      <c r="S517" s="2"/>
      <c r="T517" s="2"/>
      <c r="U517" s="2"/>
      <c r="V517" s="2"/>
      <c r="W517" s="2"/>
      <c r="X517" s="2"/>
      <c r="Y517" s="2"/>
      <c r="Z517" s="2"/>
      <c r="AA517" s="2"/>
      <c r="AB517" s="2"/>
      <c r="AC517" s="489">
        <v>2</v>
      </c>
      <c r="AD517" s="436"/>
      <c r="AE517" s="436"/>
      <c r="AF517" s="437"/>
      <c r="AG517" s="10" t="s">
        <v>1341</v>
      </c>
      <c r="AH517" s="458">
        <v>2019</v>
      </c>
      <c r="AI517" s="401"/>
      <c r="AJ517" s="401"/>
      <c r="AK517" s="430"/>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row>
    <row r="518" spans="1:79" ht="15.75" customHeight="1">
      <c r="A518" s="2"/>
      <c r="B518" s="447"/>
      <c r="C518" s="390"/>
      <c r="D518" s="390"/>
      <c r="E518" s="390"/>
      <c r="F518" s="390"/>
      <c r="G518" s="390"/>
      <c r="H518" s="448"/>
      <c r="I518" s="73" t="s">
        <v>1378</v>
      </c>
      <c r="J518" s="73"/>
      <c r="K518" s="73"/>
      <c r="L518" s="73"/>
      <c r="M518" s="73"/>
      <c r="N518" s="73"/>
      <c r="O518" s="73"/>
      <c r="P518" s="73"/>
      <c r="Q518" s="73"/>
      <c r="R518" s="73"/>
      <c r="S518" s="73"/>
      <c r="T518" s="73"/>
      <c r="U518" s="73"/>
      <c r="V518" s="73"/>
      <c r="W518" s="73"/>
      <c r="X518" s="73"/>
      <c r="Y518" s="73"/>
      <c r="Z518" s="73"/>
      <c r="AA518" s="73"/>
      <c r="AB518" s="73"/>
      <c r="AC518" s="489">
        <v>6</v>
      </c>
      <c r="AD518" s="436"/>
      <c r="AE518" s="436"/>
      <c r="AF518" s="437"/>
      <c r="AG518" s="202" t="s">
        <v>1341</v>
      </c>
      <c r="AH518" s="458">
        <v>2019</v>
      </c>
      <c r="AI518" s="401"/>
      <c r="AJ518" s="401"/>
      <c r="AK518" s="430"/>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row>
    <row r="519" spans="1:79" ht="15.75" customHeight="1">
      <c r="A519" s="2"/>
      <c r="B519" s="447"/>
      <c r="C519" s="390"/>
      <c r="D519" s="390"/>
      <c r="E519" s="390"/>
      <c r="F519" s="390"/>
      <c r="G519" s="390"/>
      <c r="H519" s="448"/>
      <c r="I519" s="78" t="s">
        <v>1380</v>
      </c>
      <c r="J519" s="78"/>
      <c r="K519" s="78"/>
      <c r="L519" s="78"/>
      <c r="M519" s="78"/>
      <c r="N519" s="78"/>
      <c r="O519" s="435" t="s">
        <v>1384</v>
      </c>
      <c r="P519" s="436"/>
      <c r="Q519" s="436"/>
      <c r="R519" s="436"/>
      <c r="S519" s="436"/>
      <c r="T519" s="436"/>
      <c r="U519" s="436"/>
      <c r="V519" s="436"/>
      <c r="W519" s="436"/>
      <c r="X519" s="436"/>
      <c r="Y519" s="436"/>
      <c r="Z519" s="436"/>
      <c r="AA519" s="437"/>
      <c r="AB519" s="2"/>
      <c r="AC519" s="489" t="s">
        <v>16</v>
      </c>
      <c r="AD519" s="436"/>
      <c r="AE519" s="436"/>
      <c r="AF519" s="437"/>
      <c r="AG519" s="10" t="s">
        <v>1341</v>
      </c>
      <c r="AH519" s="458"/>
      <c r="AI519" s="401"/>
      <c r="AJ519" s="401"/>
      <c r="AK519" s="430"/>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row>
    <row r="520" spans="1:79" ht="15.75" customHeight="1">
      <c r="A520" s="2"/>
      <c r="B520" s="447"/>
      <c r="C520" s="390"/>
      <c r="D520" s="390"/>
      <c r="E520" s="390"/>
      <c r="F520" s="390"/>
      <c r="G520" s="390"/>
      <c r="H520" s="448"/>
      <c r="I520" s="2" t="s">
        <v>73</v>
      </c>
      <c r="J520" s="2"/>
      <c r="K520" s="2"/>
      <c r="L520" s="2"/>
      <c r="M520" s="2"/>
      <c r="N520" s="2"/>
      <c r="O520" s="2"/>
      <c r="P520" s="2"/>
      <c r="Q520" s="2"/>
      <c r="R520" s="2"/>
      <c r="S520" s="2"/>
      <c r="T520" s="2"/>
      <c r="U520" s="2"/>
      <c r="V520" s="2"/>
      <c r="W520" s="2"/>
      <c r="X520" s="2"/>
      <c r="Y520" s="2"/>
      <c r="Z520" s="2"/>
      <c r="AA520" s="2"/>
      <c r="AB520" s="2"/>
      <c r="AC520" s="489">
        <v>2</v>
      </c>
      <c r="AD520" s="436"/>
      <c r="AE520" s="436"/>
      <c r="AF520" s="437"/>
      <c r="AG520" s="10" t="s">
        <v>1341</v>
      </c>
      <c r="AH520" s="458">
        <v>2019</v>
      </c>
      <c r="AI520" s="401"/>
      <c r="AJ520" s="401"/>
      <c r="AK520" s="430"/>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row>
    <row r="521" spans="1:79" ht="15.75" customHeight="1">
      <c r="A521" s="2"/>
      <c r="B521" s="447"/>
      <c r="C521" s="390"/>
      <c r="D521" s="390"/>
      <c r="E521" s="390"/>
      <c r="F521" s="390"/>
      <c r="G521" s="390"/>
      <c r="H521" s="448"/>
      <c r="I521" s="73" t="s">
        <v>1378</v>
      </c>
      <c r="J521" s="73"/>
      <c r="K521" s="73"/>
      <c r="L521" s="73"/>
      <c r="M521" s="73"/>
      <c r="N521" s="73"/>
      <c r="O521" s="73"/>
      <c r="P521" s="73"/>
      <c r="Q521" s="73"/>
      <c r="R521" s="73"/>
      <c r="S521" s="73"/>
      <c r="T521" s="73"/>
      <c r="U521" s="73"/>
      <c r="V521" s="73"/>
      <c r="W521" s="73"/>
      <c r="X521" s="73"/>
      <c r="Y521" s="73"/>
      <c r="Z521" s="73"/>
      <c r="AA521" s="73"/>
      <c r="AB521" s="73"/>
      <c r="AC521" s="489">
        <v>6</v>
      </c>
      <c r="AD521" s="436"/>
      <c r="AE521" s="436"/>
      <c r="AF521" s="437"/>
      <c r="AG521" s="202" t="s">
        <v>1341</v>
      </c>
      <c r="AH521" s="458">
        <v>2019</v>
      </c>
      <c r="AI521" s="401"/>
      <c r="AJ521" s="401"/>
      <c r="AK521" s="430"/>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row>
    <row r="522" spans="1:79" ht="15.75" customHeight="1">
      <c r="A522" s="2"/>
      <c r="B522" s="447"/>
      <c r="C522" s="390"/>
      <c r="D522" s="390"/>
      <c r="E522" s="390"/>
      <c r="F522" s="390"/>
      <c r="G522" s="390"/>
      <c r="H522" s="448"/>
      <c r="I522" s="78" t="s">
        <v>1380</v>
      </c>
      <c r="J522" s="78"/>
      <c r="K522" s="78"/>
      <c r="L522" s="78"/>
      <c r="M522" s="78"/>
      <c r="N522" s="78"/>
      <c r="O522" s="435" t="s">
        <v>1196</v>
      </c>
      <c r="P522" s="436"/>
      <c r="Q522" s="436"/>
      <c r="R522" s="436"/>
      <c r="S522" s="436"/>
      <c r="T522" s="436"/>
      <c r="U522" s="436"/>
      <c r="V522" s="436"/>
      <c r="W522" s="436"/>
      <c r="X522" s="436"/>
      <c r="Y522" s="436"/>
      <c r="Z522" s="436"/>
      <c r="AA522" s="437"/>
      <c r="AB522" s="2"/>
      <c r="AC522" s="489" t="s">
        <v>16</v>
      </c>
      <c r="AD522" s="436"/>
      <c r="AE522" s="436"/>
      <c r="AF522" s="437"/>
      <c r="AG522" s="10" t="s">
        <v>1341</v>
      </c>
      <c r="AH522" s="458"/>
      <c r="AI522" s="401"/>
      <c r="AJ522" s="401"/>
      <c r="AK522" s="430"/>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row>
    <row r="523" spans="1:79" ht="15.75" customHeight="1">
      <c r="A523" s="2"/>
      <c r="B523" s="447"/>
      <c r="C523" s="390"/>
      <c r="D523" s="390"/>
      <c r="E523" s="390"/>
      <c r="F523" s="390"/>
      <c r="G523" s="390"/>
      <c r="H523" s="448"/>
      <c r="I523" s="2" t="s">
        <v>73</v>
      </c>
      <c r="J523" s="2"/>
      <c r="K523" s="2"/>
      <c r="L523" s="2"/>
      <c r="M523" s="2"/>
      <c r="N523" s="2"/>
      <c r="O523" s="2"/>
      <c r="P523" s="2"/>
      <c r="Q523" s="2"/>
      <c r="R523" s="2"/>
      <c r="S523" s="2"/>
      <c r="T523" s="2"/>
      <c r="U523" s="2"/>
      <c r="V523" s="2"/>
      <c r="W523" s="2"/>
      <c r="X523" s="2"/>
      <c r="Y523" s="2"/>
      <c r="Z523" s="2"/>
      <c r="AA523" s="2"/>
      <c r="AB523" s="2"/>
      <c r="AC523" s="489" t="s">
        <v>16</v>
      </c>
      <c r="AD523" s="436"/>
      <c r="AE523" s="436"/>
      <c r="AF523" s="437"/>
      <c r="AG523" s="10" t="s">
        <v>1341</v>
      </c>
      <c r="AH523" s="458"/>
      <c r="AI523" s="401"/>
      <c r="AJ523" s="401"/>
      <c r="AK523" s="430"/>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row>
    <row r="524" spans="1:79" ht="15.75" customHeight="1">
      <c r="A524" s="2"/>
      <c r="B524" s="447"/>
      <c r="C524" s="390"/>
      <c r="D524" s="390"/>
      <c r="E524" s="390"/>
      <c r="F524" s="390"/>
      <c r="G524" s="390"/>
      <c r="H524" s="448"/>
      <c r="I524" s="73" t="s">
        <v>1378</v>
      </c>
      <c r="J524" s="73"/>
      <c r="K524" s="73"/>
      <c r="L524" s="73"/>
      <c r="M524" s="73"/>
      <c r="N524" s="73"/>
      <c r="O524" s="73"/>
      <c r="P524" s="73"/>
      <c r="Q524" s="73"/>
      <c r="R524" s="73"/>
      <c r="S524" s="73"/>
      <c r="T524" s="73"/>
      <c r="U524" s="73"/>
      <c r="V524" s="73"/>
      <c r="W524" s="73"/>
      <c r="X524" s="73"/>
      <c r="Y524" s="73"/>
      <c r="Z524" s="73"/>
      <c r="AA524" s="73"/>
      <c r="AB524" s="73"/>
      <c r="AC524" s="489" t="s">
        <v>16</v>
      </c>
      <c r="AD524" s="436"/>
      <c r="AE524" s="436"/>
      <c r="AF524" s="437"/>
      <c r="AG524" s="202" t="s">
        <v>1341</v>
      </c>
      <c r="AH524" s="458"/>
      <c r="AI524" s="401"/>
      <c r="AJ524" s="401"/>
      <c r="AK524" s="430"/>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row>
    <row r="525" spans="1:79" ht="15.75" customHeight="1">
      <c r="A525" s="2"/>
      <c r="B525" s="447"/>
      <c r="C525" s="390"/>
      <c r="D525" s="390"/>
      <c r="E525" s="390"/>
      <c r="F525" s="390"/>
      <c r="G525" s="390"/>
      <c r="H525" s="448"/>
      <c r="I525" s="78" t="s">
        <v>1380</v>
      </c>
      <c r="J525" s="78"/>
      <c r="K525" s="78"/>
      <c r="L525" s="78"/>
      <c r="M525" s="78"/>
      <c r="N525" s="78"/>
      <c r="O525" s="435" t="s">
        <v>1196</v>
      </c>
      <c r="P525" s="436"/>
      <c r="Q525" s="436"/>
      <c r="R525" s="436"/>
      <c r="S525" s="436"/>
      <c r="T525" s="436"/>
      <c r="U525" s="436"/>
      <c r="V525" s="436"/>
      <c r="W525" s="436"/>
      <c r="X525" s="436"/>
      <c r="Y525" s="436"/>
      <c r="Z525" s="436"/>
      <c r="AA525" s="437"/>
      <c r="AB525" s="2"/>
      <c r="AC525" s="489" t="s">
        <v>16</v>
      </c>
      <c r="AD525" s="436"/>
      <c r="AE525" s="436"/>
      <c r="AF525" s="437"/>
      <c r="AG525" s="10" t="s">
        <v>1341</v>
      </c>
      <c r="AH525" s="458"/>
      <c r="AI525" s="401"/>
      <c r="AJ525" s="401"/>
      <c r="AK525" s="430"/>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row>
    <row r="526" spans="1:79" ht="15.75" customHeight="1">
      <c r="A526" s="2"/>
      <c r="B526" s="447"/>
      <c r="C526" s="390"/>
      <c r="D526" s="390"/>
      <c r="E526" s="390"/>
      <c r="F526" s="390"/>
      <c r="G526" s="390"/>
      <c r="H526" s="448"/>
      <c r="I526" s="2" t="s">
        <v>73</v>
      </c>
      <c r="J526" s="2"/>
      <c r="K526" s="2"/>
      <c r="L526" s="2"/>
      <c r="M526" s="2"/>
      <c r="N526" s="2"/>
      <c r="O526" s="2"/>
      <c r="P526" s="2"/>
      <c r="Q526" s="2"/>
      <c r="R526" s="2"/>
      <c r="S526" s="2"/>
      <c r="T526" s="2"/>
      <c r="U526" s="2"/>
      <c r="V526" s="2"/>
      <c r="W526" s="2"/>
      <c r="X526" s="2"/>
      <c r="Y526" s="2"/>
      <c r="Z526" s="2"/>
      <c r="AA526" s="2"/>
      <c r="AB526" s="2"/>
      <c r="AC526" s="489" t="s">
        <v>16</v>
      </c>
      <c r="AD526" s="436"/>
      <c r="AE526" s="436"/>
      <c r="AF526" s="437"/>
      <c r="AG526" s="202" t="s">
        <v>1341</v>
      </c>
      <c r="AH526" s="458"/>
      <c r="AI526" s="401"/>
      <c r="AJ526" s="401"/>
      <c r="AK526" s="430"/>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row>
    <row r="527" spans="1:79" ht="15.75" customHeight="1">
      <c r="A527" s="2"/>
      <c r="B527" s="447"/>
      <c r="C527" s="390"/>
      <c r="D527" s="390"/>
      <c r="E527" s="390"/>
      <c r="F527" s="390"/>
      <c r="G527" s="390"/>
      <c r="H527" s="448"/>
      <c r="I527" s="73" t="s">
        <v>1378</v>
      </c>
      <c r="J527" s="73"/>
      <c r="K527" s="73"/>
      <c r="L527" s="73"/>
      <c r="M527" s="73"/>
      <c r="N527" s="73"/>
      <c r="O527" s="73"/>
      <c r="P527" s="73"/>
      <c r="Q527" s="73"/>
      <c r="R527" s="73"/>
      <c r="S527" s="73"/>
      <c r="T527" s="73"/>
      <c r="U527" s="73"/>
      <c r="V527" s="73"/>
      <c r="W527" s="73"/>
      <c r="X527" s="73"/>
      <c r="Y527" s="73"/>
      <c r="Z527" s="73"/>
      <c r="AA527" s="73"/>
      <c r="AB527" s="73"/>
      <c r="AC527" s="489" t="s">
        <v>16</v>
      </c>
      <c r="AD527" s="436"/>
      <c r="AE527" s="436"/>
      <c r="AF527" s="437"/>
      <c r="AG527" s="10" t="s">
        <v>1341</v>
      </c>
      <c r="AH527" s="458"/>
      <c r="AI527" s="401"/>
      <c r="AJ527" s="401"/>
      <c r="AK527" s="430"/>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row>
    <row r="528" spans="1:79" ht="15.75" customHeight="1">
      <c r="A528" s="2"/>
      <c r="B528" s="447"/>
      <c r="C528" s="390"/>
      <c r="D528" s="390"/>
      <c r="E528" s="390"/>
      <c r="F528" s="390"/>
      <c r="G528" s="390"/>
      <c r="H528" s="448"/>
      <c r="I528" s="78" t="s">
        <v>1380</v>
      </c>
      <c r="J528" s="78"/>
      <c r="K528" s="78"/>
      <c r="L528" s="78"/>
      <c r="M528" s="78"/>
      <c r="N528" s="78"/>
      <c r="O528" s="435" t="s">
        <v>1196</v>
      </c>
      <c r="P528" s="436"/>
      <c r="Q528" s="436"/>
      <c r="R528" s="436"/>
      <c r="S528" s="436"/>
      <c r="T528" s="436"/>
      <c r="U528" s="436"/>
      <c r="V528" s="436"/>
      <c r="W528" s="436"/>
      <c r="X528" s="436"/>
      <c r="Y528" s="436"/>
      <c r="Z528" s="436"/>
      <c r="AA528" s="437"/>
      <c r="AB528" s="2"/>
      <c r="AC528" s="489" t="s">
        <v>16</v>
      </c>
      <c r="AD528" s="436"/>
      <c r="AE528" s="436"/>
      <c r="AF528" s="437"/>
      <c r="AG528" s="202" t="s">
        <v>1341</v>
      </c>
      <c r="AH528" s="458"/>
      <c r="AI528" s="401"/>
      <c r="AJ528" s="401"/>
      <c r="AK528" s="430"/>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row>
    <row r="529" spans="1:79" ht="15.75" customHeight="1">
      <c r="A529" s="2"/>
      <c r="B529" s="447"/>
      <c r="C529" s="390"/>
      <c r="D529" s="390"/>
      <c r="E529" s="390"/>
      <c r="F529" s="390"/>
      <c r="G529" s="390"/>
      <c r="H529" s="448"/>
      <c r="I529" s="2" t="s">
        <v>73</v>
      </c>
      <c r="J529" s="2"/>
      <c r="K529" s="2"/>
      <c r="L529" s="2"/>
      <c r="M529" s="2"/>
      <c r="N529" s="2"/>
      <c r="O529" s="2"/>
      <c r="P529" s="2"/>
      <c r="Q529" s="2"/>
      <c r="R529" s="2"/>
      <c r="S529" s="2"/>
      <c r="T529" s="2"/>
      <c r="U529" s="2"/>
      <c r="V529" s="2"/>
      <c r="W529" s="2"/>
      <c r="X529" s="2"/>
      <c r="Y529" s="2"/>
      <c r="Z529" s="2"/>
      <c r="AA529" s="2"/>
      <c r="AB529" s="2"/>
      <c r="AC529" s="489" t="s">
        <v>16</v>
      </c>
      <c r="AD529" s="436"/>
      <c r="AE529" s="436"/>
      <c r="AF529" s="437"/>
      <c r="AG529" s="10" t="s">
        <v>1341</v>
      </c>
      <c r="AH529" s="458"/>
      <c r="AI529" s="401"/>
      <c r="AJ529" s="401"/>
      <c r="AK529" s="430"/>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row>
    <row r="530" spans="1:79" ht="15.75" customHeight="1">
      <c r="A530" s="2"/>
      <c r="B530" s="447"/>
      <c r="C530" s="390"/>
      <c r="D530" s="390"/>
      <c r="E530" s="390"/>
      <c r="F530" s="390"/>
      <c r="G530" s="390"/>
      <c r="H530" s="448"/>
      <c r="I530" s="73" t="s">
        <v>1378</v>
      </c>
      <c r="J530" s="73"/>
      <c r="K530" s="73"/>
      <c r="L530" s="73"/>
      <c r="M530" s="73"/>
      <c r="N530" s="73"/>
      <c r="O530" s="73"/>
      <c r="P530" s="73"/>
      <c r="Q530" s="73"/>
      <c r="R530" s="73"/>
      <c r="S530" s="73"/>
      <c r="T530" s="73"/>
      <c r="U530" s="73"/>
      <c r="V530" s="73"/>
      <c r="W530" s="73"/>
      <c r="X530" s="73"/>
      <c r="Y530" s="73"/>
      <c r="Z530" s="73"/>
      <c r="AA530" s="73"/>
      <c r="AB530" s="73"/>
      <c r="AC530" s="489" t="s">
        <v>16</v>
      </c>
      <c r="AD530" s="436"/>
      <c r="AE530" s="436"/>
      <c r="AF530" s="437"/>
      <c r="AG530" s="202" t="s">
        <v>1341</v>
      </c>
      <c r="AH530" s="458"/>
      <c r="AI530" s="401"/>
      <c r="AJ530" s="401"/>
      <c r="AK530" s="430"/>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row>
    <row r="531" spans="1:79" ht="15.75" customHeight="1">
      <c r="A531" s="2"/>
      <c r="B531" s="447"/>
      <c r="C531" s="390"/>
      <c r="D531" s="390"/>
      <c r="E531" s="390"/>
      <c r="F531" s="390"/>
      <c r="G531" s="390"/>
      <c r="H531" s="448"/>
      <c r="I531" s="78" t="s">
        <v>1394</v>
      </c>
      <c r="J531" s="78"/>
      <c r="K531" s="78"/>
      <c r="L531" s="78"/>
      <c r="M531" s="78"/>
      <c r="N531" s="78"/>
      <c r="O531" s="78"/>
      <c r="P531" s="78"/>
      <c r="Q531" s="78"/>
      <c r="R531" s="78"/>
      <c r="S531" s="78"/>
      <c r="T531" s="78"/>
      <c r="U531" s="78"/>
      <c r="V531" s="78"/>
      <c r="W531" s="78"/>
      <c r="X531" s="2"/>
      <c r="Y531" s="2"/>
      <c r="Z531" s="2"/>
      <c r="AA531" s="2"/>
      <c r="AB531" s="2"/>
      <c r="AC531" s="489" t="s">
        <v>16</v>
      </c>
      <c r="AD531" s="436"/>
      <c r="AE531" s="436"/>
      <c r="AF531" s="437"/>
      <c r="AG531" s="202" t="s">
        <v>1341</v>
      </c>
      <c r="AH531" s="458"/>
      <c r="AI531" s="401"/>
      <c r="AJ531" s="401"/>
      <c r="AK531" s="430"/>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row>
    <row r="532" spans="1:79" ht="15.75" customHeight="1">
      <c r="A532" s="2"/>
      <c r="B532" s="447"/>
      <c r="C532" s="390"/>
      <c r="D532" s="390"/>
      <c r="E532" s="390"/>
      <c r="F532" s="390"/>
      <c r="G532" s="390"/>
      <c r="H532" s="448"/>
      <c r="I532" s="2" t="s">
        <v>1395</v>
      </c>
      <c r="J532" s="2"/>
      <c r="K532" s="2"/>
      <c r="L532" s="2"/>
      <c r="M532" s="2"/>
      <c r="N532" s="2"/>
      <c r="O532" s="2"/>
      <c r="P532" s="2"/>
      <c r="Q532" s="2"/>
      <c r="R532" s="2"/>
      <c r="S532" s="2"/>
      <c r="T532" s="2"/>
      <c r="U532" s="2"/>
      <c r="V532" s="2"/>
      <c r="W532" s="2"/>
      <c r="X532" s="2"/>
      <c r="Y532" s="2"/>
      <c r="Z532" s="2"/>
      <c r="AA532" s="2"/>
      <c r="AB532" s="2"/>
      <c r="AC532" s="489" t="s">
        <v>16</v>
      </c>
      <c r="AD532" s="436"/>
      <c r="AE532" s="436"/>
      <c r="AF532" s="437"/>
      <c r="AG532" s="10" t="s">
        <v>1341</v>
      </c>
      <c r="AH532" s="458"/>
      <c r="AI532" s="401"/>
      <c r="AJ532" s="401"/>
      <c r="AK532" s="430"/>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row>
    <row r="533" spans="1:79" ht="15.75" customHeight="1">
      <c r="A533" s="2"/>
      <c r="B533" s="447"/>
      <c r="C533" s="390"/>
      <c r="D533" s="390"/>
      <c r="E533" s="390"/>
      <c r="F533" s="390"/>
      <c r="G533" s="390"/>
      <c r="H533" s="448"/>
      <c r="I533" s="2" t="s">
        <v>1398</v>
      </c>
      <c r="J533" s="2"/>
      <c r="K533" s="2"/>
      <c r="L533" s="2"/>
      <c r="M533" s="2"/>
      <c r="N533" s="2"/>
      <c r="O533" s="2"/>
      <c r="P533" s="2"/>
      <c r="Q533" s="2"/>
      <c r="R533" s="2"/>
      <c r="S533" s="2"/>
      <c r="T533" s="2"/>
      <c r="U533" s="2"/>
      <c r="V533" s="2"/>
      <c r="W533" s="2"/>
      <c r="X533" s="2"/>
      <c r="Y533" s="2"/>
      <c r="Z533" s="2"/>
      <c r="AA533" s="2"/>
      <c r="AB533" s="2"/>
      <c r="AC533" s="489" t="s">
        <v>16</v>
      </c>
      <c r="AD533" s="436"/>
      <c r="AE533" s="436"/>
      <c r="AF533" s="437"/>
      <c r="AG533" s="202" t="s">
        <v>1341</v>
      </c>
      <c r="AH533" s="458"/>
      <c r="AI533" s="401"/>
      <c r="AJ533" s="401"/>
      <c r="AK533" s="430"/>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row>
    <row r="534" spans="1:79" ht="15.75" customHeight="1">
      <c r="A534" s="2"/>
      <c r="B534" s="447"/>
      <c r="C534" s="390"/>
      <c r="D534" s="390"/>
      <c r="E534" s="390"/>
      <c r="F534" s="390"/>
      <c r="G534" s="390"/>
      <c r="H534" s="448"/>
      <c r="I534" s="2" t="s">
        <v>1400</v>
      </c>
      <c r="J534" s="2"/>
      <c r="K534" s="2"/>
      <c r="L534" s="2"/>
      <c r="M534" s="2"/>
      <c r="N534" s="2"/>
      <c r="O534" s="2"/>
      <c r="P534" s="2"/>
      <c r="Q534" s="2"/>
      <c r="R534" s="2"/>
      <c r="S534" s="2"/>
      <c r="T534" s="2"/>
      <c r="U534" s="2"/>
      <c r="V534" s="2"/>
      <c r="W534" s="2"/>
      <c r="X534" s="2"/>
      <c r="Y534" s="2"/>
      <c r="Z534" s="2"/>
      <c r="AA534" s="2"/>
      <c r="AB534" s="2"/>
      <c r="AC534" s="489" t="s">
        <v>16</v>
      </c>
      <c r="AD534" s="436"/>
      <c r="AE534" s="436"/>
      <c r="AF534" s="437"/>
      <c r="AG534" s="202" t="s">
        <v>1341</v>
      </c>
      <c r="AH534" s="458"/>
      <c r="AI534" s="401"/>
      <c r="AJ534" s="401"/>
      <c r="AK534" s="430"/>
      <c r="AL534" s="2"/>
      <c r="AM534" s="2" t="s">
        <v>40</v>
      </c>
      <c r="AN534" s="2" t="str">
        <f>N640</f>
        <v>Yes</v>
      </c>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row>
    <row r="535" spans="1:79" ht="15.75" customHeight="1">
      <c r="A535" s="2"/>
      <c r="B535" s="449"/>
      <c r="C535" s="450"/>
      <c r="D535" s="450"/>
      <c r="E535" s="450"/>
      <c r="F535" s="450"/>
      <c r="G535" s="450"/>
      <c r="H535" s="451"/>
      <c r="I535" s="73" t="s">
        <v>1403</v>
      </c>
      <c r="J535" s="73"/>
      <c r="K535" s="73"/>
      <c r="L535" s="73"/>
      <c r="M535" s="73"/>
      <c r="N535" s="73"/>
      <c r="O535" s="73"/>
      <c r="P535" s="73"/>
      <c r="Q535" s="73"/>
      <c r="R535" s="73"/>
      <c r="S535" s="73"/>
      <c r="T535" s="73"/>
      <c r="U535" s="73"/>
      <c r="V535" s="73"/>
      <c r="W535" s="73"/>
      <c r="X535" s="73"/>
      <c r="Y535" s="73"/>
      <c r="Z535" s="73"/>
      <c r="AA535" s="73"/>
      <c r="AB535" s="73"/>
      <c r="AC535" s="489" t="s">
        <v>16</v>
      </c>
      <c r="AD535" s="436"/>
      <c r="AE535" s="436"/>
      <c r="AF535" s="437"/>
      <c r="AG535" s="202" t="s">
        <v>1341</v>
      </c>
      <c r="AH535" s="458"/>
      <c r="AI535" s="401"/>
      <c r="AJ535" s="401"/>
      <c r="AK535" s="430"/>
      <c r="AL535" s="2"/>
      <c r="AM535" s="2" t="s">
        <v>56</v>
      </c>
      <c r="AN535" s="2" t="str">
        <f>AG640</f>
        <v>Yes</v>
      </c>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row>
    <row r="536" spans="1:79" ht="12.75" customHeight="1">
      <c r="A536" s="2"/>
      <c r="B536" s="209"/>
      <c r="C536" s="209"/>
      <c r="D536" s="209"/>
      <c r="E536" s="209"/>
      <c r="F536" s="209"/>
      <c r="G536" s="209"/>
      <c r="H536" s="209"/>
      <c r="I536" s="2"/>
      <c r="J536" s="2"/>
      <c r="K536" s="2"/>
      <c r="L536" s="2"/>
      <c r="M536" s="2"/>
      <c r="N536" s="2"/>
      <c r="O536" s="2"/>
      <c r="P536" s="2"/>
      <c r="Q536" s="2"/>
      <c r="R536" s="2"/>
      <c r="S536" s="2"/>
      <c r="T536" s="2"/>
      <c r="U536" s="2"/>
      <c r="V536" s="2"/>
      <c r="W536" s="2"/>
      <c r="X536" s="2"/>
      <c r="Y536" s="2"/>
      <c r="Z536" s="2"/>
      <c r="AA536" s="2"/>
      <c r="AB536" s="209"/>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row>
    <row r="537" spans="1:79" ht="15.75" customHeight="1">
      <c r="A537" s="383" t="s">
        <v>1405</v>
      </c>
      <c r="B537" s="384"/>
      <c r="C537" s="384"/>
      <c r="D537" s="384"/>
      <c r="E537" s="384"/>
      <c r="F537" s="384"/>
      <c r="G537" s="384"/>
      <c r="H537" s="384"/>
      <c r="I537" s="384"/>
      <c r="J537" s="384"/>
      <c r="K537" s="384"/>
      <c r="L537" s="384"/>
      <c r="M537" s="384"/>
      <c r="N537" s="384"/>
      <c r="O537" s="384"/>
      <c r="P537" s="384"/>
      <c r="Q537" s="384"/>
      <c r="R537" s="384"/>
      <c r="S537" s="384"/>
      <c r="T537" s="384"/>
      <c r="U537" s="384"/>
      <c r="V537" s="384"/>
      <c r="W537" s="384"/>
      <c r="X537" s="384"/>
      <c r="Y537" s="384"/>
      <c r="Z537" s="384"/>
      <c r="AA537" s="384"/>
      <c r="AB537" s="384"/>
      <c r="AC537" s="384"/>
      <c r="AD537" s="384"/>
      <c r="AE537" s="384"/>
      <c r="AF537" s="384"/>
      <c r="AG537" s="384"/>
      <c r="AH537" s="384"/>
      <c r="AI537" s="384"/>
      <c r="AJ537" s="384"/>
      <c r="AK537" s="384"/>
      <c r="AL537" s="385"/>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row>
    <row r="538" spans="1:79" ht="15.75" customHeight="1">
      <c r="A538" s="442"/>
      <c r="B538" s="416"/>
      <c r="C538" s="416"/>
      <c r="D538" s="416"/>
      <c r="E538" s="416"/>
      <c r="F538" s="416"/>
      <c r="G538" s="416"/>
      <c r="H538" s="416"/>
      <c r="I538" s="416"/>
      <c r="J538" s="416"/>
      <c r="K538" s="416"/>
      <c r="L538" s="416"/>
      <c r="M538" s="416"/>
      <c r="N538" s="416"/>
      <c r="O538" s="416"/>
      <c r="P538" s="416"/>
      <c r="Q538" s="416"/>
      <c r="R538" s="416"/>
      <c r="S538" s="416"/>
      <c r="T538" s="416"/>
      <c r="U538" s="416"/>
      <c r="V538" s="416"/>
      <c r="W538" s="416"/>
      <c r="X538" s="416"/>
      <c r="Y538" s="416"/>
      <c r="Z538" s="416"/>
      <c r="AA538" s="416"/>
      <c r="AB538" s="416"/>
      <c r="AC538" s="416"/>
      <c r="AD538" s="416"/>
      <c r="AE538" s="416"/>
      <c r="AF538" s="416"/>
      <c r="AG538" s="416"/>
      <c r="AH538" s="416"/>
      <c r="AI538" s="416"/>
      <c r="AJ538" s="416"/>
      <c r="AK538" s="416"/>
      <c r="AL538" s="443"/>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row>
    <row r="539" spans="1:7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row>
    <row r="540" spans="1:79" ht="15.75" customHeight="1">
      <c r="A540" s="8" t="s">
        <v>644</v>
      </c>
      <c r="B540" s="8"/>
      <c r="C540" s="8" t="s">
        <v>216</v>
      </c>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row>
    <row r="541" spans="1:79" ht="15.75" customHeight="1">
      <c r="A541" s="8"/>
      <c r="B541" s="8"/>
      <c r="C541" s="8"/>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row>
    <row r="542" spans="1:79" ht="15.75" customHeight="1">
      <c r="A542" s="8"/>
      <c r="B542" s="8"/>
      <c r="C542" s="8"/>
      <c r="D542" s="8" t="s">
        <v>1409</v>
      </c>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t="s">
        <v>67</v>
      </c>
      <c r="AN542" s="2" t="str">
        <f>N648</f>
        <v>Yes</v>
      </c>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row>
    <row r="543" spans="1:79"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t="s">
        <v>122</v>
      </c>
      <c r="AN543" s="2" t="str">
        <f>AG648</f>
        <v>Yes</v>
      </c>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row>
    <row r="544" spans="1:79" ht="12.75" customHeight="1">
      <c r="A544" s="2"/>
      <c r="B544" s="491" t="s">
        <v>1412</v>
      </c>
      <c r="C544" s="401"/>
      <c r="D544" s="401"/>
      <c r="E544" s="401"/>
      <c r="F544" s="401"/>
      <c r="G544" s="401"/>
      <c r="H544" s="401"/>
      <c r="I544" s="401"/>
      <c r="J544" s="401"/>
      <c r="K544" s="401"/>
      <c r="L544" s="401"/>
      <c r="M544" s="401"/>
      <c r="N544" s="401"/>
      <c r="O544" s="430"/>
      <c r="P544" s="491" t="s">
        <v>1413</v>
      </c>
      <c r="Q544" s="401"/>
      <c r="R544" s="401"/>
      <c r="S544" s="401"/>
      <c r="T544" s="430"/>
      <c r="U544" s="491" t="s">
        <v>1414</v>
      </c>
      <c r="V544" s="401"/>
      <c r="W544" s="401"/>
      <c r="X544" s="401"/>
      <c r="Y544" s="430"/>
      <c r="Z544" s="498" t="s">
        <v>1415</v>
      </c>
      <c r="AA544" s="401"/>
      <c r="AB544" s="401"/>
      <c r="AC544" s="401"/>
      <c r="AD544" s="430"/>
      <c r="AE544" s="491" t="s">
        <v>1416</v>
      </c>
      <c r="AF544" s="401"/>
      <c r="AG544" s="401"/>
      <c r="AH544" s="401"/>
      <c r="AI544" s="401"/>
      <c r="AJ544" s="401"/>
      <c r="AK544" s="430"/>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row>
    <row r="545" spans="1:79" ht="15.75" customHeight="1">
      <c r="A545" s="2"/>
      <c r="B545" s="214" t="s">
        <v>40</v>
      </c>
      <c r="C545" s="432" t="s">
        <v>1417</v>
      </c>
      <c r="D545" s="401"/>
      <c r="E545" s="401"/>
      <c r="F545" s="401"/>
      <c r="G545" s="401"/>
      <c r="H545" s="401"/>
      <c r="I545" s="401"/>
      <c r="J545" s="401"/>
      <c r="K545" s="401"/>
      <c r="L545" s="401"/>
      <c r="M545" s="401"/>
      <c r="N545" s="401"/>
      <c r="O545" s="430"/>
      <c r="P545" s="444">
        <v>21</v>
      </c>
      <c r="Q545" s="401"/>
      <c r="R545" s="401"/>
      <c r="S545" s="401"/>
      <c r="T545" s="430"/>
      <c r="U545" s="453">
        <v>4.8000000000000001E-2</v>
      </c>
      <c r="V545" s="401"/>
      <c r="W545" s="401"/>
      <c r="X545" s="401"/>
      <c r="Y545" s="430"/>
      <c r="Z545" s="499" t="s">
        <v>1418</v>
      </c>
      <c r="AA545" s="401"/>
      <c r="AB545" s="401"/>
      <c r="AC545" s="401"/>
      <c r="AD545" s="430"/>
      <c r="AE545" s="429">
        <v>19922648</v>
      </c>
      <c r="AF545" s="401"/>
      <c r="AG545" s="401"/>
      <c r="AH545" s="401"/>
      <c r="AI545" s="401"/>
      <c r="AJ545" s="401"/>
      <c r="AK545" s="430"/>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row>
    <row r="546" spans="1:79" ht="15.75" customHeight="1">
      <c r="A546" s="2"/>
      <c r="B546" s="221" t="s">
        <v>56</v>
      </c>
      <c r="C546" s="432" t="s">
        <v>1424</v>
      </c>
      <c r="D546" s="401"/>
      <c r="E546" s="401"/>
      <c r="F546" s="401"/>
      <c r="G546" s="401"/>
      <c r="H546" s="401"/>
      <c r="I546" s="401"/>
      <c r="J546" s="401"/>
      <c r="K546" s="401"/>
      <c r="L546" s="401"/>
      <c r="M546" s="401"/>
      <c r="N546" s="401"/>
      <c r="O546" s="430"/>
      <c r="P546" s="444">
        <v>21</v>
      </c>
      <c r="Q546" s="401"/>
      <c r="R546" s="401"/>
      <c r="S546" s="401"/>
      <c r="T546" s="430"/>
      <c r="U546" s="453">
        <f>U545</f>
        <v>4.8000000000000001E-2</v>
      </c>
      <c r="V546" s="401"/>
      <c r="W546" s="401"/>
      <c r="X546" s="401"/>
      <c r="Y546" s="430"/>
      <c r="Z546" s="499" t="s">
        <v>1418</v>
      </c>
      <c r="AA546" s="401"/>
      <c r="AB546" s="401"/>
      <c r="AC546" s="401"/>
      <c r="AD546" s="430"/>
      <c r="AE546" s="429">
        <v>8791015</v>
      </c>
      <c r="AF546" s="401"/>
      <c r="AG546" s="401"/>
      <c r="AH546" s="401"/>
      <c r="AI546" s="401"/>
      <c r="AJ546" s="401"/>
      <c r="AK546" s="430"/>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row>
    <row r="547" spans="1:79" ht="15.75" customHeight="1">
      <c r="A547" s="2"/>
      <c r="B547" s="221" t="s">
        <v>67</v>
      </c>
      <c r="C547" s="432" t="s">
        <v>1441</v>
      </c>
      <c r="D547" s="401"/>
      <c r="E547" s="401"/>
      <c r="F547" s="401"/>
      <c r="G547" s="401"/>
      <c r="H547" s="401"/>
      <c r="I547" s="401"/>
      <c r="J547" s="401"/>
      <c r="K547" s="401"/>
      <c r="L547" s="401"/>
      <c r="M547" s="401"/>
      <c r="N547" s="401"/>
      <c r="O547" s="430"/>
      <c r="P547" s="444">
        <v>21</v>
      </c>
      <c r="Q547" s="401"/>
      <c r="R547" s="401"/>
      <c r="S547" s="401"/>
      <c r="T547" s="430"/>
      <c r="U547" s="453">
        <v>0.03</v>
      </c>
      <c r="V547" s="401"/>
      <c r="W547" s="401"/>
      <c r="X547" s="401"/>
      <c r="Y547" s="430"/>
      <c r="Z547" s="499" t="s">
        <v>1442</v>
      </c>
      <c r="AA547" s="401"/>
      <c r="AB547" s="401"/>
      <c r="AC547" s="401"/>
      <c r="AD547" s="430"/>
      <c r="AE547" s="429">
        <v>2467547</v>
      </c>
      <c r="AF547" s="401"/>
      <c r="AG547" s="401"/>
      <c r="AH547" s="401"/>
      <c r="AI547" s="401"/>
      <c r="AJ547" s="401"/>
      <c r="AK547" s="430"/>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row>
    <row r="548" spans="1:79" ht="15.75" customHeight="1">
      <c r="A548" s="2"/>
      <c r="B548" s="221" t="s">
        <v>122</v>
      </c>
      <c r="C548" s="432" t="s">
        <v>1445</v>
      </c>
      <c r="D548" s="401"/>
      <c r="E548" s="401"/>
      <c r="F548" s="401"/>
      <c r="G548" s="401"/>
      <c r="H548" s="401"/>
      <c r="I548" s="401"/>
      <c r="J548" s="401"/>
      <c r="K548" s="401"/>
      <c r="L548" s="401"/>
      <c r="M548" s="401"/>
      <c r="N548" s="401"/>
      <c r="O548" s="430"/>
      <c r="P548" s="444"/>
      <c r="Q548" s="401"/>
      <c r="R548" s="401"/>
      <c r="S548" s="401"/>
      <c r="T548" s="430"/>
      <c r="U548" s="453">
        <v>0</v>
      </c>
      <c r="V548" s="401"/>
      <c r="W548" s="401"/>
      <c r="X548" s="401"/>
      <c r="Y548" s="430"/>
      <c r="Z548" s="499" t="s">
        <v>1446</v>
      </c>
      <c r="AA548" s="401"/>
      <c r="AB548" s="401"/>
      <c r="AC548" s="401"/>
      <c r="AD548" s="430"/>
      <c r="AE548" s="429">
        <v>61800</v>
      </c>
      <c r="AF548" s="401"/>
      <c r="AG548" s="401"/>
      <c r="AH548" s="401"/>
      <c r="AI548" s="401"/>
      <c r="AJ548" s="401"/>
      <c r="AK548" s="430"/>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row>
    <row r="549" spans="1:79" ht="15.75" customHeight="1">
      <c r="A549" s="2"/>
      <c r="B549" s="221" t="s">
        <v>126</v>
      </c>
      <c r="C549" s="432" t="s">
        <v>1447</v>
      </c>
      <c r="D549" s="401"/>
      <c r="E549" s="401"/>
      <c r="F549" s="401"/>
      <c r="G549" s="401"/>
      <c r="H549" s="401"/>
      <c r="I549" s="401"/>
      <c r="J549" s="401"/>
      <c r="K549" s="401"/>
      <c r="L549" s="401"/>
      <c r="M549" s="401"/>
      <c r="N549" s="401"/>
      <c r="O549" s="430"/>
      <c r="P549" s="444">
        <v>21</v>
      </c>
      <c r="Q549" s="401"/>
      <c r="R549" s="401"/>
      <c r="S549" s="401"/>
      <c r="T549" s="430"/>
      <c r="U549" s="453">
        <v>0</v>
      </c>
      <c r="V549" s="401"/>
      <c r="W549" s="401"/>
      <c r="X549" s="401"/>
      <c r="Y549" s="430"/>
      <c r="Z549" s="499" t="s">
        <v>1446</v>
      </c>
      <c r="AA549" s="401"/>
      <c r="AB549" s="401"/>
      <c r="AC549" s="401"/>
      <c r="AD549" s="430"/>
      <c r="AE549" s="429">
        <v>700000</v>
      </c>
      <c r="AF549" s="401"/>
      <c r="AG549" s="401"/>
      <c r="AH549" s="401"/>
      <c r="AI549" s="401"/>
      <c r="AJ549" s="401"/>
      <c r="AK549" s="430"/>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row>
    <row r="550" spans="1:79" ht="15.75" customHeight="1">
      <c r="A550" s="2"/>
      <c r="B550" s="221" t="s">
        <v>1449</v>
      </c>
      <c r="C550" s="432" t="s">
        <v>1450</v>
      </c>
      <c r="D550" s="401"/>
      <c r="E550" s="401"/>
      <c r="F550" s="401"/>
      <c r="G550" s="401"/>
      <c r="H550" s="401"/>
      <c r="I550" s="401"/>
      <c r="J550" s="401"/>
      <c r="K550" s="401"/>
      <c r="L550" s="401"/>
      <c r="M550" s="401"/>
      <c r="N550" s="401"/>
      <c r="O550" s="430"/>
      <c r="P550" s="444"/>
      <c r="Q550" s="401"/>
      <c r="R550" s="401"/>
      <c r="S550" s="401"/>
      <c r="T550" s="430"/>
      <c r="U550" s="453"/>
      <c r="V550" s="401"/>
      <c r="W550" s="401"/>
      <c r="X550" s="401"/>
      <c r="Y550" s="430"/>
      <c r="Z550" s="499" t="s">
        <v>1446</v>
      </c>
      <c r="AA550" s="401"/>
      <c r="AB550" s="401"/>
      <c r="AC550" s="401"/>
      <c r="AD550" s="430"/>
      <c r="AE550" s="429">
        <v>1221213</v>
      </c>
      <c r="AF550" s="401"/>
      <c r="AG550" s="401"/>
      <c r="AH550" s="401"/>
      <c r="AI550" s="401"/>
      <c r="AJ550" s="401"/>
      <c r="AK550" s="430"/>
      <c r="AL550" s="2"/>
      <c r="AM550" s="2" t="s">
        <v>126</v>
      </c>
      <c r="AN550" s="2" t="str">
        <f>N656</f>
        <v>Yes</v>
      </c>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row>
    <row r="551" spans="1:79" ht="15.75" customHeight="1">
      <c r="A551" s="2"/>
      <c r="B551" s="221" t="s">
        <v>1451</v>
      </c>
      <c r="C551" s="432" t="s">
        <v>1452</v>
      </c>
      <c r="D551" s="401"/>
      <c r="E551" s="401"/>
      <c r="F551" s="401"/>
      <c r="G551" s="401"/>
      <c r="H551" s="401"/>
      <c r="I551" s="401"/>
      <c r="J551" s="401"/>
      <c r="K551" s="401"/>
      <c r="L551" s="401"/>
      <c r="M551" s="401"/>
      <c r="N551" s="401"/>
      <c r="O551" s="430"/>
      <c r="P551" s="444"/>
      <c r="Q551" s="401"/>
      <c r="R551" s="401"/>
      <c r="S551" s="401"/>
      <c r="T551" s="430"/>
      <c r="U551" s="453"/>
      <c r="V551" s="401"/>
      <c r="W551" s="401"/>
      <c r="X551" s="401"/>
      <c r="Y551" s="430"/>
      <c r="Z551" s="499" t="s">
        <v>1446</v>
      </c>
      <c r="AA551" s="401"/>
      <c r="AB551" s="401"/>
      <c r="AC551" s="401"/>
      <c r="AD551" s="430"/>
      <c r="AE551" s="429">
        <f>2129087</f>
        <v>2129087</v>
      </c>
      <c r="AF551" s="401"/>
      <c r="AG551" s="401"/>
      <c r="AH551" s="401"/>
      <c r="AI551" s="401"/>
      <c r="AJ551" s="401"/>
      <c r="AK551" s="430"/>
      <c r="AL551" s="2"/>
      <c r="AM551" s="2" t="s">
        <v>1449</v>
      </c>
      <c r="AN551" s="2" t="str">
        <f>AG656</f>
        <v>Yes</v>
      </c>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row>
    <row r="552" spans="1:79" ht="12.75" customHeight="1">
      <c r="A552" s="2"/>
      <c r="B552" s="221" t="s">
        <v>1453</v>
      </c>
      <c r="C552" s="432" t="s">
        <v>1454</v>
      </c>
      <c r="D552" s="401"/>
      <c r="E552" s="401"/>
      <c r="F552" s="401"/>
      <c r="G552" s="401"/>
      <c r="H552" s="401"/>
      <c r="I552" s="401"/>
      <c r="J552" s="401"/>
      <c r="K552" s="401"/>
      <c r="L552" s="401"/>
      <c r="M552" s="401"/>
      <c r="N552" s="401"/>
      <c r="O552" s="430"/>
      <c r="P552" s="444"/>
      <c r="Q552" s="401"/>
      <c r="R552" s="401"/>
      <c r="S552" s="401"/>
      <c r="T552" s="430"/>
      <c r="U552" s="453"/>
      <c r="V552" s="401"/>
      <c r="W552" s="401"/>
      <c r="X552" s="401"/>
      <c r="Y552" s="430"/>
      <c r="Z552" s="499" t="s">
        <v>1446</v>
      </c>
      <c r="AA552" s="401"/>
      <c r="AB552" s="401"/>
      <c r="AC552" s="401"/>
      <c r="AD552" s="430"/>
      <c r="AE552" s="429">
        <v>100</v>
      </c>
      <c r="AF552" s="401"/>
      <c r="AG552" s="401"/>
      <c r="AH552" s="401"/>
      <c r="AI552" s="401"/>
      <c r="AJ552" s="401"/>
      <c r="AK552" s="430"/>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row>
    <row r="553" spans="1:79" ht="15.75" customHeight="1">
      <c r="A553" s="2"/>
      <c r="B553" s="221" t="s">
        <v>1455</v>
      </c>
      <c r="C553" s="432" t="s">
        <v>1456</v>
      </c>
      <c r="D553" s="401"/>
      <c r="E553" s="401"/>
      <c r="F553" s="401"/>
      <c r="G553" s="401"/>
      <c r="H553" s="401"/>
      <c r="I553" s="401"/>
      <c r="J553" s="401"/>
      <c r="K553" s="401"/>
      <c r="L553" s="401"/>
      <c r="M553" s="401"/>
      <c r="N553" s="401"/>
      <c r="O553" s="430"/>
      <c r="P553" s="444"/>
      <c r="Q553" s="401"/>
      <c r="R553" s="401"/>
      <c r="S553" s="401"/>
      <c r="T553" s="430"/>
      <c r="U553" s="453"/>
      <c r="V553" s="401"/>
      <c r="W553" s="401"/>
      <c r="X553" s="401"/>
      <c r="Y553" s="430"/>
      <c r="Z553" s="499" t="s">
        <v>1446</v>
      </c>
      <c r="AA553" s="401"/>
      <c r="AB553" s="401"/>
      <c r="AC553" s="401"/>
      <c r="AD553" s="430"/>
      <c r="AE553" s="429">
        <f>2022120-96000</f>
        <v>1926120</v>
      </c>
      <c r="AF553" s="401"/>
      <c r="AG553" s="401"/>
      <c r="AH553" s="401"/>
      <c r="AI553" s="401"/>
      <c r="AJ553" s="401"/>
      <c r="AK553" s="430"/>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row>
    <row r="554" spans="1:79" ht="15.75" customHeight="1">
      <c r="A554" s="2"/>
      <c r="B554" s="221" t="s">
        <v>1457</v>
      </c>
      <c r="C554" s="432"/>
      <c r="D554" s="401"/>
      <c r="E554" s="401"/>
      <c r="F554" s="401"/>
      <c r="G554" s="401"/>
      <c r="H554" s="401"/>
      <c r="I554" s="401"/>
      <c r="J554" s="401"/>
      <c r="K554" s="401"/>
      <c r="L554" s="401"/>
      <c r="M554" s="401"/>
      <c r="N554" s="401"/>
      <c r="O554" s="430"/>
      <c r="P554" s="444"/>
      <c r="Q554" s="401"/>
      <c r="R554" s="401"/>
      <c r="S554" s="401"/>
      <c r="T554" s="430"/>
      <c r="U554" s="453"/>
      <c r="V554" s="401"/>
      <c r="W554" s="401"/>
      <c r="X554" s="401"/>
      <c r="Y554" s="430"/>
      <c r="Z554" s="499" t="s">
        <v>1446</v>
      </c>
      <c r="AA554" s="401"/>
      <c r="AB554" s="401"/>
      <c r="AC554" s="401"/>
      <c r="AD554" s="430"/>
      <c r="AE554" s="429"/>
      <c r="AF554" s="401"/>
      <c r="AG554" s="401"/>
      <c r="AH554" s="401"/>
      <c r="AI554" s="401"/>
      <c r="AJ554" s="401"/>
      <c r="AK554" s="430"/>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row>
    <row r="555" spans="1:79" ht="15.75" customHeight="1">
      <c r="A555" s="2"/>
      <c r="B555" s="221" t="s">
        <v>1459</v>
      </c>
      <c r="C555" s="432"/>
      <c r="D555" s="401"/>
      <c r="E555" s="401"/>
      <c r="F555" s="401"/>
      <c r="G555" s="401"/>
      <c r="H555" s="401"/>
      <c r="I555" s="401"/>
      <c r="J555" s="401"/>
      <c r="K555" s="401"/>
      <c r="L555" s="401"/>
      <c r="M555" s="401"/>
      <c r="N555" s="401"/>
      <c r="O555" s="430"/>
      <c r="P555" s="444"/>
      <c r="Q555" s="401"/>
      <c r="R555" s="401"/>
      <c r="S555" s="401"/>
      <c r="T555" s="430"/>
      <c r="U555" s="453"/>
      <c r="V555" s="401"/>
      <c r="W555" s="401"/>
      <c r="X555" s="401"/>
      <c r="Y555" s="430"/>
      <c r="Z555" s="499" t="s">
        <v>1446</v>
      </c>
      <c r="AA555" s="401"/>
      <c r="AB555" s="401"/>
      <c r="AC555" s="401"/>
      <c r="AD555" s="430"/>
      <c r="AE555" s="429"/>
      <c r="AF555" s="401"/>
      <c r="AG555" s="401"/>
      <c r="AH555" s="401"/>
      <c r="AI555" s="401"/>
      <c r="AJ555" s="401"/>
      <c r="AK555" s="430"/>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row>
    <row r="556" spans="1:79" ht="15.75" customHeight="1">
      <c r="A556" s="2"/>
      <c r="B556" s="221" t="s">
        <v>1461</v>
      </c>
      <c r="C556" s="432"/>
      <c r="D556" s="401"/>
      <c r="E556" s="401"/>
      <c r="F556" s="401"/>
      <c r="G556" s="401"/>
      <c r="H556" s="401"/>
      <c r="I556" s="401"/>
      <c r="J556" s="401"/>
      <c r="K556" s="401"/>
      <c r="L556" s="401"/>
      <c r="M556" s="401"/>
      <c r="N556" s="401"/>
      <c r="O556" s="430"/>
      <c r="P556" s="444"/>
      <c r="Q556" s="401"/>
      <c r="R556" s="401"/>
      <c r="S556" s="401"/>
      <c r="T556" s="430"/>
      <c r="U556" s="453"/>
      <c r="V556" s="401"/>
      <c r="W556" s="401"/>
      <c r="X556" s="401"/>
      <c r="Y556" s="430"/>
      <c r="Z556" s="499" t="s">
        <v>1446</v>
      </c>
      <c r="AA556" s="401"/>
      <c r="AB556" s="401"/>
      <c r="AC556" s="401"/>
      <c r="AD556" s="430"/>
      <c r="AE556" s="429"/>
      <c r="AF556" s="401"/>
      <c r="AG556" s="401"/>
      <c r="AH556" s="401"/>
      <c r="AI556" s="401"/>
      <c r="AJ556" s="401"/>
      <c r="AK556" s="430"/>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row>
    <row r="557" spans="1:79" ht="15.75" customHeight="1">
      <c r="A557" s="2"/>
      <c r="B557" s="514" t="s">
        <v>1464</v>
      </c>
      <c r="C557" s="401"/>
      <c r="D557" s="401"/>
      <c r="E557" s="401"/>
      <c r="F557" s="401"/>
      <c r="G557" s="401"/>
      <c r="H557" s="401"/>
      <c r="I557" s="401"/>
      <c r="J557" s="401"/>
      <c r="K557" s="401"/>
      <c r="L557" s="401"/>
      <c r="M557" s="401"/>
      <c r="N557" s="401"/>
      <c r="O557" s="401"/>
      <c r="P557" s="401"/>
      <c r="Q557" s="401"/>
      <c r="R557" s="401"/>
      <c r="S557" s="401"/>
      <c r="T557" s="401"/>
      <c r="U557" s="401"/>
      <c r="V557" s="401"/>
      <c r="W557" s="401"/>
      <c r="X557" s="401"/>
      <c r="Y557" s="401"/>
      <c r="Z557" s="401"/>
      <c r="AA557" s="401"/>
      <c r="AB557" s="401"/>
      <c r="AC557" s="401"/>
      <c r="AD557" s="430"/>
      <c r="AE557" s="519">
        <f>SUM(AE545:AK556)</f>
        <v>37219530</v>
      </c>
      <c r="AF557" s="401"/>
      <c r="AG557" s="401"/>
      <c r="AH557" s="401"/>
      <c r="AI557" s="401"/>
      <c r="AJ557" s="401"/>
      <c r="AK557" s="430"/>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row>
    <row r="558" spans="1:79" ht="15.75" customHeight="1">
      <c r="A558" s="2"/>
      <c r="B558" s="74"/>
      <c r="C558" s="74"/>
      <c r="D558" s="74"/>
      <c r="E558" s="74"/>
      <c r="F558" s="74"/>
      <c r="G558" s="74"/>
      <c r="H558" s="74"/>
      <c r="I558" s="74"/>
      <c r="J558" s="74"/>
      <c r="K558" s="74"/>
      <c r="L558" s="74"/>
      <c r="M558" s="74"/>
      <c r="N558" s="74"/>
      <c r="O558" s="74"/>
      <c r="P558" s="74"/>
      <c r="Q558" s="74"/>
      <c r="R558" s="74"/>
      <c r="S558" s="74"/>
      <c r="T558" s="74"/>
      <c r="U558" s="74"/>
      <c r="V558" s="74"/>
      <c r="W558" s="74"/>
      <c r="X558" s="74"/>
      <c r="Y558" s="74"/>
      <c r="Z558" s="74"/>
      <c r="AA558" s="74"/>
      <c r="AB558" s="74"/>
      <c r="AC558" s="74"/>
      <c r="AD558" s="74"/>
      <c r="AE558" s="122"/>
      <c r="AF558" s="122"/>
      <c r="AG558" s="122"/>
      <c r="AH558" s="122"/>
      <c r="AI558" s="122"/>
      <c r="AJ558" s="122"/>
      <c r="AK558" s="122"/>
      <c r="AL558" s="2"/>
      <c r="AM558" s="2" t="s">
        <v>1451</v>
      </c>
      <c r="AN558" s="2" t="str">
        <f>N664</f>
        <v>Yes</v>
      </c>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row>
    <row r="559" spans="1:79" ht="15.75" customHeight="1">
      <c r="A559" s="235" t="s">
        <v>40</v>
      </c>
      <c r="B559" s="2" t="s">
        <v>1467</v>
      </c>
      <c r="C559" s="2"/>
      <c r="D559" s="2"/>
      <c r="E559" s="2"/>
      <c r="F559" s="2"/>
      <c r="G559" s="463" t="str">
        <f>C545</f>
        <v>Banner Bank</v>
      </c>
      <c r="H559" s="450"/>
      <c r="I559" s="450"/>
      <c r="J559" s="450"/>
      <c r="K559" s="450"/>
      <c r="L559" s="450"/>
      <c r="M559" s="450"/>
      <c r="N559" s="450"/>
      <c r="O559" s="450"/>
      <c r="P559" s="450"/>
      <c r="Q559" s="450"/>
      <c r="R559" s="450"/>
      <c r="S559" s="15"/>
      <c r="T559" s="235" t="s">
        <v>56</v>
      </c>
      <c r="U559" s="2" t="s">
        <v>1467</v>
      </c>
      <c r="V559" s="2"/>
      <c r="W559" s="2"/>
      <c r="X559" s="2"/>
      <c r="Y559" s="2"/>
      <c r="Z559" s="463" t="str">
        <f>C546</f>
        <v>Banner Bank Taxable Construction Loan</v>
      </c>
      <c r="AA559" s="450"/>
      <c r="AB559" s="450"/>
      <c r="AC559" s="450"/>
      <c r="AD559" s="450"/>
      <c r="AE559" s="450"/>
      <c r="AF559" s="450"/>
      <c r="AG559" s="450"/>
      <c r="AH559" s="450"/>
      <c r="AI559" s="450"/>
      <c r="AJ559" s="450"/>
      <c r="AK559" s="450"/>
      <c r="AL559" s="2"/>
      <c r="AM559" s="2" t="s">
        <v>1453</v>
      </c>
      <c r="AN559" s="2" t="str">
        <f>AG664</f>
        <v>No</v>
      </c>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row>
    <row r="560" spans="1:79" ht="12.75" customHeight="1">
      <c r="A560" s="50"/>
      <c r="B560" s="2" t="s">
        <v>879</v>
      </c>
      <c r="C560" s="2"/>
      <c r="D560" s="2"/>
      <c r="E560" s="2"/>
      <c r="F560" s="2"/>
      <c r="G560" s="435" t="s">
        <v>1468</v>
      </c>
      <c r="H560" s="436"/>
      <c r="I560" s="436"/>
      <c r="J560" s="436"/>
      <c r="K560" s="436"/>
      <c r="L560" s="436"/>
      <c r="M560" s="436"/>
      <c r="N560" s="436"/>
      <c r="O560" s="436"/>
      <c r="P560" s="436"/>
      <c r="Q560" s="436"/>
      <c r="R560" s="437"/>
      <c r="S560" s="15"/>
      <c r="T560" s="50"/>
      <c r="U560" s="2" t="s">
        <v>879</v>
      </c>
      <c r="V560" s="2"/>
      <c r="W560" s="2"/>
      <c r="X560" s="2"/>
      <c r="Y560" s="2"/>
      <c r="Z560" s="435" t="s">
        <v>1468</v>
      </c>
      <c r="AA560" s="436"/>
      <c r="AB560" s="436"/>
      <c r="AC560" s="436"/>
      <c r="AD560" s="436"/>
      <c r="AE560" s="436"/>
      <c r="AF560" s="436"/>
      <c r="AG560" s="436"/>
      <c r="AH560" s="436"/>
      <c r="AI560" s="436"/>
      <c r="AJ560" s="436"/>
      <c r="AK560" s="437"/>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row>
    <row r="561" spans="1:79" ht="12.75" customHeight="1">
      <c r="A561" s="50"/>
      <c r="B561" s="2" t="s">
        <v>728</v>
      </c>
      <c r="C561" s="2"/>
      <c r="D561" s="2"/>
      <c r="E561" s="2"/>
      <c r="F561" s="2"/>
      <c r="G561" s="435" t="s">
        <v>1470</v>
      </c>
      <c r="H561" s="436"/>
      <c r="I561" s="436"/>
      <c r="J561" s="436"/>
      <c r="K561" s="436"/>
      <c r="L561" s="436"/>
      <c r="M561" s="436"/>
      <c r="N561" s="436"/>
      <c r="O561" s="436"/>
      <c r="P561" s="436"/>
      <c r="Q561" s="436"/>
      <c r="R561" s="437"/>
      <c r="S561" s="2"/>
      <c r="T561" s="50"/>
      <c r="U561" s="2" t="s">
        <v>728</v>
      </c>
      <c r="V561" s="2"/>
      <c r="W561" s="2"/>
      <c r="X561" s="2"/>
      <c r="Y561" s="2"/>
      <c r="Z561" s="432" t="s">
        <v>1470</v>
      </c>
      <c r="AA561" s="401"/>
      <c r="AB561" s="401"/>
      <c r="AC561" s="401"/>
      <c r="AD561" s="401"/>
      <c r="AE561" s="401"/>
      <c r="AF561" s="401"/>
      <c r="AG561" s="401"/>
      <c r="AH561" s="401"/>
      <c r="AI561" s="401"/>
      <c r="AJ561" s="401"/>
      <c r="AK561" s="433"/>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row>
    <row r="562" spans="1:79" ht="12.75" customHeight="1">
      <c r="A562" s="50"/>
      <c r="B562" s="2" t="s">
        <v>1472</v>
      </c>
      <c r="C562" s="2"/>
      <c r="D562" s="2"/>
      <c r="E562" s="2"/>
      <c r="F562" s="2"/>
      <c r="G562" s="435" t="s">
        <v>1473</v>
      </c>
      <c r="H562" s="436"/>
      <c r="I562" s="436"/>
      <c r="J562" s="436"/>
      <c r="K562" s="436"/>
      <c r="L562" s="436"/>
      <c r="M562" s="436"/>
      <c r="N562" s="436"/>
      <c r="O562" s="436"/>
      <c r="P562" s="436"/>
      <c r="Q562" s="436"/>
      <c r="R562" s="437"/>
      <c r="S562" s="15"/>
      <c r="T562" s="50"/>
      <c r="U562" s="2" t="s">
        <v>1472</v>
      </c>
      <c r="V562" s="2"/>
      <c r="W562" s="2"/>
      <c r="X562" s="2"/>
      <c r="Y562" s="2"/>
      <c r="Z562" s="432" t="s">
        <v>1473</v>
      </c>
      <c r="AA562" s="401"/>
      <c r="AB562" s="401"/>
      <c r="AC562" s="401"/>
      <c r="AD562" s="401"/>
      <c r="AE562" s="401"/>
      <c r="AF562" s="401"/>
      <c r="AG562" s="401"/>
      <c r="AH562" s="401"/>
      <c r="AI562" s="401"/>
      <c r="AJ562" s="401"/>
      <c r="AK562" s="433"/>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row>
    <row r="563" spans="1:79" ht="12.75" customHeight="1">
      <c r="A563" s="50"/>
      <c r="B563" s="2" t="s">
        <v>589</v>
      </c>
      <c r="C563" s="2"/>
      <c r="D563" s="2"/>
      <c r="E563" s="2"/>
      <c r="F563" s="2"/>
      <c r="G563" s="434" t="s">
        <v>1474</v>
      </c>
      <c r="H563" s="401"/>
      <c r="I563" s="401"/>
      <c r="J563" s="401"/>
      <c r="K563" s="401"/>
      <c r="L563" s="433"/>
      <c r="M563" s="2"/>
      <c r="N563" s="2"/>
      <c r="O563" s="26" t="s">
        <v>888</v>
      </c>
      <c r="P563" s="432"/>
      <c r="Q563" s="401"/>
      <c r="R563" s="433"/>
      <c r="S563" s="55"/>
      <c r="T563" s="50"/>
      <c r="U563" s="2" t="s">
        <v>589</v>
      </c>
      <c r="V563" s="2"/>
      <c r="W563" s="2"/>
      <c r="X563" s="2"/>
      <c r="Y563" s="2"/>
      <c r="Z563" s="434" t="s">
        <v>1474</v>
      </c>
      <c r="AA563" s="401"/>
      <c r="AB563" s="401"/>
      <c r="AC563" s="401"/>
      <c r="AD563" s="401"/>
      <c r="AE563" s="433"/>
      <c r="AF563" s="2"/>
      <c r="AG563" s="2"/>
      <c r="AH563" s="26" t="s">
        <v>888</v>
      </c>
      <c r="AI563" s="432"/>
      <c r="AJ563" s="401"/>
      <c r="AK563" s="433"/>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row>
    <row r="564" spans="1:79" ht="12.75" customHeight="1">
      <c r="A564" s="50"/>
      <c r="B564" s="2" t="s">
        <v>1476</v>
      </c>
      <c r="C564" s="2"/>
      <c r="D564" s="2"/>
      <c r="E564" s="2"/>
      <c r="F564" s="2"/>
      <c r="G564" s="2"/>
      <c r="H564" s="435" t="s">
        <v>1477</v>
      </c>
      <c r="I564" s="436"/>
      <c r="J564" s="436"/>
      <c r="K564" s="436"/>
      <c r="L564" s="436"/>
      <c r="M564" s="436"/>
      <c r="N564" s="436"/>
      <c r="O564" s="436"/>
      <c r="P564" s="436"/>
      <c r="Q564" s="436"/>
      <c r="R564" s="437"/>
      <c r="S564" s="15"/>
      <c r="T564" s="50"/>
      <c r="U564" s="2" t="s">
        <v>1476</v>
      </c>
      <c r="V564" s="2"/>
      <c r="W564" s="2"/>
      <c r="X564" s="2"/>
      <c r="Y564" s="2"/>
      <c r="Z564" s="2"/>
      <c r="AA564" s="435" t="s">
        <v>1477</v>
      </c>
      <c r="AB564" s="436"/>
      <c r="AC564" s="436"/>
      <c r="AD564" s="436"/>
      <c r="AE564" s="436"/>
      <c r="AF564" s="436"/>
      <c r="AG564" s="436"/>
      <c r="AH564" s="436"/>
      <c r="AI564" s="436"/>
      <c r="AJ564" s="436"/>
      <c r="AK564" s="437"/>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row>
    <row r="565" spans="1:79" ht="12.75" customHeight="1">
      <c r="A565" s="50"/>
      <c r="B565" s="120" t="s">
        <v>1479</v>
      </c>
      <c r="C565" s="2"/>
      <c r="D565" s="2"/>
      <c r="E565" s="2"/>
      <c r="F565" s="2"/>
      <c r="G565" s="2"/>
      <c r="H565" s="15"/>
      <c r="I565" s="15"/>
      <c r="J565" s="15"/>
      <c r="K565" s="15"/>
      <c r="L565" s="15"/>
      <c r="M565" s="458"/>
      <c r="N565" s="401"/>
      <c r="O565" s="401"/>
      <c r="P565" s="401"/>
      <c r="Q565" s="401"/>
      <c r="R565" s="433"/>
      <c r="S565" s="15"/>
      <c r="T565" s="50"/>
      <c r="U565" s="120" t="s">
        <v>1479</v>
      </c>
      <c r="V565" s="2"/>
      <c r="W565" s="2"/>
      <c r="X565" s="2"/>
      <c r="Y565" s="2"/>
      <c r="Z565" s="2"/>
      <c r="AA565" s="15"/>
      <c r="AB565" s="15"/>
      <c r="AC565" s="15"/>
      <c r="AD565" s="15"/>
      <c r="AE565" s="15"/>
      <c r="AF565" s="458"/>
      <c r="AG565" s="401"/>
      <c r="AH565" s="401"/>
      <c r="AI565" s="401"/>
      <c r="AJ565" s="401"/>
      <c r="AK565" s="433"/>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row>
    <row r="566" spans="1:79" ht="12.75" customHeight="1">
      <c r="A566" s="50"/>
      <c r="B566" s="2" t="s">
        <v>1480</v>
      </c>
      <c r="C566" s="2"/>
      <c r="D566" s="2"/>
      <c r="E566" s="2"/>
      <c r="F566" s="2"/>
      <c r="G566" s="2"/>
      <c r="H566" s="2"/>
      <c r="I566" s="2"/>
      <c r="J566" s="2"/>
      <c r="K566" s="2"/>
      <c r="L566" s="2"/>
      <c r="M566" s="2"/>
      <c r="N566" s="438" t="s">
        <v>419</v>
      </c>
      <c r="O566" s="437"/>
      <c r="P566" s="2"/>
      <c r="Q566" s="2"/>
      <c r="R566" s="2"/>
      <c r="S566" s="2"/>
      <c r="T566" s="50"/>
      <c r="U566" s="2" t="s">
        <v>1480</v>
      </c>
      <c r="V566" s="2"/>
      <c r="W566" s="2"/>
      <c r="X566" s="2"/>
      <c r="Y566" s="2"/>
      <c r="Z566" s="2"/>
      <c r="AA566" s="2"/>
      <c r="AB566" s="2"/>
      <c r="AC566" s="2"/>
      <c r="AD566" s="2"/>
      <c r="AE566" s="2"/>
      <c r="AF566" s="2"/>
      <c r="AG566" s="438" t="s">
        <v>419</v>
      </c>
      <c r="AH566" s="437"/>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row>
    <row r="567" spans="1:79" ht="12.75" customHeight="1">
      <c r="A567" s="50"/>
      <c r="B567" s="2"/>
      <c r="C567" s="2"/>
      <c r="D567" s="2"/>
      <c r="E567" s="2"/>
      <c r="F567" s="2"/>
      <c r="G567" s="2"/>
      <c r="H567" s="2"/>
      <c r="I567" s="2"/>
      <c r="J567" s="2"/>
      <c r="K567" s="2"/>
      <c r="L567" s="2"/>
      <c r="M567" s="2"/>
      <c r="N567" s="2"/>
      <c r="O567" s="2"/>
      <c r="P567" s="2"/>
      <c r="Q567" s="2"/>
      <c r="R567" s="2"/>
      <c r="S567" s="2"/>
      <c r="T567" s="50"/>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row>
    <row r="568" spans="1:79" ht="12.75" customHeight="1">
      <c r="A568" s="235" t="s">
        <v>67</v>
      </c>
      <c r="B568" s="2" t="s">
        <v>1467</v>
      </c>
      <c r="C568" s="2"/>
      <c r="D568" s="2"/>
      <c r="E568" s="2"/>
      <c r="F568" s="2"/>
      <c r="G568" s="463" t="str">
        <f>C547</f>
        <v>City of Stockton RDA/ CDBG</v>
      </c>
      <c r="H568" s="450"/>
      <c r="I568" s="450"/>
      <c r="J568" s="450"/>
      <c r="K568" s="450"/>
      <c r="L568" s="450"/>
      <c r="M568" s="450"/>
      <c r="N568" s="450"/>
      <c r="O568" s="450"/>
      <c r="P568" s="450"/>
      <c r="Q568" s="450"/>
      <c r="R568" s="450"/>
      <c r="S568" s="2"/>
      <c r="T568" s="235" t="s">
        <v>122</v>
      </c>
      <c r="U568" s="2" t="s">
        <v>1467</v>
      </c>
      <c r="V568" s="2"/>
      <c r="W568" s="2"/>
      <c r="X568" s="2"/>
      <c r="Y568" s="2"/>
      <c r="Z568" s="463" t="str">
        <f>C548</f>
        <v>Accrued/ Deferred Interest</v>
      </c>
      <c r="AA568" s="450"/>
      <c r="AB568" s="450"/>
      <c r="AC568" s="450"/>
      <c r="AD568" s="450"/>
      <c r="AE568" s="450"/>
      <c r="AF568" s="450"/>
      <c r="AG568" s="450"/>
      <c r="AH568" s="450"/>
      <c r="AI568" s="450"/>
      <c r="AJ568" s="450"/>
      <c r="AK568" s="450"/>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row>
    <row r="569" spans="1:79" ht="12.75" customHeight="1">
      <c r="A569" s="50"/>
      <c r="B569" s="2" t="s">
        <v>879</v>
      </c>
      <c r="C569" s="2"/>
      <c r="D569" s="2"/>
      <c r="E569" s="2"/>
      <c r="F569" s="2"/>
      <c r="G569" s="435" t="s">
        <v>1483</v>
      </c>
      <c r="H569" s="436"/>
      <c r="I569" s="436"/>
      <c r="J569" s="436"/>
      <c r="K569" s="436"/>
      <c r="L569" s="436"/>
      <c r="M569" s="436"/>
      <c r="N569" s="436"/>
      <c r="O569" s="436"/>
      <c r="P569" s="436"/>
      <c r="Q569" s="436"/>
      <c r="R569" s="437"/>
      <c r="S569" s="2"/>
      <c r="T569" s="50"/>
      <c r="U569" s="2" t="s">
        <v>879</v>
      </c>
      <c r="V569" s="2"/>
      <c r="W569" s="2"/>
      <c r="X569" s="2"/>
      <c r="Y569" s="2"/>
      <c r="Z569" s="435" t="s">
        <v>1484</v>
      </c>
      <c r="AA569" s="436"/>
      <c r="AB569" s="436"/>
      <c r="AC569" s="436"/>
      <c r="AD569" s="436"/>
      <c r="AE569" s="436"/>
      <c r="AF569" s="436"/>
      <c r="AG569" s="436"/>
      <c r="AH569" s="436"/>
      <c r="AI569" s="436"/>
      <c r="AJ569" s="436"/>
      <c r="AK569" s="437"/>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row>
    <row r="570" spans="1:79" ht="12.75" customHeight="1">
      <c r="A570" s="50"/>
      <c r="B570" s="2" t="s">
        <v>728</v>
      </c>
      <c r="C570" s="2"/>
      <c r="D570" s="2"/>
      <c r="E570" s="2"/>
      <c r="F570" s="2"/>
      <c r="G570" s="432" t="s">
        <v>1485</v>
      </c>
      <c r="H570" s="401"/>
      <c r="I570" s="401"/>
      <c r="J570" s="401"/>
      <c r="K570" s="401"/>
      <c r="L570" s="401"/>
      <c r="M570" s="401"/>
      <c r="N570" s="401"/>
      <c r="O570" s="401"/>
      <c r="P570" s="401"/>
      <c r="Q570" s="401"/>
      <c r="R570" s="433"/>
      <c r="S570" s="2"/>
      <c r="T570" s="50"/>
      <c r="U570" s="2" t="s">
        <v>728</v>
      </c>
      <c r="V570" s="2"/>
      <c r="W570" s="2"/>
      <c r="X570" s="2"/>
      <c r="Y570" s="2"/>
      <c r="Z570" s="432" t="s">
        <v>965</v>
      </c>
      <c r="AA570" s="401"/>
      <c r="AB570" s="401"/>
      <c r="AC570" s="401"/>
      <c r="AD570" s="401"/>
      <c r="AE570" s="401"/>
      <c r="AF570" s="401"/>
      <c r="AG570" s="401"/>
      <c r="AH570" s="401"/>
      <c r="AI570" s="401"/>
      <c r="AJ570" s="401"/>
      <c r="AK570" s="433"/>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row>
    <row r="571" spans="1:79" ht="12.75" customHeight="1">
      <c r="A571" s="50"/>
      <c r="B571" s="2" t="s">
        <v>1472</v>
      </c>
      <c r="C571" s="2"/>
      <c r="D571" s="2"/>
      <c r="E571" s="2"/>
      <c r="F571" s="2"/>
      <c r="G571" s="432" t="s">
        <v>1486</v>
      </c>
      <c r="H571" s="401"/>
      <c r="I571" s="401"/>
      <c r="J571" s="401"/>
      <c r="K571" s="401"/>
      <c r="L571" s="401"/>
      <c r="M571" s="401"/>
      <c r="N571" s="401"/>
      <c r="O571" s="401"/>
      <c r="P571" s="401"/>
      <c r="Q571" s="401"/>
      <c r="R571" s="433"/>
      <c r="S571" s="2"/>
      <c r="T571" s="50"/>
      <c r="U571" s="2" t="s">
        <v>1472</v>
      </c>
      <c r="V571" s="2"/>
      <c r="W571" s="2"/>
      <c r="X571" s="2"/>
      <c r="Y571" s="2"/>
      <c r="Z571" s="432" t="s">
        <v>905</v>
      </c>
      <c r="AA571" s="401"/>
      <c r="AB571" s="401"/>
      <c r="AC571" s="401"/>
      <c r="AD571" s="401"/>
      <c r="AE571" s="401"/>
      <c r="AF571" s="401"/>
      <c r="AG571" s="401"/>
      <c r="AH571" s="401"/>
      <c r="AI571" s="401"/>
      <c r="AJ571" s="401"/>
      <c r="AK571" s="433"/>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row>
    <row r="572" spans="1:79" ht="12.75" customHeight="1">
      <c r="A572" s="50"/>
      <c r="B572" s="2" t="s">
        <v>589</v>
      </c>
      <c r="C572" s="2"/>
      <c r="D572" s="2"/>
      <c r="E572" s="2"/>
      <c r="F572" s="2"/>
      <c r="G572" s="434" t="s">
        <v>1487</v>
      </c>
      <c r="H572" s="401"/>
      <c r="I572" s="401"/>
      <c r="J572" s="401"/>
      <c r="K572" s="401"/>
      <c r="L572" s="433"/>
      <c r="M572" s="2"/>
      <c r="N572" s="2"/>
      <c r="O572" s="26" t="s">
        <v>888</v>
      </c>
      <c r="P572" s="432"/>
      <c r="Q572" s="401"/>
      <c r="R572" s="433"/>
      <c r="S572" s="2"/>
      <c r="T572" s="50"/>
      <c r="U572" s="2" t="s">
        <v>589</v>
      </c>
      <c r="V572" s="2"/>
      <c r="W572" s="2"/>
      <c r="X572" s="2"/>
      <c r="Y572" s="2"/>
      <c r="Z572" s="434" t="s">
        <v>907</v>
      </c>
      <c r="AA572" s="401"/>
      <c r="AB572" s="401"/>
      <c r="AC572" s="401"/>
      <c r="AD572" s="401"/>
      <c r="AE572" s="433"/>
      <c r="AF572" s="2"/>
      <c r="AG572" s="2"/>
      <c r="AH572" s="26" t="s">
        <v>888</v>
      </c>
      <c r="AI572" s="432"/>
      <c r="AJ572" s="401"/>
      <c r="AK572" s="433"/>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row>
    <row r="573" spans="1:79" ht="12.75" customHeight="1">
      <c r="A573" s="50"/>
      <c r="B573" s="2" t="s">
        <v>1476</v>
      </c>
      <c r="C573" s="2"/>
      <c r="D573" s="2"/>
      <c r="E573" s="2"/>
      <c r="F573" s="2"/>
      <c r="G573" s="2"/>
      <c r="H573" s="435"/>
      <c r="I573" s="436"/>
      <c r="J573" s="436"/>
      <c r="K573" s="436"/>
      <c r="L573" s="436"/>
      <c r="M573" s="436"/>
      <c r="N573" s="436"/>
      <c r="O573" s="436"/>
      <c r="P573" s="436"/>
      <c r="Q573" s="436"/>
      <c r="R573" s="437"/>
      <c r="S573" s="2"/>
      <c r="T573" s="50"/>
      <c r="U573" s="2" t="s">
        <v>1476</v>
      </c>
      <c r="V573" s="2"/>
      <c r="W573" s="2"/>
      <c r="X573" s="2"/>
      <c r="Y573" s="2"/>
      <c r="Z573" s="2"/>
      <c r="AA573" s="435"/>
      <c r="AB573" s="436"/>
      <c r="AC573" s="436"/>
      <c r="AD573" s="436"/>
      <c r="AE573" s="436"/>
      <c r="AF573" s="436"/>
      <c r="AG573" s="436"/>
      <c r="AH573" s="436"/>
      <c r="AI573" s="436"/>
      <c r="AJ573" s="436"/>
      <c r="AK573" s="437"/>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row>
    <row r="574" spans="1:79" ht="12.75" customHeight="1">
      <c r="A574" s="50"/>
      <c r="B574" s="2" t="s">
        <v>1480</v>
      </c>
      <c r="C574" s="2"/>
      <c r="D574" s="2"/>
      <c r="E574" s="2"/>
      <c r="F574" s="2"/>
      <c r="G574" s="2"/>
      <c r="H574" s="2"/>
      <c r="I574" s="2"/>
      <c r="J574" s="2"/>
      <c r="K574" s="2"/>
      <c r="L574" s="2"/>
      <c r="M574" s="2"/>
      <c r="N574" s="438" t="s">
        <v>419</v>
      </c>
      <c r="O574" s="437"/>
      <c r="P574" s="2"/>
      <c r="Q574" s="2"/>
      <c r="R574" s="2"/>
      <c r="S574" s="2"/>
      <c r="T574" s="50"/>
      <c r="U574" s="2" t="s">
        <v>1480</v>
      </c>
      <c r="V574" s="2"/>
      <c r="W574" s="2"/>
      <c r="X574" s="2"/>
      <c r="Y574" s="2"/>
      <c r="Z574" s="2"/>
      <c r="AA574" s="2"/>
      <c r="AB574" s="2"/>
      <c r="AC574" s="2"/>
      <c r="AD574" s="2"/>
      <c r="AE574" s="2"/>
      <c r="AF574" s="2"/>
      <c r="AG574" s="438" t="s">
        <v>419</v>
      </c>
      <c r="AH574" s="437"/>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row>
    <row r="575" spans="1:79" ht="12.75" customHeight="1">
      <c r="A575" s="50"/>
      <c r="B575" s="2"/>
      <c r="C575" s="2"/>
      <c r="D575" s="2"/>
      <c r="E575" s="2"/>
      <c r="F575" s="2"/>
      <c r="G575" s="2"/>
      <c r="H575" s="2"/>
      <c r="I575" s="2"/>
      <c r="J575" s="2"/>
      <c r="K575" s="2"/>
      <c r="L575" s="2"/>
      <c r="M575" s="2"/>
      <c r="N575" s="2"/>
      <c r="O575" s="2"/>
      <c r="P575" s="2"/>
      <c r="Q575" s="2"/>
      <c r="R575" s="2"/>
      <c r="S575" s="2"/>
      <c r="T575" s="50"/>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row>
    <row r="576" spans="1:79" ht="12.75" customHeight="1">
      <c r="A576" s="235" t="s">
        <v>126</v>
      </c>
      <c r="B576" s="2" t="s">
        <v>1467</v>
      </c>
      <c r="C576" s="2"/>
      <c r="D576" s="2"/>
      <c r="E576" s="2"/>
      <c r="F576" s="2"/>
      <c r="G576" s="463" t="str">
        <f>C549</f>
        <v>HCD- AHSC HRI</v>
      </c>
      <c r="H576" s="450"/>
      <c r="I576" s="450"/>
      <c r="J576" s="450"/>
      <c r="K576" s="450"/>
      <c r="L576" s="450"/>
      <c r="M576" s="450"/>
      <c r="N576" s="450"/>
      <c r="O576" s="450"/>
      <c r="P576" s="450"/>
      <c r="Q576" s="450"/>
      <c r="R576" s="450"/>
      <c r="S576" s="2"/>
      <c r="T576" s="235" t="s">
        <v>1449</v>
      </c>
      <c r="U576" s="2" t="s">
        <v>1467</v>
      </c>
      <c r="V576" s="2"/>
      <c r="W576" s="2"/>
      <c r="X576" s="2"/>
      <c r="Y576" s="2"/>
      <c r="Z576" s="463" t="str">
        <f>C550</f>
        <v xml:space="preserve">Costs Deferred Until Conversion </v>
      </c>
      <c r="AA576" s="450"/>
      <c r="AB576" s="450"/>
      <c r="AC576" s="450"/>
      <c r="AD576" s="450"/>
      <c r="AE576" s="450"/>
      <c r="AF576" s="450"/>
      <c r="AG576" s="450"/>
      <c r="AH576" s="450"/>
      <c r="AI576" s="450"/>
      <c r="AJ576" s="450"/>
      <c r="AK576" s="450"/>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row>
    <row r="577" spans="1:112" ht="12.75" customHeight="1">
      <c r="A577" s="50"/>
      <c r="B577" s="2" t="s">
        <v>879</v>
      </c>
      <c r="C577" s="2"/>
      <c r="D577" s="2"/>
      <c r="E577" s="2"/>
      <c r="F577" s="2"/>
      <c r="G577" s="435" t="s">
        <v>1490</v>
      </c>
      <c r="H577" s="436"/>
      <c r="I577" s="436"/>
      <c r="J577" s="436"/>
      <c r="K577" s="436"/>
      <c r="L577" s="436"/>
      <c r="M577" s="436"/>
      <c r="N577" s="436"/>
      <c r="O577" s="436"/>
      <c r="P577" s="436"/>
      <c r="Q577" s="436"/>
      <c r="R577" s="437"/>
      <c r="S577" s="2"/>
      <c r="T577" s="50"/>
      <c r="U577" s="2" t="s">
        <v>879</v>
      </c>
      <c r="V577" s="2"/>
      <c r="W577" s="2"/>
      <c r="X577" s="2"/>
      <c r="Y577" s="2"/>
      <c r="Z577" s="435" t="s">
        <v>1484</v>
      </c>
      <c r="AA577" s="436"/>
      <c r="AB577" s="436"/>
      <c r="AC577" s="436"/>
      <c r="AD577" s="436"/>
      <c r="AE577" s="436"/>
      <c r="AF577" s="436"/>
      <c r="AG577" s="436"/>
      <c r="AH577" s="436"/>
      <c r="AI577" s="436"/>
      <c r="AJ577" s="436"/>
      <c r="AK577" s="437"/>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row>
    <row r="578" spans="1:112" ht="12.75" customHeight="1">
      <c r="A578" s="50"/>
      <c r="B578" s="2" t="s">
        <v>728</v>
      </c>
      <c r="C578" s="2"/>
      <c r="D578" s="2"/>
      <c r="E578" s="2"/>
      <c r="F578" s="2"/>
      <c r="G578" s="435" t="s">
        <v>1492</v>
      </c>
      <c r="H578" s="436"/>
      <c r="I578" s="436"/>
      <c r="J578" s="436"/>
      <c r="K578" s="436"/>
      <c r="L578" s="436"/>
      <c r="M578" s="436"/>
      <c r="N578" s="436"/>
      <c r="O578" s="436"/>
      <c r="P578" s="436"/>
      <c r="Q578" s="436"/>
      <c r="R578" s="437"/>
      <c r="S578" s="2"/>
      <c r="T578" s="50"/>
      <c r="U578" s="2" t="s">
        <v>728</v>
      </c>
      <c r="V578" s="2"/>
      <c r="W578" s="2"/>
      <c r="X578" s="2"/>
      <c r="Y578" s="2"/>
      <c r="Z578" s="432" t="s">
        <v>965</v>
      </c>
      <c r="AA578" s="401"/>
      <c r="AB578" s="401"/>
      <c r="AC578" s="401"/>
      <c r="AD578" s="401"/>
      <c r="AE578" s="401"/>
      <c r="AF578" s="401"/>
      <c r="AG578" s="401"/>
      <c r="AH578" s="401"/>
      <c r="AI578" s="401"/>
      <c r="AJ578" s="401"/>
      <c r="AK578" s="433"/>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row>
    <row r="579" spans="1:112" ht="12.75" customHeight="1">
      <c r="A579" s="50"/>
      <c r="B579" s="2" t="s">
        <v>1472</v>
      </c>
      <c r="C579" s="2"/>
      <c r="D579" s="2"/>
      <c r="E579" s="2"/>
      <c r="F579" s="2"/>
      <c r="G579" s="435" t="s">
        <v>1493</v>
      </c>
      <c r="H579" s="436"/>
      <c r="I579" s="436"/>
      <c r="J579" s="436"/>
      <c r="K579" s="436"/>
      <c r="L579" s="436"/>
      <c r="M579" s="436"/>
      <c r="N579" s="436"/>
      <c r="O579" s="436"/>
      <c r="P579" s="436"/>
      <c r="Q579" s="436"/>
      <c r="R579" s="437"/>
      <c r="S579" s="2"/>
      <c r="T579" s="50"/>
      <c r="U579" s="2" t="s">
        <v>1472</v>
      </c>
      <c r="V579" s="2"/>
      <c r="W579" s="2"/>
      <c r="X579" s="2"/>
      <c r="Y579" s="2"/>
      <c r="Z579" s="432" t="s">
        <v>905</v>
      </c>
      <c r="AA579" s="401"/>
      <c r="AB579" s="401"/>
      <c r="AC579" s="401"/>
      <c r="AD579" s="401"/>
      <c r="AE579" s="401"/>
      <c r="AF579" s="401"/>
      <c r="AG579" s="401"/>
      <c r="AH579" s="401"/>
      <c r="AI579" s="401"/>
      <c r="AJ579" s="401"/>
      <c r="AK579" s="433"/>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row>
    <row r="580" spans="1:112" ht="15.75" customHeight="1">
      <c r="A580" s="50"/>
      <c r="B580" s="2" t="s">
        <v>589</v>
      </c>
      <c r="C580" s="2"/>
      <c r="D580" s="2"/>
      <c r="E580" s="2"/>
      <c r="F580" s="2"/>
      <c r="G580" s="434" t="s">
        <v>1495</v>
      </c>
      <c r="H580" s="401"/>
      <c r="I580" s="401"/>
      <c r="J580" s="401"/>
      <c r="K580" s="401"/>
      <c r="L580" s="433"/>
      <c r="M580" s="2"/>
      <c r="N580" s="2"/>
      <c r="O580" s="26" t="s">
        <v>888</v>
      </c>
      <c r="P580" s="432"/>
      <c r="Q580" s="401"/>
      <c r="R580" s="433"/>
      <c r="S580" s="2"/>
      <c r="T580" s="50"/>
      <c r="U580" s="2" t="s">
        <v>589</v>
      </c>
      <c r="V580" s="2"/>
      <c r="W580" s="2"/>
      <c r="X580" s="2"/>
      <c r="Y580" s="2"/>
      <c r="Z580" s="434" t="s">
        <v>907</v>
      </c>
      <c r="AA580" s="401"/>
      <c r="AB580" s="401"/>
      <c r="AC580" s="401"/>
      <c r="AD580" s="401"/>
      <c r="AE580" s="433"/>
      <c r="AF580" s="2"/>
      <c r="AG580" s="2"/>
      <c r="AH580" s="26" t="s">
        <v>888</v>
      </c>
      <c r="AI580" s="432"/>
      <c r="AJ580" s="401"/>
      <c r="AK580" s="433"/>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row>
    <row r="581" spans="1:112" ht="15.75" customHeight="1">
      <c r="A581" s="50"/>
      <c r="B581" s="2" t="s">
        <v>1476</v>
      </c>
      <c r="C581" s="2"/>
      <c r="D581" s="2"/>
      <c r="E581" s="2"/>
      <c r="F581" s="2"/>
      <c r="G581" s="2"/>
      <c r="H581" s="435" t="s">
        <v>1477</v>
      </c>
      <c r="I581" s="436"/>
      <c r="J581" s="436"/>
      <c r="K581" s="436"/>
      <c r="L581" s="436"/>
      <c r="M581" s="436"/>
      <c r="N581" s="436"/>
      <c r="O581" s="436"/>
      <c r="P581" s="436"/>
      <c r="Q581" s="436"/>
      <c r="R581" s="437"/>
      <c r="S581" s="2"/>
      <c r="T581" s="50"/>
      <c r="U581" s="2" t="s">
        <v>1476</v>
      </c>
      <c r="V581" s="2"/>
      <c r="W581" s="2"/>
      <c r="X581" s="2"/>
      <c r="Y581" s="2"/>
      <c r="Z581" s="2"/>
      <c r="AA581" s="435"/>
      <c r="AB581" s="436"/>
      <c r="AC581" s="436"/>
      <c r="AD581" s="436"/>
      <c r="AE581" s="436"/>
      <c r="AF581" s="436"/>
      <c r="AG581" s="436"/>
      <c r="AH581" s="436"/>
      <c r="AI581" s="436"/>
      <c r="AJ581" s="436"/>
      <c r="AK581" s="437"/>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row>
    <row r="582" spans="1:112" ht="15.75" customHeight="1">
      <c r="A582" s="50"/>
      <c r="B582" s="2" t="s">
        <v>1480</v>
      </c>
      <c r="C582" s="2"/>
      <c r="D582" s="2"/>
      <c r="E582" s="2"/>
      <c r="F582" s="2"/>
      <c r="G582" s="2"/>
      <c r="H582" s="2"/>
      <c r="I582" s="2"/>
      <c r="J582" s="2"/>
      <c r="K582" s="2"/>
      <c r="L582" s="2"/>
      <c r="M582" s="2"/>
      <c r="N582" s="438" t="s">
        <v>419</v>
      </c>
      <c r="O582" s="437"/>
      <c r="P582" s="2"/>
      <c r="Q582" s="2"/>
      <c r="R582" s="2"/>
      <c r="S582" s="2"/>
      <c r="T582" s="50"/>
      <c r="U582" s="2" t="s">
        <v>1480</v>
      </c>
      <c r="V582" s="2"/>
      <c r="W582" s="2"/>
      <c r="X582" s="2"/>
      <c r="Y582" s="2"/>
      <c r="Z582" s="2"/>
      <c r="AA582" s="2"/>
      <c r="AB582" s="2"/>
      <c r="AC582" s="2"/>
      <c r="AD582" s="2"/>
      <c r="AE582" s="2"/>
      <c r="AF582" s="2"/>
      <c r="AG582" s="438" t="s">
        <v>419</v>
      </c>
      <c r="AH582" s="437"/>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row>
    <row r="583" spans="1:112" ht="15.75" customHeight="1">
      <c r="A583" s="50"/>
      <c r="B583" s="2"/>
      <c r="C583" s="2"/>
      <c r="D583" s="2"/>
      <c r="E583" s="2"/>
      <c r="F583" s="2"/>
      <c r="G583" s="2"/>
      <c r="H583" s="2"/>
      <c r="I583" s="2"/>
      <c r="J583" s="2"/>
      <c r="K583" s="2"/>
      <c r="L583" s="2"/>
      <c r="M583" s="2"/>
      <c r="N583" s="2"/>
      <c r="O583" s="2"/>
      <c r="P583" s="2"/>
      <c r="Q583" s="2"/>
      <c r="R583" s="2"/>
      <c r="S583" s="2"/>
      <c r="T583" s="50"/>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row>
    <row r="584" spans="1:112" ht="12.75" customHeight="1">
      <c r="A584" s="235" t="s">
        <v>1451</v>
      </c>
      <c r="B584" s="2" t="s">
        <v>1467</v>
      </c>
      <c r="C584" s="2"/>
      <c r="D584" s="2"/>
      <c r="E584" s="2"/>
      <c r="F584" s="2"/>
      <c r="G584" s="463" t="str">
        <f>C551</f>
        <v>Deferred Developer Fee</v>
      </c>
      <c r="H584" s="450"/>
      <c r="I584" s="450"/>
      <c r="J584" s="450"/>
      <c r="K584" s="450"/>
      <c r="L584" s="450"/>
      <c r="M584" s="450"/>
      <c r="N584" s="450"/>
      <c r="O584" s="450"/>
      <c r="P584" s="450"/>
      <c r="Q584" s="450"/>
      <c r="R584" s="450"/>
      <c r="S584" s="2"/>
      <c r="T584" s="235" t="s">
        <v>1453</v>
      </c>
      <c r="U584" s="2" t="s">
        <v>1467</v>
      </c>
      <c r="V584" s="2"/>
      <c r="W584" s="2"/>
      <c r="X584" s="2"/>
      <c r="Y584" s="2"/>
      <c r="Z584" s="463" t="str">
        <f>C552</f>
        <v>Capital Contribution- GP</v>
      </c>
      <c r="AA584" s="450"/>
      <c r="AB584" s="450"/>
      <c r="AC584" s="450"/>
      <c r="AD584" s="450"/>
      <c r="AE584" s="450"/>
      <c r="AF584" s="450"/>
      <c r="AG584" s="450"/>
      <c r="AH584" s="450"/>
      <c r="AI584" s="450"/>
      <c r="AJ584" s="450"/>
      <c r="AK584" s="450"/>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row>
    <row r="585" spans="1:112" ht="15.75" customHeight="1">
      <c r="A585" s="50"/>
      <c r="B585" s="2" t="s">
        <v>879</v>
      </c>
      <c r="C585" s="2"/>
      <c r="D585" s="2"/>
      <c r="E585" s="2"/>
      <c r="F585" s="2"/>
      <c r="G585" s="435" t="s">
        <v>1484</v>
      </c>
      <c r="H585" s="436"/>
      <c r="I585" s="436"/>
      <c r="J585" s="436"/>
      <c r="K585" s="436"/>
      <c r="L585" s="436"/>
      <c r="M585" s="436"/>
      <c r="N585" s="436"/>
      <c r="O585" s="436"/>
      <c r="P585" s="436"/>
      <c r="Q585" s="436"/>
      <c r="R585" s="437"/>
      <c r="S585" s="2"/>
      <c r="T585" s="50"/>
      <c r="U585" s="2" t="s">
        <v>879</v>
      </c>
      <c r="V585" s="2"/>
      <c r="W585" s="2"/>
      <c r="X585" s="2"/>
      <c r="Y585" s="2"/>
      <c r="Z585" s="435" t="s">
        <v>1484</v>
      </c>
      <c r="AA585" s="436"/>
      <c r="AB585" s="436"/>
      <c r="AC585" s="436"/>
      <c r="AD585" s="436"/>
      <c r="AE585" s="436"/>
      <c r="AF585" s="436"/>
      <c r="AG585" s="436"/>
      <c r="AH585" s="436"/>
      <c r="AI585" s="436"/>
      <c r="AJ585" s="436"/>
      <c r="AK585" s="437"/>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row>
    <row r="586" spans="1:112" ht="12.75" customHeight="1">
      <c r="A586" s="50"/>
      <c r="B586" s="2" t="s">
        <v>728</v>
      </c>
      <c r="C586" s="2"/>
      <c r="D586" s="2"/>
      <c r="E586" s="2"/>
      <c r="F586" s="2"/>
      <c r="G586" s="435" t="s">
        <v>965</v>
      </c>
      <c r="H586" s="436"/>
      <c r="I586" s="436"/>
      <c r="J586" s="436"/>
      <c r="K586" s="436"/>
      <c r="L586" s="436"/>
      <c r="M586" s="436"/>
      <c r="N586" s="436"/>
      <c r="O586" s="436"/>
      <c r="P586" s="436"/>
      <c r="Q586" s="436"/>
      <c r="R586" s="437"/>
      <c r="S586" s="2"/>
      <c r="T586" s="50"/>
      <c r="U586" s="2" t="s">
        <v>728</v>
      </c>
      <c r="V586" s="2"/>
      <c r="W586" s="2"/>
      <c r="X586" s="2"/>
      <c r="Y586" s="2"/>
      <c r="Z586" s="432" t="s">
        <v>965</v>
      </c>
      <c r="AA586" s="401"/>
      <c r="AB586" s="401"/>
      <c r="AC586" s="401"/>
      <c r="AD586" s="401"/>
      <c r="AE586" s="401"/>
      <c r="AF586" s="401"/>
      <c r="AG586" s="401"/>
      <c r="AH586" s="401"/>
      <c r="AI586" s="401"/>
      <c r="AJ586" s="401"/>
      <c r="AK586" s="433"/>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row>
    <row r="587" spans="1:112" ht="15.75" customHeight="1">
      <c r="A587" s="50"/>
      <c r="B587" s="2" t="s">
        <v>1472</v>
      </c>
      <c r="C587" s="2"/>
      <c r="D587" s="2"/>
      <c r="E587" s="2"/>
      <c r="F587" s="2"/>
      <c r="G587" s="435" t="s">
        <v>905</v>
      </c>
      <c r="H587" s="436"/>
      <c r="I587" s="436"/>
      <c r="J587" s="436"/>
      <c r="K587" s="436"/>
      <c r="L587" s="436"/>
      <c r="M587" s="436"/>
      <c r="N587" s="436"/>
      <c r="O587" s="436"/>
      <c r="P587" s="436"/>
      <c r="Q587" s="436"/>
      <c r="R587" s="437"/>
      <c r="S587" s="2"/>
      <c r="T587" s="50"/>
      <c r="U587" s="2" t="s">
        <v>1472</v>
      </c>
      <c r="V587" s="2"/>
      <c r="W587" s="2"/>
      <c r="X587" s="2"/>
      <c r="Y587" s="2"/>
      <c r="Z587" s="244" t="s">
        <v>905</v>
      </c>
      <c r="AA587" s="171"/>
      <c r="AB587" s="171"/>
      <c r="AC587" s="171"/>
      <c r="AD587" s="171"/>
      <c r="AE587" s="171"/>
      <c r="AF587" s="171"/>
      <c r="AG587" s="171"/>
      <c r="AH587" s="171"/>
      <c r="AI587" s="171"/>
      <c r="AJ587" s="171"/>
      <c r="AK587" s="171"/>
      <c r="AL587" s="2"/>
      <c r="AM587" s="2"/>
      <c r="AN587" s="2"/>
      <c r="AO587" s="2"/>
      <c r="AP587" s="2"/>
      <c r="AQ587" s="2"/>
      <c r="AR587" s="2"/>
      <c r="AS587" s="2"/>
      <c r="AT587" s="2"/>
      <c r="AU587" s="2"/>
      <c r="AV587" s="2"/>
      <c r="AW587" s="2"/>
      <c r="AX587" s="2"/>
      <c r="AY587" s="2"/>
      <c r="AZ587" s="2"/>
      <c r="BA587" s="2" t="s">
        <v>1500</v>
      </c>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t="s">
        <v>1502</v>
      </c>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row>
    <row r="588" spans="1:112" ht="15.75" customHeight="1">
      <c r="A588" s="50"/>
      <c r="B588" s="2" t="s">
        <v>589</v>
      </c>
      <c r="C588" s="2"/>
      <c r="D588" s="2"/>
      <c r="E588" s="2"/>
      <c r="F588" s="2"/>
      <c r="G588" s="434" t="s">
        <v>907</v>
      </c>
      <c r="H588" s="401"/>
      <c r="I588" s="401"/>
      <c r="J588" s="401"/>
      <c r="K588" s="401"/>
      <c r="L588" s="433"/>
      <c r="M588" s="2"/>
      <c r="N588" s="2"/>
      <c r="O588" s="26" t="s">
        <v>888</v>
      </c>
      <c r="P588" s="432"/>
      <c r="Q588" s="401"/>
      <c r="R588" s="433"/>
      <c r="S588" s="2"/>
      <c r="T588" s="50"/>
      <c r="U588" s="2" t="s">
        <v>589</v>
      </c>
      <c r="V588" s="2"/>
      <c r="W588" s="2"/>
      <c r="X588" s="2"/>
      <c r="Y588" s="2"/>
      <c r="Z588" s="434" t="s">
        <v>907</v>
      </c>
      <c r="AA588" s="401"/>
      <c r="AB588" s="401"/>
      <c r="AC588" s="401"/>
      <c r="AD588" s="401"/>
      <c r="AE588" s="433"/>
      <c r="AF588" s="2"/>
      <c r="AG588" s="2"/>
      <c r="AH588" s="26" t="s">
        <v>888</v>
      </c>
      <c r="AI588" s="432"/>
      <c r="AJ588" s="401"/>
      <c r="AK588" s="433"/>
      <c r="AL588" s="2"/>
      <c r="AM588" s="2" t="s">
        <v>1503</v>
      </c>
      <c r="AN588" s="2"/>
      <c r="AO588" s="2"/>
      <c r="AP588" s="2"/>
      <c r="AQ588" s="2"/>
      <c r="AR588" s="178" t="s">
        <v>1504</v>
      </c>
      <c r="AS588" s="179"/>
      <c r="AT588" s="431"/>
      <c r="AU588" s="430"/>
      <c r="AV588" s="178" t="s">
        <v>1505</v>
      </c>
      <c r="AW588" s="179"/>
      <c r="AX588" s="431"/>
      <c r="AY588" s="430"/>
      <c r="AZ588" s="2"/>
      <c r="BA588" s="431" t="s">
        <v>1506</v>
      </c>
      <c r="BB588" s="401"/>
      <c r="BC588" s="401"/>
      <c r="BD588" s="401"/>
      <c r="BE588" s="430"/>
      <c r="BF588" s="431" t="s">
        <v>1507</v>
      </c>
      <c r="BG588" s="401"/>
      <c r="BH588" s="401"/>
      <c r="BI588" s="401"/>
      <c r="BJ588" s="430"/>
      <c r="BK588" s="431" t="s">
        <v>1508</v>
      </c>
      <c r="BL588" s="401"/>
      <c r="BM588" s="401"/>
      <c r="BN588" s="401"/>
      <c r="BO588" s="430"/>
      <c r="BP588" s="431" t="s">
        <v>1509</v>
      </c>
      <c r="BQ588" s="401"/>
      <c r="BR588" s="401"/>
      <c r="BS588" s="401"/>
      <c r="BT588" s="430"/>
      <c r="BU588" s="431" t="s">
        <v>1510</v>
      </c>
      <c r="BV588" s="401"/>
      <c r="BW588" s="401"/>
      <c r="BX588" s="401"/>
      <c r="BY588" s="430"/>
      <c r="BZ588" s="431" t="s">
        <v>1511</v>
      </c>
      <c r="CA588" s="401"/>
      <c r="CB588" s="401"/>
      <c r="CC588" s="401"/>
      <c r="CD588" s="430"/>
      <c r="CE588" s="431" t="s">
        <v>1506</v>
      </c>
      <c r="CF588" s="401"/>
      <c r="CG588" s="401"/>
      <c r="CH588" s="401"/>
      <c r="CI588" s="430"/>
      <c r="CJ588" s="431" t="s">
        <v>1507</v>
      </c>
      <c r="CK588" s="401"/>
      <c r="CL588" s="401"/>
      <c r="CM588" s="401"/>
      <c r="CN588" s="430"/>
      <c r="CO588" s="431" t="s">
        <v>1508</v>
      </c>
      <c r="CP588" s="401"/>
      <c r="CQ588" s="401"/>
      <c r="CR588" s="401"/>
      <c r="CS588" s="430"/>
      <c r="CT588" s="431" t="s">
        <v>1509</v>
      </c>
      <c r="CU588" s="401"/>
      <c r="CV588" s="401"/>
      <c r="CW588" s="401"/>
      <c r="CX588" s="430"/>
      <c r="CY588" s="431" t="s">
        <v>1510</v>
      </c>
      <c r="CZ588" s="401"/>
      <c r="DA588" s="401"/>
      <c r="DB588" s="401"/>
      <c r="DC588" s="430"/>
      <c r="DD588" s="431" t="s">
        <v>1511</v>
      </c>
      <c r="DE588" s="401"/>
      <c r="DF588" s="401"/>
      <c r="DG588" s="401"/>
      <c r="DH588" s="430"/>
    </row>
    <row r="589" spans="1:112" ht="15.75" customHeight="1">
      <c r="A589" s="50"/>
      <c r="B589" s="2" t="s">
        <v>1476</v>
      </c>
      <c r="C589" s="2"/>
      <c r="D589" s="2"/>
      <c r="E589" s="2"/>
      <c r="F589" s="2"/>
      <c r="G589" s="2"/>
      <c r="H589" s="435"/>
      <c r="I589" s="436"/>
      <c r="J589" s="436"/>
      <c r="K589" s="436"/>
      <c r="L589" s="436"/>
      <c r="M589" s="436"/>
      <c r="N589" s="436"/>
      <c r="O589" s="436"/>
      <c r="P589" s="436"/>
      <c r="Q589" s="436"/>
      <c r="R589" s="437"/>
      <c r="S589" s="2"/>
      <c r="T589" s="50"/>
      <c r="U589" s="2" t="s">
        <v>1476</v>
      </c>
      <c r="V589" s="2"/>
      <c r="W589" s="2"/>
      <c r="X589" s="2"/>
      <c r="Y589" s="2"/>
      <c r="Z589" s="2"/>
      <c r="AA589" s="435"/>
      <c r="AB589" s="436"/>
      <c r="AC589" s="436"/>
      <c r="AD589" s="436"/>
      <c r="AE589" s="436"/>
      <c r="AF589" s="436"/>
      <c r="AG589" s="436"/>
      <c r="AH589" s="436"/>
      <c r="AI589" s="436"/>
      <c r="AJ589" s="436"/>
      <c r="AK589" s="437"/>
      <c r="AL589" s="2"/>
      <c r="AM589" s="2" t="s">
        <v>1507</v>
      </c>
      <c r="AN589" s="2"/>
      <c r="AO589" s="2"/>
      <c r="AP589" s="2"/>
      <c r="AQ589" s="2"/>
      <c r="AR589" s="431">
        <f t="shared" ref="AR589:AR613" si="1">IF(AND(AD709&lt;=0.5,AD709&gt;=0.36),1,0)</f>
        <v>0</v>
      </c>
      <c r="AS589" s="430"/>
      <c r="AT589" s="431">
        <f t="shared" ref="AT589:AT613" si="2">IF(AR589=1,G709,0)</f>
        <v>0</v>
      </c>
      <c r="AU589" s="430"/>
      <c r="AV589" s="431">
        <f t="shared" ref="AV589:AV613" si="3">IF(AND(AD709&lt;=0.35,AD709&gt;0),1,0)</f>
        <v>1</v>
      </c>
      <c r="AW589" s="430"/>
      <c r="AX589" s="482">
        <f t="shared" ref="AX589:AX613" si="4">IF(AV589=1,G709,0)</f>
        <v>1</v>
      </c>
      <c r="AY589" s="430"/>
      <c r="AZ589" s="2"/>
      <c r="BA589" s="431">
        <f t="shared" ref="BA589:BA613" si="5">IF(B709="SRO/Studio",G709,0)</f>
        <v>0</v>
      </c>
      <c r="BB589" s="401"/>
      <c r="BC589" s="401"/>
      <c r="BD589" s="401"/>
      <c r="BE589" s="430"/>
      <c r="BF589" s="482">
        <f t="shared" ref="BF589:BF613" si="6">IF(B709="1 Bedroom",G709,0)</f>
        <v>1</v>
      </c>
      <c r="BG589" s="401"/>
      <c r="BH589" s="401"/>
      <c r="BI589" s="401"/>
      <c r="BJ589" s="430"/>
      <c r="BK589" s="431">
        <f t="shared" ref="BK589:BK613" si="7">IF(B709="2 Bedrooms",G709,0)</f>
        <v>0</v>
      </c>
      <c r="BL589" s="401"/>
      <c r="BM589" s="401"/>
      <c r="BN589" s="401"/>
      <c r="BO589" s="430"/>
      <c r="BP589" s="431">
        <f t="shared" ref="BP589:BP613" si="8">IF(B709="3 Bedrooms",G709,0)</f>
        <v>0</v>
      </c>
      <c r="BQ589" s="401"/>
      <c r="BR589" s="401"/>
      <c r="BS589" s="401"/>
      <c r="BT589" s="430"/>
      <c r="BU589" s="431">
        <f t="shared" ref="BU589:BU613" si="9">IF(B709="4 Bedrooms",G709,0)</f>
        <v>0</v>
      </c>
      <c r="BV589" s="401"/>
      <c r="BW589" s="401"/>
      <c r="BX589" s="401"/>
      <c r="BY589" s="430"/>
      <c r="BZ589" s="431">
        <f t="shared" ref="BZ589:BZ613" si="10">IF(B709="5 Bedrooms",G709,0)</f>
        <v>0</v>
      </c>
      <c r="CA589" s="401"/>
      <c r="CB589" s="401"/>
      <c r="CC589" s="401"/>
      <c r="CD589" s="430"/>
      <c r="CE589" s="483">
        <f t="shared" ref="CE589:CE613" si="11">IF(AND(B709="SRO/Studio",AD709&lt;=0.3),G709,0)</f>
        <v>0</v>
      </c>
      <c r="CF589" s="401"/>
      <c r="CG589" s="401"/>
      <c r="CH589" s="401"/>
      <c r="CI589" s="430"/>
      <c r="CJ589" s="546">
        <f t="shared" ref="CJ589:CJ613" si="12">IF(AND(B709="1 Bedroom",AD709&lt;=0.3),G709,0)</f>
        <v>1</v>
      </c>
      <c r="CK589" s="401"/>
      <c r="CL589" s="401"/>
      <c r="CM589" s="401"/>
      <c r="CN589" s="430"/>
      <c r="CO589" s="483">
        <f t="shared" ref="CO589:CO613" si="13">IF(AND(B709="2 Bedrooms",AD709&lt;=0.3),G709,0)</f>
        <v>0</v>
      </c>
      <c r="CP589" s="401"/>
      <c r="CQ589" s="401"/>
      <c r="CR589" s="401"/>
      <c r="CS589" s="430"/>
      <c r="CT589" s="483">
        <f t="shared" ref="CT589:CT613" si="14">IF(AND(B709="3 Bedrooms",AD709&lt;=0.3),G709,0)</f>
        <v>0</v>
      </c>
      <c r="CU589" s="401"/>
      <c r="CV589" s="401"/>
      <c r="CW589" s="401"/>
      <c r="CX589" s="430"/>
      <c r="CY589" s="483">
        <f t="shared" ref="CY589:CY613" si="15">IF(AND(B709="4 Bedrooms",AD709&lt;=0.3),G709,0)</f>
        <v>0</v>
      </c>
      <c r="CZ589" s="401"/>
      <c r="DA589" s="401"/>
      <c r="DB589" s="401"/>
      <c r="DC589" s="430"/>
      <c r="DD589" s="483">
        <f t="shared" ref="DD589:DD613" si="16">IF(AND(B709="5 Bedrooms",AD709&lt;=0.3),G709,0)</f>
        <v>0</v>
      </c>
      <c r="DE589" s="401"/>
      <c r="DF589" s="401"/>
      <c r="DG589" s="401"/>
      <c r="DH589" s="430"/>
    </row>
    <row r="590" spans="1:112" ht="15.75" customHeight="1">
      <c r="A590" s="50"/>
      <c r="B590" s="2" t="s">
        <v>1480</v>
      </c>
      <c r="C590" s="2"/>
      <c r="D590" s="2"/>
      <c r="E590" s="2"/>
      <c r="F590" s="2"/>
      <c r="G590" s="2"/>
      <c r="H590" s="2"/>
      <c r="I590" s="2"/>
      <c r="J590" s="2"/>
      <c r="K590" s="2"/>
      <c r="L590" s="2"/>
      <c r="M590" s="2"/>
      <c r="N590" s="438" t="s">
        <v>419</v>
      </c>
      <c r="O590" s="437"/>
      <c r="P590" s="2"/>
      <c r="Q590" s="2"/>
      <c r="R590" s="2"/>
      <c r="S590" s="2"/>
      <c r="T590" s="50"/>
      <c r="U590" s="2" t="s">
        <v>1480</v>
      </c>
      <c r="V590" s="2"/>
      <c r="W590" s="2"/>
      <c r="X590" s="2"/>
      <c r="Y590" s="2"/>
      <c r="Z590" s="2"/>
      <c r="AA590" s="2"/>
      <c r="AB590" s="2"/>
      <c r="AC590" s="2"/>
      <c r="AD590" s="2"/>
      <c r="AE590" s="2"/>
      <c r="AF590" s="2"/>
      <c r="AG590" s="438" t="s">
        <v>419</v>
      </c>
      <c r="AH590" s="437"/>
      <c r="AI590" s="2"/>
      <c r="AJ590" s="2"/>
      <c r="AK590" s="2"/>
      <c r="AL590" s="2"/>
      <c r="AM590" s="2" t="s">
        <v>1508</v>
      </c>
      <c r="AN590" s="2"/>
      <c r="AO590" s="2"/>
      <c r="AP590" s="2"/>
      <c r="AQ590" s="2"/>
      <c r="AR590" s="431">
        <f t="shared" si="1"/>
        <v>0</v>
      </c>
      <c r="AS590" s="430"/>
      <c r="AT590" s="431">
        <f t="shared" si="2"/>
        <v>0</v>
      </c>
      <c r="AU590" s="430"/>
      <c r="AV590" s="431">
        <f t="shared" si="3"/>
        <v>1</v>
      </c>
      <c r="AW590" s="430"/>
      <c r="AX590" s="482">
        <f t="shared" si="4"/>
        <v>3</v>
      </c>
      <c r="AY590" s="430"/>
      <c r="AZ590" s="2"/>
      <c r="BA590" s="431">
        <f t="shared" si="5"/>
        <v>0</v>
      </c>
      <c r="BB590" s="401"/>
      <c r="BC590" s="401"/>
      <c r="BD590" s="401"/>
      <c r="BE590" s="430"/>
      <c r="BF590" s="431">
        <f t="shared" si="6"/>
        <v>0</v>
      </c>
      <c r="BG590" s="401"/>
      <c r="BH590" s="401"/>
      <c r="BI590" s="401"/>
      <c r="BJ590" s="430"/>
      <c r="BK590" s="482">
        <f t="shared" si="7"/>
        <v>3</v>
      </c>
      <c r="BL590" s="401"/>
      <c r="BM590" s="401"/>
      <c r="BN590" s="401"/>
      <c r="BO590" s="430"/>
      <c r="BP590" s="431">
        <f t="shared" si="8"/>
        <v>0</v>
      </c>
      <c r="BQ590" s="401"/>
      <c r="BR590" s="401"/>
      <c r="BS590" s="401"/>
      <c r="BT590" s="430"/>
      <c r="BU590" s="431">
        <f t="shared" si="9"/>
        <v>0</v>
      </c>
      <c r="BV590" s="401"/>
      <c r="BW590" s="401"/>
      <c r="BX590" s="401"/>
      <c r="BY590" s="430"/>
      <c r="BZ590" s="431">
        <f t="shared" si="10"/>
        <v>0</v>
      </c>
      <c r="CA590" s="401"/>
      <c r="CB590" s="401"/>
      <c r="CC590" s="401"/>
      <c r="CD590" s="430"/>
      <c r="CE590" s="483">
        <f t="shared" si="11"/>
        <v>0</v>
      </c>
      <c r="CF590" s="401"/>
      <c r="CG590" s="401"/>
      <c r="CH590" s="401"/>
      <c r="CI590" s="430"/>
      <c r="CJ590" s="483">
        <f t="shared" si="12"/>
        <v>0</v>
      </c>
      <c r="CK590" s="401"/>
      <c r="CL590" s="401"/>
      <c r="CM590" s="401"/>
      <c r="CN590" s="430"/>
      <c r="CO590" s="546">
        <f t="shared" si="13"/>
        <v>3</v>
      </c>
      <c r="CP590" s="401"/>
      <c r="CQ590" s="401"/>
      <c r="CR590" s="401"/>
      <c r="CS590" s="430"/>
      <c r="CT590" s="483">
        <f t="shared" si="14"/>
        <v>0</v>
      </c>
      <c r="CU590" s="401"/>
      <c r="CV590" s="401"/>
      <c r="CW590" s="401"/>
      <c r="CX590" s="430"/>
      <c r="CY590" s="483">
        <f t="shared" si="15"/>
        <v>0</v>
      </c>
      <c r="CZ590" s="401"/>
      <c r="DA590" s="401"/>
      <c r="DB590" s="401"/>
      <c r="DC590" s="430"/>
      <c r="DD590" s="483">
        <f t="shared" si="16"/>
        <v>0</v>
      </c>
      <c r="DE590" s="401"/>
      <c r="DF590" s="401"/>
      <c r="DG590" s="401"/>
      <c r="DH590" s="430"/>
    </row>
    <row r="591" spans="1:112" ht="15.75" customHeight="1">
      <c r="A591" s="50"/>
      <c r="B591" s="2"/>
      <c r="C591" s="2"/>
      <c r="D591" s="2"/>
      <c r="E591" s="2"/>
      <c r="F591" s="2"/>
      <c r="G591" s="2"/>
      <c r="H591" s="2"/>
      <c r="I591" s="2"/>
      <c r="J591" s="2"/>
      <c r="K591" s="2"/>
      <c r="L591" s="2"/>
      <c r="M591" s="2"/>
      <c r="N591" s="2"/>
      <c r="O591" s="2"/>
      <c r="P591" s="2"/>
      <c r="Q591" s="2"/>
      <c r="R591" s="2"/>
      <c r="S591" s="2"/>
      <c r="T591" s="50"/>
      <c r="U591" s="2"/>
      <c r="V591" s="2"/>
      <c r="W591" s="2"/>
      <c r="X591" s="2"/>
      <c r="Y591" s="2"/>
      <c r="Z591" s="2"/>
      <c r="AA591" s="2"/>
      <c r="AB591" s="2"/>
      <c r="AC591" s="2"/>
      <c r="AD591" s="2"/>
      <c r="AE591" s="2"/>
      <c r="AF591" s="2"/>
      <c r="AG591" s="2"/>
      <c r="AH591" s="2"/>
      <c r="AI591" s="2"/>
      <c r="AJ591" s="2"/>
      <c r="AK591" s="2"/>
      <c r="AL591" s="2"/>
      <c r="AM591" s="2" t="s">
        <v>1509</v>
      </c>
      <c r="AN591" s="2"/>
      <c r="AO591" s="2"/>
      <c r="AP591" s="2"/>
      <c r="AQ591" s="2"/>
      <c r="AR591" s="431">
        <f t="shared" si="1"/>
        <v>0</v>
      </c>
      <c r="AS591" s="430"/>
      <c r="AT591" s="431">
        <f t="shared" si="2"/>
        <v>0</v>
      </c>
      <c r="AU591" s="430"/>
      <c r="AV591" s="431">
        <f t="shared" si="3"/>
        <v>1</v>
      </c>
      <c r="AW591" s="430"/>
      <c r="AX591" s="482">
        <f t="shared" si="4"/>
        <v>3</v>
      </c>
      <c r="AY591" s="430"/>
      <c r="AZ591" s="2"/>
      <c r="BA591" s="431">
        <f t="shared" si="5"/>
        <v>0</v>
      </c>
      <c r="BB591" s="401"/>
      <c r="BC591" s="401"/>
      <c r="BD591" s="401"/>
      <c r="BE591" s="430"/>
      <c r="BF591" s="431">
        <f t="shared" si="6"/>
        <v>0</v>
      </c>
      <c r="BG591" s="401"/>
      <c r="BH591" s="401"/>
      <c r="BI591" s="401"/>
      <c r="BJ591" s="430"/>
      <c r="BK591" s="431">
        <f t="shared" si="7"/>
        <v>0</v>
      </c>
      <c r="BL591" s="401"/>
      <c r="BM591" s="401"/>
      <c r="BN591" s="401"/>
      <c r="BO591" s="430"/>
      <c r="BP591" s="482">
        <f t="shared" si="8"/>
        <v>3</v>
      </c>
      <c r="BQ591" s="401"/>
      <c r="BR591" s="401"/>
      <c r="BS591" s="401"/>
      <c r="BT591" s="430"/>
      <c r="BU591" s="431">
        <f t="shared" si="9"/>
        <v>0</v>
      </c>
      <c r="BV591" s="401"/>
      <c r="BW591" s="401"/>
      <c r="BX591" s="401"/>
      <c r="BY591" s="430"/>
      <c r="BZ591" s="431">
        <f t="shared" si="10"/>
        <v>0</v>
      </c>
      <c r="CA591" s="401"/>
      <c r="CB591" s="401"/>
      <c r="CC591" s="401"/>
      <c r="CD591" s="430"/>
      <c r="CE591" s="483">
        <f t="shared" si="11"/>
        <v>0</v>
      </c>
      <c r="CF591" s="401"/>
      <c r="CG591" s="401"/>
      <c r="CH591" s="401"/>
      <c r="CI591" s="430"/>
      <c r="CJ591" s="483">
        <f t="shared" si="12"/>
        <v>0</v>
      </c>
      <c r="CK591" s="401"/>
      <c r="CL591" s="401"/>
      <c r="CM591" s="401"/>
      <c r="CN591" s="430"/>
      <c r="CO591" s="483">
        <f t="shared" si="13"/>
        <v>0</v>
      </c>
      <c r="CP591" s="401"/>
      <c r="CQ591" s="401"/>
      <c r="CR591" s="401"/>
      <c r="CS591" s="430"/>
      <c r="CT591" s="546">
        <f t="shared" si="14"/>
        <v>3</v>
      </c>
      <c r="CU591" s="401"/>
      <c r="CV591" s="401"/>
      <c r="CW591" s="401"/>
      <c r="CX591" s="430"/>
      <c r="CY591" s="483">
        <f t="shared" si="15"/>
        <v>0</v>
      </c>
      <c r="CZ591" s="401"/>
      <c r="DA591" s="401"/>
      <c r="DB591" s="401"/>
      <c r="DC591" s="430"/>
      <c r="DD591" s="483">
        <f t="shared" si="16"/>
        <v>0</v>
      </c>
      <c r="DE591" s="401"/>
      <c r="DF591" s="401"/>
      <c r="DG591" s="401"/>
      <c r="DH591" s="430"/>
    </row>
    <row r="592" spans="1:112" ht="15.75" customHeight="1">
      <c r="A592" s="235" t="s">
        <v>1455</v>
      </c>
      <c r="B592" s="2" t="s">
        <v>1467</v>
      </c>
      <c r="C592" s="2"/>
      <c r="D592" s="2"/>
      <c r="E592" s="2"/>
      <c r="F592" s="2"/>
      <c r="G592" s="463" t="str">
        <f>C553</f>
        <v>Capital Contribution- LP</v>
      </c>
      <c r="H592" s="450"/>
      <c r="I592" s="450"/>
      <c r="J592" s="450"/>
      <c r="K592" s="450"/>
      <c r="L592" s="450"/>
      <c r="M592" s="450"/>
      <c r="N592" s="450"/>
      <c r="O592" s="450"/>
      <c r="P592" s="450"/>
      <c r="Q592" s="450"/>
      <c r="R592" s="450"/>
      <c r="S592" s="2"/>
      <c r="T592" s="235" t="s">
        <v>1457</v>
      </c>
      <c r="U592" s="2" t="s">
        <v>1467</v>
      </c>
      <c r="V592" s="2"/>
      <c r="W592" s="2"/>
      <c r="X592" s="2"/>
      <c r="Y592" s="2"/>
      <c r="Z592" s="463">
        <f>C554</f>
        <v>0</v>
      </c>
      <c r="AA592" s="450"/>
      <c r="AB592" s="450"/>
      <c r="AC592" s="450"/>
      <c r="AD592" s="450"/>
      <c r="AE592" s="450"/>
      <c r="AF592" s="450"/>
      <c r="AG592" s="450"/>
      <c r="AH592" s="450"/>
      <c r="AI592" s="450"/>
      <c r="AJ592" s="450"/>
      <c r="AK592" s="450"/>
      <c r="AL592" s="2"/>
      <c r="AM592" s="2" t="s">
        <v>1522</v>
      </c>
      <c r="AN592" s="2"/>
      <c r="AO592" s="2"/>
      <c r="AP592" s="2"/>
      <c r="AQ592" s="2"/>
      <c r="AR592" s="431">
        <f t="shared" si="1"/>
        <v>1</v>
      </c>
      <c r="AS592" s="430"/>
      <c r="AT592" s="482">
        <f t="shared" si="2"/>
        <v>3</v>
      </c>
      <c r="AU592" s="430"/>
      <c r="AV592" s="431">
        <f t="shared" si="3"/>
        <v>0</v>
      </c>
      <c r="AW592" s="430"/>
      <c r="AX592" s="431">
        <f t="shared" si="4"/>
        <v>0</v>
      </c>
      <c r="AY592" s="430"/>
      <c r="AZ592" s="2"/>
      <c r="BA592" s="431">
        <f t="shared" si="5"/>
        <v>0</v>
      </c>
      <c r="BB592" s="401"/>
      <c r="BC592" s="401"/>
      <c r="BD592" s="401"/>
      <c r="BE592" s="430"/>
      <c r="BF592" s="482">
        <f t="shared" si="6"/>
        <v>3</v>
      </c>
      <c r="BG592" s="401"/>
      <c r="BH592" s="401"/>
      <c r="BI592" s="401"/>
      <c r="BJ592" s="430"/>
      <c r="BK592" s="431">
        <f t="shared" si="7"/>
        <v>0</v>
      </c>
      <c r="BL592" s="401"/>
      <c r="BM592" s="401"/>
      <c r="BN592" s="401"/>
      <c r="BO592" s="430"/>
      <c r="BP592" s="431">
        <f t="shared" si="8"/>
        <v>0</v>
      </c>
      <c r="BQ592" s="401"/>
      <c r="BR592" s="401"/>
      <c r="BS592" s="401"/>
      <c r="BT592" s="430"/>
      <c r="BU592" s="431">
        <f t="shared" si="9"/>
        <v>0</v>
      </c>
      <c r="BV592" s="401"/>
      <c r="BW592" s="401"/>
      <c r="BX592" s="401"/>
      <c r="BY592" s="430"/>
      <c r="BZ592" s="431">
        <f t="shared" si="10"/>
        <v>0</v>
      </c>
      <c r="CA592" s="401"/>
      <c r="CB592" s="401"/>
      <c r="CC592" s="401"/>
      <c r="CD592" s="430"/>
      <c r="CE592" s="483">
        <f t="shared" si="11"/>
        <v>0</v>
      </c>
      <c r="CF592" s="401"/>
      <c r="CG592" s="401"/>
      <c r="CH592" s="401"/>
      <c r="CI592" s="430"/>
      <c r="CJ592" s="483">
        <f t="shared" si="12"/>
        <v>0</v>
      </c>
      <c r="CK592" s="401"/>
      <c r="CL592" s="401"/>
      <c r="CM592" s="401"/>
      <c r="CN592" s="430"/>
      <c r="CO592" s="483">
        <f t="shared" si="13"/>
        <v>0</v>
      </c>
      <c r="CP592" s="401"/>
      <c r="CQ592" s="401"/>
      <c r="CR592" s="401"/>
      <c r="CS592" s="430"/>
      <c r="CT592" s="483">
        <f t="shared" si="14"/>
        <v>0</v>
      </c>
      <c r="CU592" s="401"/>
      <c r="CV592" s="401"/>
      <c r="CW592" s="401"/>
      <c r="CX592" s="430"/>
      <c r="CY592" s="483">
        <f t="shared" si="15"/>
        <v>0</v>
      </c>
      <c r="CZ592" s="401"/>
      <c r="DA592" s="401"/>
      <c r="DB592" s="401"/>
      <c r="DC592" s="430"/>
      <c r="DD592" s="483">
        <f t="shared" si="16"/>
        <v>0</v>
      </c>
      <c r="DE592" s="401"/>
      <c r="DF592" s="401"/>
      <c r="DG592" s="401"/>
      <c r="DH592" s="430"/>
    </row>
    <row r="593" spans="1:112" ht="15.75" customHeight="1">
      <c r="A593" s="50"/>
      <c r="B593" s="2" t="s">
        <v>879</v>
      </c>
      <c r="C593" s="2"/>
      <c r="D593" s="2"/>
      <c r="E593" s="2"/>
      <c r="F593" s="2"/>
      <c r="G593" s="435" t="s">
        <v>1026</v>
      </c>
      <c r="H593" s="436"/>
      <c r="I593" s="436"/>
      <c r="J593" s="436"/>
      <c r="K593" s="436"/>
      <c r="L593" s="436"/>
      <c r="M593" s="436"/>
      <c r="N593" s="436"/>
      <c r="O593" s="436"/>
      <c r="P593" s="436"/>
      <c r="Q593" s="436"/>
      <c r="R593" s="437"/>
      <c r="S593" s="2"/>
      <c r="T593" s="50"/>
      <c r="U593" s="2" t="s">
        <v>879</v>
      </c>
      <c r="V593" s="2"/>
      <c r="W593" s="2"/>
      <c r="X593" s="2"/>
      <c r="Y593" s="2"/>
      <c r="Z593" s="435"/>
      <c r="AA593" s="436"/>
      <c r="AB593" s="436"/>
      <c r="AC593" s="436"/>
      <c r="AD593" s="436"/>
      <c r="AE593" s="436"/>
      <c r="AF593" s="436"/>
      <c r="AG593" s="436"/>
      <c r="AH593" s="436"/>
      <c r="AI593" s="436"/>
      <c r="AJ593" s="436"/>
      <c r="AK593" s="437"/>
      <c r="AL593" s="2"/>
      <c r="AM593" s="2" t="s">
        <v>1511</v>
      </c>
      <c r="AN593" s="2"/>
      <c r="AO593" s="2"/>
      <c r="AP593" s="2"/>
      <c r="AQ593" s="2"/>
      <c r="AR593" s="431">
        <f t="shared" si="1"/>
        <v>1</v>
      </c>
      <c r="AS593" s="430"/>
      <c r="AT593" s="482">
        <f t="shared" si="2"/>
        <v>8</v>
      </c>
      <c r="AU593" s="430"/>
      <c r="AV593" s="431">
        <f t="shared" si="3"/>
        <v>0</v>
      </c>
      <c r="AW593" s="430"/>
      <c r="AX593" s="431">
        <f t="shared" si="4"/>
        <v>0</v>
      </c>
      <c r="AY593" s="430"/>
      <c r="AZ593" s="2"/>
      <c r="BA593" s="431">
        <f t="shared" si="5"/>
        <v>0</v>
      </c>
      <c r="BB593" s="401"/>
      <c r="BC593" s="401"/>
      <c r="BD593" s="401"/>
      <c r="BE593" s="430"/>
      <c r="BF593" s="431">
        <f t="shared" si="6"/>
        <v>0</v>
      </c>
      <c r="BG593" s="401"/>
      <c r="BH593" s="401"/>
      <c r="BI593" s="401"/>
      <c r="BJ593" s="430"/>
      <c r="BK593" s="482">
        <f t="shared" si="7"/>
        <v>8</v>
      </c>
      <c r="BL593" s="401"/>
      <c r="BM593" s="401"/>
      <c r="BN593" s="401"/>
      <c r="BO593" s="430"/>
      <c r="BP593" s="431">
        <f t="shared" si="8"/>
        <v>0</v>
      </c>
      <c r="BQ593" s="401"/>
      <c r="BR593" s="401"/>
      <c r="BS593" s="401"/>
      <c r="BT593" s="430"/>
      <c r="BU593" s="431">
        <f t="shared" si="9"/>
        <v>0</v>
      </c>
      <c r="BV593" s="401"/>
      <c r="BW593" s="401"/>
      <c r="BX593" s="401"/>
      <c r="BY593" s="430"/>
      <c r="BZ593" s="431">
        <f t="shared" si="10"/>
        <v>0</v>
      </c>
      <c r="CA593" s="401"/>
      <c r="CB593" s="401"/>
      <c r="CC593" s="401"/>
      <c r="CD593" s="430"/>
      <c r="CE593" s="483">
        <f t="shared" si="11"/>
        <v>0</v>
      </c>
      <c r="CF593" s="401"/>
      <c r="CG593" s="401"/>
      <c r="CH593" s="401"/>
      <c r="CI593" s="430"/>
      <c r="CJ593" s="483">
        <f t="shared" si="12"/>
        <v>0</v>
      </c>
      <c r="CK593" s="401"/>
      <c r="CL593" s="401"/>
      <c r="CM593" s="401"/>
      <c r="CN593" s="430"/>
      <c r="CO593" s="483">
        <f t="shared" si="13"/>
        <v>0</v>
      </c>
      <c r="CP593" s="401"/>
      <c r="CQ593" s="401"/>
      <c r="CR593" s="401"/>
      <c r="CS593" s="430"/>
      <c r="CT593" s="483">
        <f t="shared" si="14"/>
        <v>0</v>
      </c>
      <c r="CU593" s="401"/>
      <c r="CV593" s="401"/>
      <c r="CW593" s="401"/>
      <c r="CX593" s="430"/>
      <c r="CY593" s="483">
        <f t="shared" si="15"/>
        <v>0</v>
      </c>
      <c r="CZ593" s="401"/>
      <c r="DA593" s="401"/>
      <c r="DB593" s="401"/>
      <c r="DC593" s="430"/>
      <c r="DD593" s="483">
        <f t="shared" si="16"/>
        <v>0</v>
      </c>
      <c r="DE593" s="401"/>
      <c r="DF593" s="401"/>
      <c r="DG593" s="401"/>
      <c r="DH593" s="430"/>
    </row>
    <row r="594" spans="1:112" ht="15.75" customHeight="1">
      <c r="A594" s="50"/>
      <c r="B594" s="2" t="s">
        <v>728</v>
      </c>
      <c r="C594" s="2"/>
      <c r="D594" s="2"/>
      <c r="E594" s="2"/>
      <c r="F594" s="2"/>
      <c r="G594" s="435"/>
      <c r="H594" s="436"/>
      <c r="I594" s="436"/>
      <c r="J594" s="436"/>
      <c r="K594" s="436"/>
      <c r="L594" s="436"/>
      <c r="M594" s="436"/>
      <c r="N594" s="436"/>
      <c r="O594" s="436"/>
      <c r="P594" s="436"/>
      <c r="Q594" s="436"/>
      <c r="R594" s="437"/>
      <c r="S594" s="2"/>
      <c r="T594" s="50"/>
      <c r="U594" s="2" t="s">
        <v>728</v>
      </c>
      <c r="V594" s="2"/>
      <c r="W594" s="2"/>
      <c r="X594" s="2"/>
      <c r="Y594" s="2"/>
      <c r="Z594" s="432"/>
      <c r="AA594" s="401"/>
      <c r="AB594" s="401"/>
      <c r="AC594" s="401"/>
      <c r="AD594" s="401"/>
      <c r="AE594" s="401"/>
      <c r="AF594" s="401"/>
      <c r="AG594" s="401"/>
      <c r="AH594" s="401"/>
      <c r="AI594" s="401"/>
      <c r="AJ594" s="401"/>
      <c r="AK594" s="433"/>
      <c r="AL594" s="2"/>
      <c r="AM594" s="2"/>
      <c r="AN594" s="2"/>
      <c r="AO594" s="2"/>
      <c r="AP594" s="2"/>
      <c r="AQ594" s="2"/>
      <c r="AR594" s="431">
        <f t="shared" si="1"/>
        <v>1</v>
      </c>
      <c r="AS594" s="430"/>
      <c r="AT594" s="482">
        <f t="shared" si="2"/>
        <v>5</v>
      </c>
      <c r="AU594" s="430"/>
      <c r="AV594" s="431">
        <f t="shared" si="3"/>
        <v>0</v>
      </c>
      <c r="AW594" s="430"/>
      <c r="AX594" s="431">
        <f t="shared" si="4"/>
        <v>0</v>
      </c>
      <c r="AY594" s="430"/>
      <c r="AZ594" s="2"/>
      <c r="BA594" s="431">
        <f t="shared" si="5"/>
        <v>0</v>
      </c>
      <c r="BB594" s="401"/>
      <c r="BC594" s="401"/>
      <c r="BD594" s="401"/>
      <c r="BE594" s="430"/>
      <c r="BF594" s="431">
        <f t="shared" si="6"/>
        <v>0</v>
      </c>
      <c r="BG594" s="401"/>
      <c r="BH594" s="401"/>
      <c r="BI594" s="401"/>
      <c r="BJ594" s="430"/>
      <c r="BK594" s="431">
        <f t="shared" si="7"/>
        <v>0</v>
      </c>
      <c r="BL594" s="401"/>
      <c r="BM594" s="401"/>
      <c r="BN594" s="401"/>
      <c r="BO594" s="430"/>
      <c r="BP594" s="482">
        <f t="shared" si="8"/>
        <v>5</v>
      </c>
      <c r="BQ594" s="401"/>
      <c r="BR594" s="401"/>
      <c r="BS594" s="401"/>
      <c r="BT594" s="430"/>
      <c r="BU594" s="431">
        <f t="shared" si="9"/>
        <v>0</v>
      </c>
      <c r="BV594" s="401"/>
      <c r="BW594" s="401"/>
      <c r="BX594" s="401"/>
      <c r="BY594" s="430"/>
      <c r="BZ594" s="431">
        <f t="shared" si="10"/>
        <v>0</v>
      </c>
      <c r="CA594" s="401"/>
      <c r="CB594" s="401"/>
      <c r="CC594" s="401"/>
      <c r="CD594" s="430"/>
      <c r="CE594" s="483">
        <f t="shared" si="11"/>
        <v>0</v>
      </c>
      <c r="CF594" s="401"/>
      <c r="CG594" s="401"/>
      <c r="CH594" s="401"/>
      <c r="CI594" s="430"/>
      <c r="CJ594" s="483">
        <f t="shared" si="12"/>
        <v>0</v>
      </c>
      <c r="CK594" s="401"/>
      <c r="CL594" s="401"/>
      <c r="CM594" s="401"/>
      <c r="CN594" s="430"/>
      <c r="CO594" s="483">
        <f t="shared" si="13"/>
        <v>0</v>
      </c>
      <c r="CP594" s="401"/>
      <c r="CQ594" s="401"/>
      <c r="CR594" s="401"/>
      <c r="CS594" s="430"/>
      <c r="CT594" s="483">
        <f t="shared" si="14"/>
        <v>0</v>
      </c>
      <c r="CU594" s="401"/>
      <c r="CV594" s="401"/>
      <c r="CW594" s="401"/>
      <c r="CX594" s="430"/>
      <c r="CY594" s="483">
        <f t="shared" si="15"/>
        <v>0</v>
      </c>
      <c r="CZ594" s="401"/>
      <c r="DA594" s="401"/>
      <c r="DB594" s="401"/>
      <c r="DC594" s="430"/>
      <c r="DD594" s="483">
        <f t="shared" si="16"/>
        <v>0</v>
      </c>
      <c r="DE594" s="401"/>
      <c r="DF594" s="401"/>
      <c r="DG594" s="401"/>
      <c r="DH594" s="430"/>
    </row>
    <row r="595" spans="1:112" ht="15.75" customHeight="1">
      <c r="A595" s="50"/>
      <c r="B595" s="2" t="s">
        <v>1472</v>
      </c>
      <c r="C595" s="2"/>
      <c r="D595" s="2"/>
      <c r="E595" s="2"/>
      <c r="F595" s="2"/>
      <c r="G595" s="435"/>
      <c r="H595" s="436"/>
      <c r="I595" s="436"/>
      <c r="J595" s="436"/>
      <c r="K595" s="436"/>
      <c r="L595" s="436"/>
      <c r="M595" s="436"/>
      <c r="N595" s="436"/>
      <c r="O595" s="436"/>
      <c r="P595" s="436"/>
      <c r="Q595" s="436"/>
      <c r="R595" s="437"/>
      <c r="S595" s="2"/>
      <c r="T595" s="50"/>
      <c r="U595" s="2" t="s">
        <v>1472</v>
      </c>
      <c r="V595" s="2"/>
      <c r="W595" s="2"/>
      <c r="X595" s="2"/>
      <c r="Y595" s="2"/>
      <c r="Z595" s="432"/>
      <c r="AA595" s="401"/>
      <c r="AB595" s="401"/>
      <c r="AC595" s="401"/>
      <c r="AD595" s="401"/>
      <c r="AE595" s="401"/>
      <c r="AF595" s="401"/>
      <c r="AG595" s="401"/>
      <c r="AH595" s="401"/>
      <c r="AI595" s="401"/>
      <c r="AJ595" s="401"/>
      <c r="AK595" s="433"/>
      <c r="AL595" s="2"/>
      <c r="AM595" s="2"/>
      <c r="AN595" s="2"/>
      <c r="AO595" s="2"/>
      <c r="AP595" s="2"/>
      <c r="AQ595" s="2"/>
      <c r="AR595" s="431">
        <f t="shared" si="1"/>
        <v>1</v>
      </c>
      <c r="AS595" s="430"/>
      <c r="AT595" s="482">
        <f t="shared" si="2"/>
        <v>3</v>
      </c>
      <c r="AU595" s="430"/>
      <c r="AV595" s="431">
        <f t="shared" si="3"/>
        <v>0</v>
      </c>
      <c r="AW595" s="430"/>
      <c r="AX595" s="431">
        <f t="shared" si="4"/>
        <v>0</v>
      </c>
      <c r="AY595" s="430"/>
      <c r="AZ595" s="2"/>
      <c r="BA595" s="431">
        <f t="shared" si="5"/>
        <v>0</v>
      </c>
      <c r="BB595" s="401"/>
      <c r="BC595" s="401"/>
      <c r="BD595" s="401"/>
      <c r="BE595" s="430"/>
      <c r="BF595" s="482">
        <f t="shared" si="6"/>
        <v>3</v>
      </c>
      <c r="BG595" s="401"/>
      <c r="BH595" s="401"/>
      <c r="BI595" s="401"/>
      <c r="BJ595" s="430"/>
      <c r="BK595" s="431">
        <f t="shared" si="7"/>
        <v>0</v>
      </c>
      <c r="BL595" s="401"/>
      <c r="BM595" s="401"/>
      <c r="BN595" s="401"/>
      <c r="BO595" s="430"/>
      <c r="BP595" s="431">
        <f t="shared" si="8"/>
        <v>0</v>
      </c>
      <c r="BQ595" s="401"/>
      <c r="BR595" s="401"/>
      <c r="BS595" s="401"/>
      <c r="BT595" s="430"/>
      <c r="BU595" s="431">
        <f t="shared" si="9"/>
        <v>0</v>
      </c>
      <c r="BV595" s="401"/>
      <c r="BW595" s="401"/>
      <c r="BX595" s="401"/>
      <c r="BY595" s="430"/>
      <c r="BZ595" s="431">
        <f t="shared" si="10"/>
        <v>0</v>
      </c>
      <c r="CA595" s="401"/>
      <c r="CB595" s="401"/>
      <c r="CC595" s="401"/>
      <c r="CD595" s="430"/>
      <c r="CE595" s="483">
        <f t="shared" si="11"/>
        <v>0</v>
      </c>
      <c r="CF595" s="401"/>
      <c r="CG595" s="401"/>
      <c r="CH595" s="401"/>
      <c r="CI595" s="430"/>
      <c r="CJ595" s="483">
        <f t="shared" si="12"/>
        <v>0</v>
      </c>
      <c r="CK595" s="401"/>
      <c r="CL595" s="401"/>
      <c r="CM595" s="401"/>
      <c r="CN595" s="430"/>
      <c r="CO595" s="483">
        <f t="shared" si="13"/>
        <v>0</v>
      </c>
      <c r="CP595" s="401"/>
      <c r="CQ595" s="401"/>
      <c r="CR595" s="401"/>
      <c r="CS595" s="430"/>
      <c r="CT595" s="483">
        <f t="shared" si="14"/>
        <v>0</v>
      </c>
      <c r="CU595" s="401"/>
      <c r="CV595" s="401"/>
      <c r="CW595" s="401"/>
      <c r="CX595" s="430"/>
      <c r="CY595" s="483">
        <f t="shared" si="15"/>
        <v>0</v>
      </c>
      <c r="CZ595" s="401"/>
      <c r="DA595" s="401"/>
      <c r="DB595" s="401"/>
      <c r="DC595" s="430"/>
      <c r="DD595" s="483">
        <f t="shared" si="16"/>
        <v>0</v>
      </c>
      <c r="DE595" s="401"/>
      <c r="DF595" s="401"/>
      <c r="DG595" s="401"/>
      <c r="DH595" s="430"/>
    </row>
    <row r="596" spans="1:112" ht="15.75" customHeight="1">
      <c r="A596" s="50"/>
      <c r="B596" s="2" t="s">
        <v>589</v>
      </c>
      <c r="C596" s="2"/>
      <c r="D596" s="2"/>
      <c r="E596" s="2"/>
      <c r="F596" s="2"/>
      <c r="G596" s="434"/>
      <c r="H596" s="401"/>
      <c r="I596" s="401"/>
      <c r="J596" s="401"/>
      <c r="K596" s="401"/>
      <c r="L596" s="433"/>
      <c r="M596" s="2"/>
      <c r="N596" s="2"/>
      <c r="O596" s="26" t="s">
        <v>888</v>
      </c>
      <c r="P596" s="432"/>
      <c r="Q596" s="401"/>
      <c r="R596" s="433"/>
      <c r="S596" s="2"/>
      <c r="T596" s="50"/>
      <c r="U596" s="2" t="s">
        <v>589</v>
      </c>
      <c r="V596" s="2"/>
      <c r="W596" s="2"/>
      <c r="X596" s="2"/>
      <c r="Y596" s="2"/>
      <c r="Z596" s="434"/>
      <c r="AA596" s="401"/>
      <c r="AB596" s="401"/>
      <c r="AC596" s="401"/>
      <c r="AD596" s="401"/>
      <c r="AE596" s="433"/>
      <c r="AF596" s="2"/>
      <c r="AG596" s="2"/>
      <c r="AH596" s="26" t="s">
        <v>888</v>
      </c>
      <c r="AI596" s="432"/>
      <c r="AJ596" s="401"/>
      <c r="AK596" s="433"/>
      <c r="AL596" s="2"/>
      <c r="AM596" s="2"/>
      <c r="AN596" s="2"/>
      <c r="AO596" s="2"/>
      <c r="AP596" s="2"/>
      <c r="AQ596" s="2"/>
      <c r="AR596" s="431">
        <f t="shared" si="1"/>
        <v>1</v>
      </c>
      <c r="AS596" s="430"/>
      <c r="AT596" s="482">
        <f t="shared" si="2"/>
        <v>12</v>
      </c>
      <c r="AU596" s="430"/>
      <c r="AV596" s="431">
        <f t="shared" si="3"/>
        <v>0</v>
      </c>
      <c r="AW596" s="430"/>
      <c r="AX596" s="431">
        <f t="shared" si="4"/>
        <v>0</v>
      </c>
      <c r="AY596" s="430"/>
      <c r="AZ596" s="2"/>
      <c r="BA596" s="431">
        <f t="shared" si="5"/>
        <v>0</v>
      </c>
      <c r="BB596" s="401"/>
      <c r="BC596" s="401"/>
      <c r="BD596" s="401"/>
      <c r="BE596" s="430"/>
      <c r="BF596" s="431">
        <f t="shared" si="6"/>
        <v>0</v>
      </c>
      <c r="BG596" s="401"/>
      <c r="BH596" s="401"/>
      <c r="BI596" s="401"/>
      <c r="BJ596" s="430"/>
      <c r="BK596" s="482">
        <f t="shared" si="7"/>
        <v>12</v>
      </c>
      <c r="BL596" s="401"/>
      <c r="BM596" s="401"/>
      <c r="BN596" s="401"/>
      <c r="BO596" s="430"/>
      <c r="BP596" s="431">
        <f t="shared" si="8"/>
        <v>0</v>
      </c>
      <c r="BQ596" s="401"/>
      <c r="BR596" s="401"/>
      <c r="BS596" s="401"/>
      <c r="BT596" s="430"/>
      <c r="BU596" s="431">
        <f t="shared" si="9"/>
        <v>0</v>
      </c>
      <c r="BV596" s="401"/>
      <c r="BW596" s="401"/>
      <c r="BX596" s="401"/>
      <c r="BY596" s="430"/>
      <c r="BZ596" s="431">
        <f t="shared" si="10"/>
        <v>0</v>
      </c>
      <c r="CA596" s="401"/>
      <c r="CB596" s="401"/>
      <c r="CC596" s="401"/>
      <c r="CD596" s="430"/>
      <c r="CE596" s="483">
        <f t="shared" si="11"/>
        <v>0</v>
      </c>
      <c r="CF596" s="401"/>
      <c r="CG596" s="401"/>
      <c r="CH596" s="401"/>
      <c r="CI596" s="430"/>
      <c r="CJ596" s="483">
        <f t="shared" si="12"/>
        <v>0</v>
      </c>
      <c r="CK596" s="401"/>
      <c r="CL596" s="401"/>
      <c r="CM596" s="401"/>
      <c r="CN596" s="430"/>
      <c r="CO596" s="483">
        <f t="shared" si="13"/>
        <v>0</v>
      </c>
      <c r="CP596" s="401"/>
      <c r="CQ596" s="401"/>
      <c r="CR596" s="401"/>
      <c r="CS596" s="430"/>
      <c r="CT596" s="483">
        <f t="shared" si="14"/>
        <v>0</v>
      </c>
      <c r="CU596" s="401"/>
      <c r="CV596" s="401"/>
      <c r="CW596" s="401"/>
      <c r="CX596" s="430"/>
      <c r="CY596" s="483">
        <f t="shared" si="15"/>
        <v>0</v>
      </c>
      <c r="CZ596" s="401"/>
      <c r="DA596" s="401"/>
      <c r="DB596" s="401"/>
      <c r="DC596" s="430"/>
      <c r="DD596" s="483">
        <f t="shared" si="16"/>
        <v>0</v>
      </c>
      <c r="DE596" s="401"/>
      <c r="DF596" s="401"/>
      <c r="DG596" s="401"/>
      <c r="DH596" s="430"/>
    </row>
    <row r="597" spans="1:112" ht="15.75" customHeight="1">
      <c r="A597" s="50"/>
      <c r="B597" s="2" t="s">
        <v>1476</v>
      </c>
      <c r="C597" s="2"/>
      <c r="D597" s="2"/>
      <c r="E597" s="2"/>
      <c r="F597" s="2"/>
      <c r="G597" s="2"/>
      <c r="H597" s="435"/>
      <c r="I597" s="436"/>
      <c r="J597" s="436"/>
      <c r="K597" s="436"/>
      <c r="L597" s="436"/>
      <c r="M597" s="436"/>
      <c r="N597" s="436"/>
      <c r="O597" s="436"/>
      <c r="P597" s="436"/>
      <c r="Q597" s="436"/>
      <c r="R597" s="437"/>
      <c r="S597" s="2"/>
      <c r="T597" s="50"/>
      <c r="U597" s="2" t="s">
        <v>1476</v>
      </c>
      <c r="V597" s="2"/>
      <c r="W597" s="2"/>
      <c r="X597" s="2"/>
      <c r="Y597" s="2"/>
      <c r="Z597" s="2"/>
      <c r="AA597" s="435"/>
      <c r="AB597" s="436"/>
      <c r="AC597" s="436"/>
      <c r="AD597" s="436"/>
      <c r="AE597" s="436"/>
      <c r="AF597" s="436"/>
      <c r="AG597" s="436"/>
      <c r="AH597" s="436"/>
      <c r="AI597" s="436"/>
      <c r="AJ597" s="436"/>
      <c r="AK597" s="437"/>
      <c r="AL597" s="2"/>
      <c r="AM597" s="2"/>
      <c r="AN597" s="2"/>
      <c r="AO597" s="2"/>
      <c r="AP597" s="2"/>
      <c r="AQ597" s="2"/>
      <c r="AR597" s="431">
        <f t="shared" si="1"/>
        <v>1</v>
      </c>
      <c r="AS597" s="430"/>
      <c r="AT597" s="482">
        <f t="shared" si="2"/>
        <v>8</v>
      </c>
      <c r="AU597" s="430"/>
      <c r="AV597" s="431">
        <f t="shared" si="3"/>
        <v>0</v>
      </c>
      <c r="AW597" s="430"/>
      <c r="AX597" s="431">
        <f t="shared" si="4"/>
        <v>0</v>
      </c>
      <c r="AY597" s="430"/>
      <c r="AZ597" s="2"/>
      <c r="BA597" s="431">
        <f t="shared" si="5"/>
        <v>0</v>
      </c>
      <c r="BB597" s="401"/>
      <c r="BC597" s="401"/>
      <c r="BD597" s="401"/>
      <c r="BE597" s="430"/>
      <c r="BF597" s="431">
        <f t="shared" si="6"/>
        <v>0</v>
      </c>
      <c r="BG597" s="401"/>
      <c r="BH597" s="401"/>
      <c r="BI597" s="401"/>
      <c r="BJ597" s="430"/>
      <c r="BK597" s="431">
        <f t="shared" si="7"/>
        <v>0</v>
      </c>
      <c r="BL597" s="401"/>
      <c r="BM597" s="401"/>
      <c r="BN597" s="401"/>
      <c r="BO597" s="430"/>
      <c r="BP597" s="482">
        <f t="shared" si="8"/>
        <v>8</v>
      </c>
      <c r="BQ597" s="401"/>
      <c r="BR597" s="401"/>
      <c r="BS597" s="401"/>
      <c r="BT597" s="430"/>
      <c r="BU597" s="431">
        <f t="shared" si="9"/>
        <v>0</v>
      </c>
      <c r="BV597" s="401"/>
      <c r="BW597" s="401"/>
      <c r="BX597" s="401"/>
      <c r="BY597" s="430"/>
      <c r="BZ597" s="431">
        <f t="shared" si="10"/>
        <v>0</v>
      </c>
      <c r="CA597" s="401"/>
      <c r="CB597" s="401"/>
      <c r="CC597" s="401"/>
      <c r="CD597" s="430"/>
      <c r="CE597" s="483">
        <f t="shared" si="11"/>
        <v>0</v>
      </c>
      <c r="CF597" s="401"/>
      <c r="CG597" s="401"/>
      <c r="CH597" s="401"/>
      <c r="CI597" s="430"/>
      <c r="CJ597" s="483">
        <f t="shared" si="12"/>
        <v>0</v>
      </c>
      <c r="CK597" s="401"/>
      <c r="CL597" s="401"/>
      <c r="CM597" s="401"/>
      <c r="CN597" s="430"/>
      <c r="CO597" s="483">
        <f t="shared" si="13"/>
        <v>0</v>
      </c>
      <c r="CP597" s="401"/>
      <c r="CQ597" s="401"/>
      <c r="CR597" s="401"/>
      <c r="CS597" s="430"/>
      <c r="CT597" s="483">
        <f t="shared" si="14"/>
        <v>0</v>
      </c>
      <c r="CU597" s="401"/>
      <c r="CV597" s="401"/>
      <c r="CW597" s="401"/>
      <c r="CX597" s="430"/>
      <c r="CY597" s="483">
        <f t="shared" si="15"/>
        <v>0</v>
      </c>
      <c r="CZ597" s="401"/>
      <c r="DA597" s="401"/>
      <c r="DB597" s="401"/>
      <c r="DC597" s="430"/>
      <c r="DD597" s="483">
        <f t="shared" si="16"/>
        <v>0</v>
      </c>
      <c r="DE597" s="401"/>
      <c r="DF597" s="401"/>
      <c r="DG597" s="401"/>
      <c r="DH597" s="430"/>
    </row>
    <row r="598" spans="1:112" ht="15.75" customHeight="1">
      <c r="A598" s="50"/>
      <c r="B598" s="2" t="s">
        <v>1480</v>
      </c>
      <c r="C598" s="2"/>
      <c r="D598" s="2"/>
      <c r="E598" s="2"/>
      <c r="F598" s="2"/>
      <c r="G598" s="2"/>
      <c r="H598" s="2"/>
      <c r="I598" s="2"/>
      <c r="J598" s="2"/>
      <c r="K598" s="2"/>
      <c r="L598" s="2"/>
      <c r="M598" s="2"/>
      <c r="N598" s="438" t="s">
        <v>604</v>
      </c>
      <c r="O598" s="437"/>
      <c r="P598" s="2"/>
      <c r="Q598" s="2"/>
      <c r="R598" s="2"/>
      <c r="S598" s="2"/>
      <c r="T598" s="50"/>
      <c r="U598" s="2" t="s">
        <v>1480</v>
      </c>
      <c r="V598" s="2"/>
      <c r="W598" s="2"/>
      <c r="X598" s="2"/>
      <c r="Y598" s="2"/>
      <c r="Z598" s="2"/>
      <c r="AA598" s="2"/>
      <c r="AB598" s="2"/>
      <c r="AC598" s="2"/>
      <c r="AD598" s="2"/>
      <c r="AE598" s="2"/>
      <c r="AF598" s="2"/>
      <c r="AG598" s="438" t="s">
        <v>604</v>
      </c>
      <c r="AH598" s="437"/>
      <c r="AI598" s="2"/>
      <c r="AJ598" s="2"/>
      <c r="AK598" s="2"/>
      <c r="AL598" s="2"/>
      <c r="AM598" s="2"/>
      <c r="AN598" s="2"/>
      <c r="AO598" s="2"/>
      <c r="AP598" s="2"/>
      <c r="AQ598" s="2"/>
      <c r="AR598" s="431">
        <f t="shared" si="1"/>
        <v>0</v>
      </c>
      <c r="AS598" s="430"/>
      <c r="AT598" s="431">
        <f t="shared" si="2"/>
        <v>0</v>
      </c>
      <c r="AU598" s="430"/>
      <c r="AV598" s="431">
        <f t="shared" si="3"/>
        <v>0</v>
      </c>
      <c r="AW598" s="430"/>
      <c r="AX598" s="431">
        <f t="shared" si="4"/>
        <v>0</v>
      </c>
      <c r="AY598" s="430"/>
      <c r="AZ598" s="2"/>
      <c r="BA598" s="431">
        <f t="shared" si="5"/>
        <v>0</v>
      </c>
      <c r="BB598" s="401"/>
      <c r="BC598" s="401"/>
      <c r="BD598" s="401"/>
      <c r="BE598" s="430"/>
      <c r="BF598" s="482">
        <f t="shared" si="6"/>
        <v>5</v>
      </c>
      <c r="BG598" s="401"/>
      <c r="BH598" s="401"/>
      <c r="BI598" s="401"/>
      <c r="BJ598" s="430"/>
      <c r="BK598" s="431">
        <f t="shared" si="7"/>
        <v>0</v>
      </c>
      <c r="BL598" s="401"/>
      <c r="BM598" s="401"/>
      <c r="BN598" s="401"/>
      <c r="BO598" s="430"/>
      <c r="BP598" s="431">
        <f t="shared" si="8"/>
        <v>0</v>
      </c>
      <c r="BQ598" s="401"/>
      <c r="BR598" s="401"/>
      <c r="BS598" s="401"/>
      <c r="BT598" s="430"/>
      <c r="BU598" s="431">
        <f t="shared" si="9"/>
        <v>0</v>
      </c>
      <c r="BV598" s="401"/>
      <c r="BW598" s="401"/>
      <c r="BX598" s="401"/>
      <c r="BY598" s="430"/>
      <c r="BZ598" s="431">
        <f t="shared" si="10"/>
        <v>0</v>
      </c>
      <c r="CA598" s="401"/>
      <c r="CB598" s="401"/>
      <c r="CC598" s="401"/>
      <c r="CD598" s="430"/>
      <c r="CE598" s="483">
        <f t="shared" si="11"/>
        <v>0</v>
      </c>
      <c r="CF598" s="401"/>
      <c r="CG598" s="401"/>
      <c r="CH598" s="401"/>
      <c r="CI598" s="430"/>
      <c r="CJ598" s="483">
        <f t="shared" si="12"/>
        <v>0</v>
      </c>
      <c r="CK598" s="401"/>
      <c r="CL598" s="401"/>
      <c r="CM598" s="401"/>
      <c r="CN598" s="430"/>
      <c r="CO598" s="483">
        <f t="shared" si="13"/>
        <v>0</v>
      </c>
      <c r="CP598" s="401"/>
      <c r="CQ598" s="401"/>
      <c r="CR598" s="401"/>
      <c r="CS598" s="430"/>
      <c r="CT598" s="483">
        <f t="shared" si="14"/>
        <v>0</v>
      </c>
      <c r="CU598" s="401"/>
      <c r="CV598" s="401"/>
      <c r="CW598" s="401"/>
      <c r="CX598" s="430"/>
      <c r="CY598" s="483">
        <f t="shared" si="15"/>
        <v>0</v>
      </c>
      <c r="CZ598" s="401"/>
      <c r="DA598" s="401"/>
      <c r="DB598" s="401"/>
      <c r="DC598" s="430"/>
      <c r="DD598" s="483">
        <f t="shared" si="16"/>
        <v>0</v>
      </c>
      <c r="DE598" s="401"/>
      <c r="DF598" s="401"/>
      <c r="DG598" s="401"/>
      <c r="DH598" s="430"/>
    </row>
    <row r="599" spans="1:112" ht="15.75" customHeight="1">
      <c r="A599" s="50"/>
      <c r="B599" s="2"/>
      <c r="C599" s="2"/>
      <c r="D599" s="2"/>
      <c r="E599" s="2"/>
      <c r="F599" s="2"/>
      <c r="G599" s="2"/>
      <c r="H599" s="2"/>
      <c r="I599" s="2"/>
      <c r="J599" s="2"/>
      <c r="K599" s="2"/>
      <c r="L599" s="2"/>
      <c r="M599" s="2"/>
      <c r="N599" s="2"/>
      <c r="O599" s="2"/>
      <c r="P599" s="2"/>
      <c r="Q599" s="2"/>
      <c r="R599" s="2"/>
      <c r="S599" s="2"/>
      <c r="T599" s="50"/>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431">
        <f t="shared" si="1"/>
        <v>0</v>
      </c>
      <c r="AS599" s="430"/>
      <c r="AT599" s="431">
        <f t="shared" si="2"/>
        <v>0</v>
      </c>
      <c r="AU599" s="430"/>
      <c r="AV599" s="431">
        <f t="shared" si="3"/>
        <v>0</v>
      </c>
      <c r="AW599" s="430"/>
      <c r="AX599" s="431">
        <f t="shared" si="4"/>
        <v>0</v>
      </c>
      <c r="AY599" s="430"/>
      <c r="AZ599" s="2"/>
      <c r="BA599" s="431">
        <f t="shared" si="5"/>
        <v>0</v>
      </c>
      <c r="BB599" s="401"/>
      <c r="BC599" s="401"/>
      <c r="BD599" s="401"/>
      <c r="BE599" s="430"/>
      <c r="BF599" s="431">
        <f t="shared" si="6"/>
        <v>0</v>
      </c>
      <c r="BG599" s="401"/>
      <c r="BH599" s="401"/>
      <c r="BI599" s="401"/>
      <c r="BJ599" s="430"/>
      <c r="BK599" s="482">
        <f t="shared" si="7"/>
        <v>7</v>
      </c>
      <c r="BL599" s="401"/>
      <c r="BM599" s="401"/>
      <c r="BN599" s="401"/>
      <c r="BO599" s="430"/>
      <c r="BP599" s="431">
        <f t="shared" si="8"/>
        <v>0</v>
      </c>
      <c r="BQ599" s="401"/>
      <c r="BR599" s="401"/>
      <c r="BS599" s="401"/>
      <c r="BT599" s="430"/>
      <c r="BU599" s="431">
        <f t="shared" si="9"/>
        <v>0</v>
      </c>
      <c r="BV599" s="401"/>
      <c r="BW599" s="401"/>
      <c r="BX599" s="401"/>
      <c r="BY599" s="430"/>
      <c r="BZ599" s="431">
        <f t="shared" si="10"/>
        <v>0</v>
      </c>
      <c r="CA599" s="401"/>
      <c r="CB599" s="401"/>
      <c r="CC599" s="401"/>
      <c r="CD599" s="430"/>
      <c r="CE599" s="483">
        <f t="shared" si="11"/>
        <v>0</v>
      </c>
      <c r="CF599" s="401"/>
      <c r="CG599" s="401"/>
      <c r="CH599" s="401"/>
      <c r="CI599" s="430"/>
      <c r="CJ599" s="483">
        <f t="shared" si="12"/>
        <v>0</v>
      </c>
      <c r="CK599" s="401"/>
      <c r="CL599" s="401"/>
      <c r="CM599" s="401"/>
      <c r="CN599" s="430"/>
      <c r="CO599" s="483">
        <f t="shared" si="13"/>
        <v>0</v>
      </c>
      <c r="CP599" s="401"/>
      <c r="CQ599" s="401"/>
      <c r="CR599" s="401"/>
      <c r="CS599" s="430"/>
      <c r="CT599" s="483">
        <f t="shared" si="14"/>
        <v>0</v>
      </c>
      <c r="CU599" s="401"/>
      <c r="CV599" s="401"/>
      <c r="CW599" s="401"/>
      <c r="CX599" s="430"/>
      <c r="CY599" s="483">
        <f t="shared" si="15"/>
        <v>0</v>
      </c>
      <c r="CZ599" s="401"/>
      <c r="DA599" s="401"/>
      <c r="DB599" s="401"/>
      <c r="DC599" s="430"/>
      <c r="DD599" s="483">
        <f t="shared" si="16"/>
        <v>0</v>
      </c>
      <c r="DE599" s="401"/>
      <c r="DF599" s="401"/>
      <c r="DG599" s="401"/>
      <c r="DH599" s="430"/>
    </row>
    <row r="600" spans="1:112" ht="15.75" customHeight="1">
      <c r="A600" s="235" t="s">
        <v>1459</v>
      </c>
      <c r="B600" s="2" t="s">
        <v>1467</v>
      </c>
      <c r="C600" s="2"/>
      <c r="D600" s="2"/>
      <c r="E600" s="2"/>
      <c r="F600" s="2"/>
      <c r="G600" s="463">
        <f>C555</f>
        <v>0</v>
      </c>
      <c r="H600" s="450"/>
      <c r="I600" s="450"/>
      <c r="J600" s="450"/>
      <c r="K600" s="450"/>
      <c r="L600" s="450"/>
      <c r="M600" s="450"/>
      <c r="N600" s="450"/>
      <c r="O600" s="450"/>
      <c r="P600" s="450"/>
      <c r="Q600" s="450"/>
      <c r="R600" s="450"/>
      <c r="S600" s="2"/>
      <c r="T600" s="235" t="s">
        <v>1461</v>
      </c>
      <c r="U600" s="2" t="s">
        <v>1467</v>
      </c>
      <c r="V600" s="2"/>
      <c r="W600" s="2"/>
      <c r="X600" s="2"/>
      <c r="Y600" s="2"/>
      <c r="Z600" s="463">
        <f>C556</f>
        <v>0</v>
      </c>
      <c r="AA600" s="450"/>
      <c r="AB600" s="450"/>
      <c r="AC600" s="450"/>
      <c r="AD600" s="450"/>
      <c r="AE600" s="450"/>
      <c r="AF600" s="450"/>
      <c r="AG600" s="450"/>
      <c r="AH600" s="450"/>
      <c r="AI600" s="450"/>
      <c r="AJ600" s="450"/>
      <c r="AK600" s="450"/>
      <c r="AL600" s="2"/>
      <c r="AM600" s="2"/>
      <c r="AN600" s="2"/>
      <c r="AO600" s="2"/>
      <c r="AP600" s="2"/>
      <c r="AQ600" s="2"/>
      <c r="AR600" s="431">
        <f t="shared" si="1"/>
        <v>0</v>
      </c>
      <c r="AS600" s="430"/>
      <c r="AT600" s="431">
        <f t="shared" si="2"/>
        <v>0</v>
      </c>
      <c r="AU600" s="430"/>
      <c r="AV600" s="431">
        <f t="shared" si="3"/>
        <v>0</v>
      </c>
      <c r="AW600" s="430"/>
      <c r="AX600" s="431">
        <f t="shared" si="4"/>
        <v>0</v>
      </c>
      <c r="AY600" s="430"/>
      <c r="AZ600" s="2"/>
      <c r="BA600" s="431">
        <f t="shared" si="5"/>
        <v>0</v>
      </c>
      <c r="BB600" s="401"/>
      <c r="BC600" s="401"/>
      <c r="BD600" s="401"/>
      <c r="BE600" s="430"/>
      <c r="BF600" s="431">
        <f t="shared" si="6"/>
        <v>0</v>
      </c>
      <c r="BG600" s="401"/>
      <c r="BH600" s="401"/>
      <c r="BI600" s="401"/>
      <c r="BJ600" s="430"/>
      <c r="BK600" s="431">
        <f t="shared" si="7"/>
        <v>0</v>
      </c>
      <c r="BL600" s="401"/>
      <c r="BM600" s="401"/>
      <c r="BN600" s="401"/>
      <c r="BO600" s="430"/>
      <c r="BP600" s="482">
        <f t="shared" si="8"/>
        <v>4</v>
      </c>
      <c r="BQ600" s="401"/>
      <c r="BR600" s="401"/>
      <c r="BS600" s="401"/>
      <c r="BT600" s="430"/>
      <c r="BU600" s="431">
        <f t="shared" si="9"/>
        <v>0</v>
      </c>
      <c r="BV600" s="401"/>
      <c r="BW600" s="401"/>
      <c r="BX600" s="401"/>
      <c r="BY600" s="430"/>
      <c r="BZ600" s="431">
        <f t="shared" si="10"/>
        <v>0</v>
      </c>
      <c r="CA600" s="401"/>
      <c r="CB600" s="401"/>
      <c r="CC600" s="401"/>
      <c r="CD600" s="430"/>
      <c r="CE600" s="483">
        <f t="shared" si="11"/>
        <v>0</v>
      </c>
      <c r="CF600" s="401"/>
      <c r="CG600" s="401"/>
      <c r="CH600" s="401"/>
      <c r="CI600" s="430"/>
      <c r="CJ600" s="483">
        <f t="shared" si="12"/>
        <v>0</v>
      </c>
      <c r="CK600" s="401"/>
      <c r="CL600" s="401"/>
      <c r="CM600" s="401"/>
      <c r="CN600" s="430"/>
      <c r="CO600" s="483">
        <f t="shared" si="13"/>
        <v>0</v>
      </c>
      <c r="CP600" s="401"/>
      <c r="CQ600" s="401"/>
      <c r="CR600" s="401"/>
      <c r="CS600" s="430"/>
      <c r="CT600" s="483">
        <f t="shared" si="14"/>
        <v>0</v>
      </c>
      <c r="CU600" s="401"/>
      <c r="CV600" s="401"/>
      <c r="CW600" s="401"/>
      <c r="CX600" s="430"/>
      <c r="CY600" s="483">
        <f t="shared" si="15"/>
        <v>0</v>
      </c>
      <c r="CZ600" s="401"/>
      <c r="DA600" s="401"/>
      <c r="DB600" s="401"/>
      <c r="DC600" s="430"/>
      <c r="DD600" s="483">
        <f t="shared" si="16"/>
        <v>0</v>
      </c>
      <c r="DE600" s="401"/>
      <c r="DF600" s="401"/>
      <c r="DG600" s="401"/>
      <c r="DH600" s="430"/>
    </row>
    <row r="601" spans="1:112" ht="15.75" customHeight="1">
      <c r="A601" s="2"/>
      <c r="B601" s="2" t="s">
        <v>879</v>
      </c>
      <c r="C601" s="2"/>
      <c r="D601" s="2"/>
      <c r="E601" s="2"/>
      <c r="F601" s="2"/>
      <c r="G601" s="435"/>
      <c r="H601" s="436"/>
      <c r="I601" s="436"/>
      <c r="J601" s="436"/>
      <c r="K601" s="436"/>
      <c r="L601" s="436"/>
      <c r="M601" s="436"/>
      <c r="N601" s="436"/>
      <c r="O601" s="436"/>
      <c r="P601" s="436"/>
      <c r="Q601" s="436"/>
      <c r="R601" s="437"/>
      <c r="S601" s="2"/>
      <c r="T601" s="2"/>
      <c r="U601" s="2" t="s">
        <v>879</v>
      </c>
      <c r="V601" s="2"/>
      <c r="W601" s="2"/>
      <c r="X601" s="2"/>
      <c r="Y601" s="2"/>
      <c r="Z601" s="435"/>
      <c r="AA601" s="436"/>
      <c r="AB601" s="436"/>
      <c r="AC601" s="436"/>
      <c r="AD601" s="436"/>
      <c r="AE601" s="436"/>
      <c r="AF601" s="436"/>
      <c r="AG601" s="436"/>
      <c r="AH601" s="436"/>
      <c r="AI601" s="436"/>
      <c r="AJ601" s="436"/>
      <c r="AK601" s="437"/>
      <c r="AL601" s="2"/>
      <c r="AM601" s="2"/>
      <c r="AN601" s="2"/>
      <c r="AO601" s="2"/>
      <c r="AP601" s="2"/>
      <c r="AQ601" s="2"/>
      <c r="AR601" s="431">
        <f t="shared" si="1"/>
        <v>0</v>
      </c>
      <c r="AS601" s="430"/>
      <c r="AT601" s="431">
        <f t="shared" si="2"/>
        <v>0</v>
      </c>
      <c r="AU601" s="430"/>
      <c r="AV601" s="431">
        <f t="shared" si="3"/>
        <v>0</v>
      </c>
      <c r="AW601" s="430"/>
      <c r="AX601" s="431">
        <f t="shared" si="4"/>
        <v>0</v>
      </c>
      <c r="AY601" s="430"/>
      <c r="AZ601" s="2"/>
      <c r="BA601" s="431">
        <f t="shared" si="5"/>
        <v>0</v>
      </c>
      <c r="BB601" s="401"/>
      <c r="BC601" s="401"/>
      <c r="BD601" s="401"/>
      <c r="BE601" s="430"/>
      <c r="BF601" s="431">
        <f t="shared" si="6"/>
        <v>0</v>
      </c>
      <c r="BG601" s="401"/>
      <c r="BH601" s="401"/>
      <c r="BI601" s="401"/>
      <c r="BJ601" s="430"/>
      <c r="BK601" s="482">
        <f t="shared" si="7"/>
        <v>8</v>
      </c>
      <c r="BL601" s="401"/>
      <c r="BM601" s="401"/>
      <c r="BN601" s="401"/>
      <c r="BO601" s="430"/>
      <c r="BP601" s="431">
        <f t="shared" si="8"/>
        <v>0</v>
      </c>
      <c r="BQ601" s="401"/>
      <c r="BR601" s="401"/>
      <c r="BS601" s="401"/>
      <c r="BT601" s="430"/>
      <c r="BU601" s="431">
        <f t="shared" si="9"/>
        <v>0</v>
      </c>
      <c r="BV601" s="401"/>
      <c r="BW601" s="401"/>
      <c r="BX601" s="401"/>
      <c r="BY601" s="430"/>
      <c r="BZ601" s="431">
        <f t="shared" si="10"/>
        <v>0</v>
      </c>
      <c r="CA601" s="401"/>
      <c r="CB601" s="401"/>
      <c r="CC601" s="401"/>
      <c r="CD601" s="430"/>
      <c r="CE601" s="483">
        <f t="shared" si="11"/>
        <v>0</v>
      </c>
      <c r="CF601" s="401"/>
      <c r="CG601" s="401"/>
      <c r="CH601" s="401"/>
      <c r="CI601" s="430"/>
      <c r="CJ601" s="483">
        <f t="shared" si="12"/>
        <v>0</v>
      </c>
      <c r="CK601" s="401"/>
      <c r="CL601" s="401"/>
      <c r="CM601" s="401"/>
      <c r="CN601" s="430"/>
      <c r="CO601" s="483">
        <f t="shared" si="13"/>
        <v>0</v>
      </c>
      <c r="CP601" s="401"/>
      <c r="CQ601" s="401"/>
      <c r="CR601" s="401"/>
      <c r="CS601" s="430"/>
      <c r="CT601" s="483">
        <f t="shared" si="14"/>
        <v>0</v>
      </c>
      <c r="CU601" s="401"/>
      <c r="CV601" s="401"/>
      <c r="CW601" s="401"/>
      <c r="CX601" s="430"/>
      <c r="CY601" s="483">
        <f t="shared" si="15"/>
        <v>0</v>
      </c>
      <c r="CZ601" s="401"/>
      <c r="DA601" s="401"/>
      <c r="DB601" s="401"/>
      <c r="DC601" s="430"/>
      <c r="DD601" s="483">
        <f t="shared" si="16"/>
        <v>0</v>
      </c>
      <c r="DE601" s="401"/>
      <c r="DF601" s="401"/>
      <c r="DG601" s="401"/>
      <c r="DH601" s="430"/>
    </row>
    <row r="602" spans="1:112" ht="15.75" customHeight="1">
      <c r="A602" s="2"/>
      <c r="B602" s="2" t="s">
        <v>728</v>
      </c>
      <c r="C602" s="2"/>
      <c r="D602" s="2"/>
      <c r="E602" s="2"/>
      <c r="F602" s="2"/>
      <c r="G602" s="435"/>
      <c r="H602" s="436"/>
      <c r="I602" s="436"/>
      <c r="J602" s="436"/>
      <c r="K602" s="436"/>
      <c r="L602" s="436"/>
      <c r="M602" s="436"/>
      <c r="N602" s="436"/>
      <c r="O602" s="436"/>
      <c r="P602" s="436"/>
      <c r="Q602" s="436"/>
      <c r="R602" s="437"/>
      <c r="S602" s="2"/>
      <c r="T602" s="2"/>
      <c r="U602" s="2" t="s">
        <v>728</v>
      </c>
      <c r="V602" s="2"/>
      <c r="W602" s="2"/>
      <c r="X602" s="2"/>
      <c r="Y602" s="2"/>
      <c r="Z602" s="432"/>
      <c r="AA602" s="401"/>
      <c r="AB602" s="401"/>
      <c r="AC602" s="401"/>
      <c r="AD602" s="401"/>
      <c r="AE602" s="401"/>
      <c r="AF602" s="401"/>
      <c r="AG602" s="401"/>
      <c r="AH602" s="401"/>
      <c r="AI602" s="401"/>
      <c r="AJ602" s="401"/>
      <c r="AK602" s="433"/>
      <c r="AL602" s="2"/>
      <c r="AM602" s="2"/>
      <c r="AN602" s="2"/>
      <c r="AO602" s="2"/>
      <c r="AP602" s="2"/>
      <c r="AQ602" s="2"/>
      <c r="AR602" s="431">
        <f t="shared" si="1"/>
        <v>0</v>
      </c>
      <c r="AS602" s="430"/>
      <c r="AT602" s="431">
        <f t="shared" si="2"/>
        <v>0</v>
      </c>
      <c r="AU602" s="430"/>
      <c r="AV602" s="431">
        <f t="shared" si="3"/>
        <v>0</v>
      </c>
      <c r="AW602" s="430"/>
      <c r="AX602" s="431">
        <f t="shared" si="4"/>
        <v>0</v>
      </c>
      <c r="AY602" s="430"/>
      <c r="AZ602" s="2"/>
      <c r="BA602" s="431">
        <f t="shared" si="5"/>
        <v>0</v>
      </c>
      <c r="BB602" s="401"/>
      <c r="BC602" s="401"/>
      <c r="BD602" s="401"/>
      <c r="BE602" s="430"/>
      <c r="BF602" s="431">
        <f t="shared" si="6"/>
        <v>0</v>
      </c>
      <c r="BG602" s="401"/>
      <c r="BH602" s="401"/>
      <c r="BI602" s="401"/>
      <c r="BJ602" s="430"/>
      <c r="BK602" s="431">
        <f t="shared" si="7"/>
        <v>0</v>
      </c>
      <c r="BL602" s="401"/>
      <c r="BM602" s="401"/>
      <c r="BN602" s="401"/>
      <c r="BO602" s="430"/>
      <c r="BP602" s="482">
        <f t="shared" si="8"/>
        <v>4</v>
      </c>
      <c r="BQ602" s="401"/>
      <c r="BR602" s="401"/>
      <c r="BS602" s="401"/>
      <c r="BT602" s="430"/>
      <c r="BU602" s="431">
        <f t="shared" si="9"/>
        <v>0</v>
      </c>
      <c r="BV602" s="401"/>
      <c r="BW602" s="401"/>
      <c r="BX602" s="401"/>
      <c r="BY602" s="430"/>
      <c r="BZ602" s="431">
        <f t="shared" si="10"/>
        <v>0</v>
      </c>
      <c r="CA602" s="401"/>
      <c r="CB602" s="401"/>
      <c r="CC602" s="401"/>
      <c r="CD602" s="430"/>
      <c r="CE602" s="483">
        <f t="shared" si="11"/>
        <v>0</v>
      </c>
      <c r="CF602" s="401"/>
      <c r="CG602" s="401"/>
      <c r="CH602" s="401"/>
      <c r="CI602" s="430"/>
      <c r="CJ602" s="483">
        <f t="shared" si="12"/>
        <v>0</v>
      </c>
      <c r="CK602" s="401"/>
      <c r="CL602" s="401"/>
      <c r="CM602" s="401"/>
      <c r="CN602" s="430"/>
      <c r="CO602" s="483">
        <f t="shared" si="13"/>
        <v>0</v>
      </c>
      <c r="CP602" s="401"/>
      <c r="CQ602" s="401"/>
      <c r="CR602" s="401"/>
      <c r="CS602" s="430"/>
      <c r="CT602" s="483">
        <f t="shared" si="14"/>
        <v>0</v>
      </c>
      <c r="CU602" s="401"/>
      <c r="CV602" s="401"/>
      <c r="CW602" s="401"/>
      <c r="CX602" s="430"/>
      <c r="CY602" s="483">
        <f t="shared" si="15"/>
        <v>0</v>
      </c>
      <c r="CZ602" s="401"/>
      <c r="DA602" s="401"/>
      <c r="DB602" s="401"/>
      <c r="DC602" s="430"/>
      <c r="DD602" s="483">
        <f t="shared" si="16"/>
        <v>0</v>
      </c>
      <c r="DE602" s="401"/>
      <c r="DF602" s="401"/>
      <c r="DG602" s="401"/>
      <c r="DH602" s="430"/>
    </row>
    <row r="603" spans="1:112" ht="15.75" customHeight="1">
      <c r="A603" s="2"/>
      <c r="B603" s="2" t="s">
        <v>1472</v>
      </c>
      <c r="C603" s="2"/>
      <c r="D603" s="2"/>
      <c r="E603" s="2"/>
      <c r="F603" s="2"/>
      <c r="G603" s="435"/>
      <c r="H603" s="436"/>
      <c r="I603" s="436"/>
      <c r="J603" s="436"/>
      <c r="K603" s="436"/>
      <c r="L603" s="436"/>
      <c r="M603" s="436"/>
      <c r="N603" s="436"/>
      <c r="O603" s="436"/>
      <c r="P603" s="436"/>
      <c r="Q603" s="436"/>
      <c r="R603" s="437"/>
      <c r="S603" s="2"/>
      <c r="T603" s="2"/>
      <c r="U603" s="2" t="s">
        <v>1472</v>
      </c>
      <c r="V603" s="2"/>
      <c r="W603" s="2"/>
      <c r="X603" s="2"/>
      <c r="Y603" s="2"/>
      <c r="Z603" s="432"/>
      <c r="AA603" s="401"/>
      <c r="AB603" s="401"/>
      <c r="AC603" s="401"/>
      <c r="AD603" s="401"/>
      <c r="AE603" s="401"/>
      <c r="AF603" s="401"/>
      <c r="AG603" s="401"/>
      <c r="AH603" s="401"/>
      <c r="AI603" s="401"/>
      <c r="AJ603" s="401"/>
      <c r="AK603" s="433"/>
      <c r="AL603" s="2"/>
      <c r="AM603" s="2"/>
      <c r="AN603" s="2"/>
      <c r="AO603" s="2"/>
      <c r="AP603" s="2"/>
      <c r="AQ603" s="2"/>
      <c r="AR603" s="431">
        <f t="shared" si="1"/>
        <v>0</v>
      </c>
      <c r="AS603" s="430"/>
      <c r="AT603" s="431">
        <f t="shared" si="2"/>
        <v>0</v>
      </c>
      <c r="AU603" s="430"/>
      <c r="AV603" s="431">
        <f t="shared" si="3"/>
        <v>0</v>
      </c>
      <c r="AW603" s="430"/>
      <c r="AX603" s="431">
        <f t="shared" si="4"/>
        <v>0</v>
      </c>
      <c r="AY603" s="430"/>
      <c r="AZ603" s="2"/>
      <c r="BA603" s="431">
        <f t="shared" si="5"/>
        <v>0</v>
      </c>
      <c r="BB603" s="401"/>
      <c r="BC603" s="401"/>
      <c r="BD603" s="401"/>
      <c r="BE603" s="430"/>
      <c r="BF603" s="431">
        <f t="shared" si="6"/>
        <v>0</v>
      </c>
      <c r="BG603" s="401"/>
      <c r="BH603" s="401"/>
      <c r="BI603" s="401"/>
      <c r="BJ603" s="430"/>
      <c r="BK603" s="431">
        <f t="shared" si="7"/>
        <v>0</v>
      </c>
      <c r="BL603" s="401"/>
      <c r="BM603" s="401"/>
      <c r="BN603" s="401"/>
      <c r="BO603" s="430"/>
      <c r="BP603" s="431">
        <f t="shared" si="8"/>
        <v>0</v>
      </c>
      <c r="BQ603" s="401"/>
      <c r="BR603" s="401"/>
      <c r="BS603" s="401"/>
      <c r="BT603" s="430"/>
      <c r="BU603" s="431">
        <f t="shared" si="9"/>
        <v>0</v>
      </c>
      <c r="BV603" s="401"/>
      <c r="BW603" s="401"/>
      <c r="BX603" s="401"/>
      <c r="BY603" s="430"/>
      <c r="BZ603" s="431">
        <f t="shared" si="10"/>
        <v>0</v>
      </c>
      <c r="CA603" s="401"/>
      <c r="CB603" s="401"/>
      <c r="CC603" s="401"/>
      <c r="CD603" s="430"/>
      <c r="CE603" s="483">
        <f t="shared" si="11"/>
        <v>0</v>
      </c>
      <c r="CF603" s="401"/>
      <c r="CG603" s="401"/>
      <c r="CH603" s="401"/>
      <c r="CI603" s="430"/>
      <c r="CJ603" s="483">
        <f t="shared" si="12"/>
        <v>0</v>
      </c>
      <c r="CK603" s="401"/>
      <c r="CL603" s="401"/>
      <c r="CM603" s="401"/>
      <c r="CN603" s="430"/>
      <c r="CO603" s="483">
        <f t="shared" si="13"/>
        <v>0</v>
      </c>
      <c r="CP603" s="401"/>
      <c r="CQ603" s="401"/>
      <c r="CR603" s="401"/>
      <c r="CS603" s="430"/>
      <c r="CT603" s="483">
        <f t="shared" si="14"/>
        <v>0</v>
      </c>
      <c r="CU603" s="401"/>
      <c r="CV603" s="401"/>
      <c r="CW603" s="401"/>
      <c r="CX603" s="430"/>
      <c r="CY603" s="483">
        <f t="shared" si="15"/>
        <v>0</v>
      </c>
      <c r="CZ603" s="401"/>
      <c r="DA603" s="401"/>
      <c r="DB603" s="401"/>
      <c r="DC603" s="430"/>
      <c r="DD603" s="483">
        <f t="shared" si="16"/>
        <v>0</v>
      </c>
      <c r="DE603" s="401"/>
      <c r="DF603" s="401"/>
      <c r="DG603" s="401"/>
      <c r="DH603" s="430"/>
    </row>
    <row r="604" spans="1:112" ht="15.75" customHeight="1">
      <c r="A604" s="2"/>
      <c r="B604" s="2" t="s">
        <v>589</v>
      </c>
      <c r="C604" s="2"/>
      <c r="D604" s="2"/>
      <c r="E604" s="2"/>
      <c r="F604" s="2"/>
      <c r="G604" s="434"/>
      <c r="H604" s="401"/>
      <c r="I604" s="401"/>
      <c r="J604" s="401"/>
      <c r="K604" s="401"/>
      <c r="L604" s="433"/>
      <c r="M604" s="2"/>
      <c r="N604" s="2"/>
      <c r="O604" s="26" t="s">
        <v>888</v>
      </c>
      <c r="P604" s="432"/>
      <c r="Q604" s="401"/>
      <c r="R604" s="433"/>
      <c r="S604" s="2"/>
      <c r="T604" s="2"/>
      <c r="U604" s="2" t="s">
        <v>589</v>
      </c>
      <c r="V604" s="2"/>
      <c r="W604" s="2"/>
      <c r="X604" s="2"/>
      <c r="Y604" s="2"/>
      <c r="Z604" s="434"/>
      <c r="AA604" s="401"/>
      <c r="AB604" s="401"/>
      <c r="AC604" s="401"/>
      <c r="AD604" s="401"/>
      <c r="AE604" s="433"/>
      <c r="AF604" s="2"/>
      <c r="AG604" s="2"/>
      <c r="AH604" s="26" t="s">
        <v>888</v>
      </c>
      <c r="AI604" s="432"/>
      <c r="AJ604" s="401"/>
      <c r="AK604" s="433"/>
      <c r="AL604" s="2"/>
      <c r="AM604" s="2"/>
      <c r="AN604" s="2"/>
      <c r="AO604" s="2"/>
      <c r="AP604" s="2"/>
      <c r="AQ604" s="2"/>
      <c r="AR604" s="431">
        <f t="shared" si="1"/>
        <v>0</v>
      </c>
      <c r="AS604" s="430"/>
      <c r="AT604" s="431">
        <f t="shared" si="2"/>
        <v>0</v>
      </c>
      <c r="AU604" s="430"/>
      <c r="AV604" s="431">
        <f t="shared" si="3"/>
        <v>0</v>
      </c>
      <c r="AW604" s="430"/>
      <c r="AX604" s="431">
        <f t="shared" si="4"/>
        <v>0</v>
      </c>
      <c r="AY604" s="430"/>
      <c r="AZ604" s="2"/>
      <c r="BA604" s="431">
        <f t="shared" si="5"/>
        <v>0</v>
      </c>
      <c r="BB604" s="401"/>
      <c r="BC604" s="401"/>
      <c r="BD604" s="401"/>
      <c r="BE604" s="430"/>
      <c r="BF604" s="431">
        <f t="shared" si="6"/>
        <v>0</v>
      </c>
      <c r="BG604" s="401"/>
      <c r="BH604" s="401"/>
      <c r="BI604" s="401"/>
      <c r="BJ604" s="430"/>
      <c r="BK604" s="431">
        <f t="shared" si="7"/>
        <v>0</v>
      </c>
      <c r="BL604" s="401"/>
      <c r="BM604" s="401"/>
      <c r="BN604" s="401"/>
      <c r="BO604" s="430"/>
      <c r="BP604" s="431">
        <f t="shared" si="8"/>
        <v>0</v>
      </c>
      <c r="BQ604" s="401"/>
      <c r="BR604" s="401"/>
      <c r="BS604" s="401"/>
      <c r="BT604" s="430"/>
      <c r="BU604" s="431">
        <f t="shared" si="9"/>
        <v>0</v>
      </c>
      <c r="BV604" s="401"/>
      <c r="BW604" s="401"/>
      <c r="BX604" s="401"/>
      <c r="BY604" s="430"/>
      <c r="BZ604" s="431">
        <f t="shared" si="10"/>
        <v>0</v>
      </c>
      <c r="CA604" s="401"/>
      <c r="CB604" s="401"/>
      <c r="CC604" s="401"/>
      <c r="CD604" s="430"/>
      <c r="CE604" s="483">
        <f t="shared" si="11"/>
        <v>0</v>
      </c>
      <c r="CF604" s="401"/>
      <c r="CG604" s="401"/>
      <c r="CH604" s="401"/>
      <c r="CI604" s="430"/>
      <c r="CJ604" s="483">
        <f t="shared" si="12"/>
        <v>0</v>
      </c>
      <c r="CK604" s="401"/>
      <c r="CL604" s="401"/>
      <c r="CM604" s="401"/>
      <c r="CN604" s="430"/>
      <c r="CO604" s="483">
        <f t="shared" si="13"/>
        <v>0</v>
      </c>
      <c r="CP604" s="401"/>
      <c r="CQ604" s="401"/>
      <c r="CR604" s="401"/>
      <c r="CS604" s="430"/>
      <c r="CT604" s="483">
        <f t="shared" si="14"/>
        <v>0</v>
      </c>
      <c r="CU604" s="401"/>
      <c r="CV604" s="401"/>
      <c r="CW604" s="401"/>
      <c r="CX604" s="430"/>
      <c r="CY604" s="483">
        <f t="shared" si="15"/>
        <v>0</v>
      </c>
      <c r="CZ604" s="401"/>
      <c r="DA604" s="401"/>
      <c r="DB604" s="401"/>
      <c r="DC604" s="430"/>
      <c r="DD604" s="483">
        <f t="shared" si="16"/>
        <v>0</v>
      </c>
      <c r="DE604" s="401"/>
      <c r="DF604" s="401"/>
      <c r="DG604" s="401"/>
      <c r="DH604" s="430"/>
    </row>
    <row r="605" spans="1:112" ht="15.75" customHeight="1">
      <c r="A605" s="2"/>
      <c r="B605" s="2" t="s">
        <v>1476</v>
      </c>
      <c r="C605" s="2"/>
      <c r="D605" s="2"/>
      <c r="E605" s="2"/>
      <c r="F605" s="2"/>
      <c r="G605" s="2"/>
      <c r="H605" s="435"/>
      <c r="I605" s="436"/>
      <c r="J605" s="436"/>
      <c r="K605" s="436"/>
      <c r="L605" s="436"/>
      <c r="M605" s="436"/>
      <c r="N605" s="436"/>
      <c r="O605" s="436"/>
      <c r="P605" s="436"/>
      <c r="Q605" s="436"/>
      <c r="R605" s="437"/>
      <c r="S605" s="2"/>
      <c r="T605" s="2"/>
      <c r="U605" s="2" t="s">
        <v>1476</v>
      </c>
      <c r="V605" s="2"/>
      <c r="W605" s="2"/>
      <c r="X605" s="2"/>
      <c r="Y605" s="2"/>
      <c r="Z605" s="2"/>
      <c r="AA605" s="435"/>
      <c r="AB605" s="436"/>
      <c r="AC605" s="436"/>
      <c r="AD605" s="436"/>
      <c r="AE605" s="436"/>
      <c r="AF605" s="436"/>
      <c r="AG605" s="436"/>
      <c r="AH605" s="436"/>
      <c r="AI605" s="436"/>
      <c r="AJ605" s="436"/>
      <c r="AK605" s="437"/>
      <c r="AL605" s="2"/>
      <c r="AM605" s="2"/>
      <c r="AN605" s="2"/>
      <c r="AO605" s="2"/>
      <c r="AP605" s="2"/>
      <c r="AQ605" s="2"/>
      <c r="AR605" s="431">
        <f t="shared" si="1"/>
        <v>0</v>
      </c>
      <c r="AS605" s="430"/>
      <c r="AT605" s="431">
        <f t="shared" si="2"/>
        <v>0</v>
      </c>
      <c r="AU605" s="430"/>
      <c r="AV605" s="431">
        <f t="shared" si="3"/>
        <v>0</v>
      </c>
      <c r="AW605" s="430"/>
      <c r="AX605" s="431">
        <f t="shared" si="4"/>
        <v>0</v>
      </c>
      <c r="AY605" s="430"/>
      <c r="AZ605" s="2"/>
      <c r="BA605" s="431">
        <f t="shared" si="5"/>
        <v>0</v>
      </c>
      <c r="BB605" s="401"/>
      <c r="BC605" s="401"/>
      <c r="BD605" s="401"/>
      <c r="BE605" s="430"/>
      <c r="BF605" s="431">
        <f t="shared" si="6"/>
        <v>0</v>
      </c>
      <c r="BG605" s="401"/>
      <c r="BH605" s="401"/>
      <c r="BI605" s="401"/>
      <c r="BJ605" s="430"/>
      <c r="BK605" s="431">
        <f t="shared" si="7"/>
        <v>0</v>
      </c>
      <c r="BL605" s="401"/>
      <c r="BM605" s="401"/>
      <c r="BN605" s="401"/>
      <c r="BO605" s="430"/>
      <c r="BP605" s="431">
        <f t="shared" si="8"/>
        <v>0</v>
      </c>
      <c r="BQ605" s="401"/>
      <c r="BR605" s="401"/>
      <c r="BS605" s="401"/>
      <c r="BT605" s="430"/>
      <c r="BU605" s="431">
        <f t="shared" si="9"/>
        <v>0</v>
      </c>
      <c r="BV605" s="401"/>
      <c r="BW605" s="401"/>
      <c r="BX605" s="401"/>
      <c r="BY605" s="430"/>
      <c r="BZ605" s="431">
        <f t="shared" si="10"/>
        <v>0</v>
      </c>
      <c r="CA605" s="401"/>
      <c r="CB605" s="401"/>
      <c r="CC605" s="401"/>
      <c r="CD605" s="430"/>
      <c r="CE605" s="483">
        <f t="shared" si="11"/>
        <v>0</v>
      </c>
      <c r="CF605" s="401"/>
      <c r="CG605" s="401"/>
      <c r="CH605" s="401"/>
      <c r="CI605" s="430"/>
      <c r="CJ605" s="483">
        <f t="shared" si="12"/>
        <v>0</v>
      </c>
      <c r="CK605" s="401"/>
      <c r="CL605" s="401"/>
      <c r="CM605" s="401"/>
      <c r="CN605" s="430"/>
      <c r="CO605" s="483">
        <f t="shared" si="13"/>
        <v>0</v>
      </c>
      <c r="CP605" s="401"/>
      <c r="CQ605" s="401"/>
      <c r="CR605" s="401"/>
      <c r="CS605" s="430"/>
      <c r="CT605" s="483">
        <f t="shared" si="14"/>
        <v>0</v>
      </c>
      <c r="CU605" s="401"/>
      <c r="CV605" s="401"/>
      <c r="CW605" s="401"/>
      <c r="CX605" s="430"/>
      <c r="CY605" s="483">
        <f t="shared" si="15"/>
        <v>0</v>
      </c>
      <c r="CZ605" s="401"/>
      <c r="DA605" s="401"/>
      <c r="DB605" s="401"/>
      <c r="DC605" s="430"/>
      <c r="DD605" s="483">
        <f t="shared" si="16"/>
        <v>0</v>
      </c>
      <c r="DE605" s="401"/>
      <c r="DF605" s="401"/>
      <c r="DG605" s="401"/>
      <c r="DH605" s="430"/>
    </row>
    <row r="606" spans="1:112" ht="15.75" customHeight="1">
      <c r="A606" s="2"/>
      <c r="B606" s="2" t="s">
        <v>1480</v>
      </c>
      <c r="C606" s="2"/>
      <c r="D606" s="2"/>
      <c r="E606" s="2"/>
      <c r="F606" s="2"/>
      <c r="G606" s="2"/>
      <c r="H606" s="2"/>
      <c r="I606" s="2"/>
      <c r="J606" s="2"/>
      <c r="K606" s="2"/>
      <c r="L606" s="2"/>
      <c r="M606" s="2"/>
      <c r="N606" s="438" t="s">
        <v>604</v>
      </c>
      <c r="O606" s="437"/>
      <c r="P606" s="2"/>
      <c r="Q606" s="2"/>
      <c r="R606" s="2"/>
      <c r="S606" s="2"/>
      <c r="T606" s="2"/>
      <c r="U606" s="2" t="s">
        <v>1480</v>
      </c>
      <c r="V606" s="2"/>
      <c r="W606" s="2"/>
      <c r="X606" s="2"/>
      <c r="Y606" s="2"/>
      <c r="Z606" s="2"/>
      <c r="AA606" s="2"/>
      <c r="AB606" s="2"/>
      <c r="AC606" s="2"/>
      <c r="AD606" s="2"/>
      <c r="AE606" s="2"/>
      <c r="AF606" s="2"/>
      <c r="AG606" s="438" t="s">
        <v>604</v>
      </c>
      <c r="AH606" s="437"/>
      <c r="AI606" s="2"/>
      <c r="AJ606" s="2"/>
      <c r="AK606" s="2"/>
      <c r="AL606" s="2"/>
      <c r="AM606" s="2"/>
      <c r="AN606" s="2"/>
      <c r="AO606" s="2"/>
      <c r="AP606" s="2"/>
      <c r="AQ606" s="2"/>
      <c r="AR606" s="431">
        <f t="shared" si="1"/>
        <v>0</v>
      </c>
      <c r="AS606" s="430"/>
      <c r="AT606" s="431">
        <f t="shared" si="2"/>
        <v>0</v>
      </c>
      <c r="AU606" s="430"/>
      <c r="AV606" s="431">
        <f t="shared" si="3"/>
        <v>0</v>
      </c>
      <c r="AW606" s="430"/>
      <c r="AX606" s="431">
        <f t="shared" si="4"/>
        <v>0</v>
      </c>
      <c r="AY606" s="430"/>
      <c r="AZ606" s="2"/>
      <c r="BA606" s="431">
        <f t="shared" si="5"/>
        <v>0</v>
      </c>
      <c r="BB606" s="401"/>
      <c r="BC606" s="401"/>
      <c r="BD606" s="401"/>
      <c r="BE606" s="430"/>
      <c r="BF606" s="431">
        <f t="shared" si="6"/>
        <v>0</v>
      </c>
      <c r="BG606" s="401"/>
      <c r="BH606" s="401"/>
      <c r="BI606" s="401"/>
      <c r="BJ606" s="430"/>
      <c r="BK606" s="431">
        <f t="shared" si="7"/>
        <v>0</v>
      </c>
      <c r="BL606" s="401"/>
      <c r="BM606" s="401"/>
      <c r="BN606" s="401"/>
      <c r="BO606" s="430"/>
      <c r="BP606" s="431">
        <f t="shared" si="8"/>
        <v>0</v>
      </c>
      <c r="BQ606" s="401"/>
      <c r="BR606" s="401"/>
      <c r="BS606" s="401"/>
      <c r="BT606" s="430"/>
      <c r="BU606" s="431">
        <f t="shared" si="9"/>
        <v>0</v>
      </c>
      <c r="BV606" s="401"/>
      <c r="BW606" s="401"/>
      <c r="BX606" s="401"/>
      <c r="BY606" s="430"/>
      <c r="BZ606" s="431">
        <f t="shared" si="10"/>
        <v>0</v>
      </c>
      <c r="CA606" s="401"/>
      <c r="CB606" s="401"/>
      <c r="CC606" s="401"/>
      <c r="CD606" s="430"/>
      <c r="CE606" s="483">
        <f t="shared" si="11"/>
        <v>0</v>
      </c>
      <c r="CF606" s="401"/>
      <c r="CG606" s="401"/>
      <c r="CH606" s="401"/>
      <c r="CI606" s="430"/>
      <c r="CJ606" s="483">
        <f t="shared" si="12"/>
        <v>0</v>
      </c>
      <c r="CK606" s="401"/>
      <c r="CL606" s="401"/>
      <c r="CM606" s="401"/>
      <c r="CN606" s="430"/>
      <c r="CO606" s="483">
        <f t="shared" si="13"/>
        <v>0</v>
      </c>
      <c r="CP606" s="401"/>
      <c r="CQ606" s="401"/>
      <c r="CR606" s="401"/>
      <c r="CS606" s="430"/>
      <c r="CT606" s="483">
        <f t="shared" si="14"/>
        <v>0</v>
      </c>
      <c r="CU606" s="401"/>
      <c r="CV606" s="401"/>
      <c r="CW606" s="401"/>
      <c r="CX606" s="430"/>
      <c r="CY606" s="483">
        <f t="shared" si="15"/>
        <v>0</v>
      </c>
      <c r="CZ606" s="401"/>
      <c r="DA606" s="401"/>
      <c r="DB606" s="401"/>
      <c r="DC606" s="430"/>
      <c r="DD606" s="483">
        <f t="shared" si="16"/>
        <v>0</v>
      </c>
      <c r="DE606" s="401"/>
      <c r="DF606" s="401"/>
      <c r="DG606" s="401"/>
      <c r="DH606" s="430"/>
    </row>
    <row r="607" spans="1:112"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431">
        <f t="shared" si="1"/>
        <v>0</v>
      </c>
      <c r="AS607" s="430"/>
      <c r="AT607" s="431">
        <f t="shared" si="2"/>
        <v>0</v>
      </c>
      <c r="AU607" s="430"/>
      <c r="AV607" s="431">
        <f t="shared" si="3"/>
        <v>0</v>
      </c>
      <c r="AW607" s="430"/>
      <c r="AX607" s="431">
        <f t="shared" si="4"/>
        <v>0</v>
      </c>
      <c r="AY607" s="430"/>
      <c r="AZ607" s="2"/>
      <c r="BA607" s="431">
        <f t="shared" si="5"/>
        <v>0</v>
      </c>
      <c r="BB607" s="401"/>
      <c r="BC607" s="401"/>
      <c r="BD607" s="401"/>
      <c r="BE607" s="430"/>
      <c r="BF607" s="431">
        <f t="shared" si="6"/>
        <v>0</v>
      </c>
      <c r="BG607" s="401"/>
      <c r="BH607" s="401"/>
      <c r="BI607" s="401"/>
      <c r="BJ607" s="430"/>
      <c r="BK607" s="431">
        <f t="shared" si="7"/>
        <v>0</v>
      </c>
      <c r="BL607" s="401"/>
      <c r="BM607" s="401"/>
      <c r="BN607" s="401"/>
      <c r="BO607" s="430"/>
      <c r="BP607" s="431">
        <f t="shared" si="8"/>
        <v>0</v>
      </c>
      <c r="BQ607" s="401"/>
      <c r="BR607" s="401"/>
      <c r="BS607" s="401"/>
      <c r="BT607" s="430"/>
      <c r="BU607" s="431">
        <f t="shared" si="9"/>
        <v>0</v>
      </c>
      <c r="BV607" s="401"/>
      <c r="BW607" s="401"/>
      <c r="BX607" s="401"/>
      <c r="BY607" s="430"/>
      <c r="BZ607" s="431">
        <f t="shared" si="10"/>
        <v>0</v>
      </c>
      <c r="CA607" s="401"/>
      <c r="CB607" s="401"/>
      <c r="CC607" s="401"/>
      <c r="CD607" s="430"/>
      <c r="CE607" s="483">
        <f t="shared" si="11"/>
        <v>0</v>
      </c>
      <c r="CF607" s="401"/>
      <c r="CG607" s="401"/>
      <c r="CH607" s="401"/>
      <c r="CI607" s="430"/>
      <c r="CJ607" s="483">
        <f t="shared" si="12"/>
        <v>0</v>
      </c>
      <c r="CK607" s="401"/>
      <c r="CL607" s="401"/>
      <c r="CM607" s="401"/>
      <c r="CN607" s="430"/>
      <c r="CO607" s="483">
        <f t="shared" si="13"/>
        <v>0</v>
      </c>
      <c r="CP607" s="401"/>
      <c r="CQ607" s="401"/>
      <c r="CR607" s="401"/>
      <c r="CS607" s="430"/>
      <c r="CT607" s="483">
        <f t="shared" si="14"/>
        <v>0</v>
      </c>
      <c r="CU607" s="401"/>
      <c r="CV607" s="401"/>
      <c r="CW607" s="401"/>
      <c r="CX607" s="430"/>
      <c r="CY607" s="483">
        <f t="shared" si="15"/>
        <v>0</v>
      </c>
      <c r="CZ607" s="401"/>
      <c r="DA607" s="401"/>
      <c r="DB607" s="401"/>
      <c r="DC607" s="430"/>
      <c r="DD607" s="483">
        <f t="shared" si="16"/>
        <v>0</v>
      </c>
      <c r="DE607" s="401"/>
      <c r="DF607" s="401"/>
      <c r="DG607" s="401"/>
      <c r="DH607" s="430"/>
    </row>
    <row r="608" spans="1:112" ht="15.75" customHeight="1">
      <c r="A608" s="439" t="s">
        <v>1523</v>
      </c>
      <c r="B608" s="440"/>
      <c r="C608" s="440"/>
      <c r="D608" s="440"/>
      <c r="E608" s="440"/>
      <c r="F608" s="440"/>
      <c r="G608" s="440"/>
      <c r="H608" s="440"/>
      <c r="I608" s="440"/>
      <c r="J608" s="440"/>
      <c r="K608" s="440"/>
      <c r="L608" s="440"/>
      <c r="M608" s="440"/>
      <c r="N608" s="440"/>
      <c r="O608" s="440"/>
      <c r="P608" s="440"/>
      <c r="Q608" s="440"/>
      <c r="R608" s="440"/>
      <c r="S608" s="440"/>
      <c r="T608" s="440"/>
      <c r="U608" s="440"/>
      <c r="V608" s="440"/>
      <c r="W608" s="440"/>
      <c r="X608" s="440"/>
      <c r="Y608" s="440"/>
      <c r="Z608" s="440"/>
      <c r="AA608" s="440"/>
      <c r="AB608" s="440"/>
      <c r="AC608" s="440"/>
      <c r="AD608" s="440"/>
      <c r="AE608" s="440"/>
      <c r="AF608" s="440"/>
      <c r="AG608" s="440"/>
      <c r="AH608" s="440"/>
      <c r="AI608" s="440"/>
      <c r="AJ608" s="440"/>
      <c r="AK608" s="440"/>
      <c r="AL608" s="441"/>
      <c r="AM608" s="2"/>
      <c r="AN608" s="2"/>
      <c r="AO608" s="2"/>
      <c r="AP608" s="2"/>
      <c r="AQ608" s="2"/>
      <c r="AR608" s="431">
        <f t="shared" si="1"/>
        <v>0</v>
      </c>
      <c r="AS608" s="430"/>
      <c r="AT608" s="431">
        <f t="shared" si="2"/>
        <v>0</v>
      </c>
      <c r="AU608" s="430"/>
      <c r="AV608" s="431">
        <f t="shared" si="3"/>
        <v>0</v>
      </c>
      <c r="AW608" s="430"/>
      <c r="AX608" s="431">
        <f t="shared" si="4"/>
        <v>0</v>
      </c>
      <c r="AY608" s="430"/>
      <c r="AZ608" s="2"/>
      <c r="BA608" s="431">
        <f t="shared" si="5"/>
        <v>0</v>
      </c>
      <c r="BB608" s="401"/>
      <c r="BC608" s="401"/>
      <c r="BD608" s="401"/>
      <c r="BE608" s="430"/>
      <c r="BF608" s="431">
        <f t="shared" si="6"/>
        <v>0</v>
      </c>
      <c r="BG608" s="401"/>
      <c r="BH608" s="401"/>
      <c r="BI608" s="401"/>
      <c r="BJ608" s="430"/>
      <c r="BK608" s="431">
        <f t="shared" si="7"/>
        <v>0</v>
      </c>
      <c r="BL608" s="401"/>
      <c r="BM608" s="401"/>
      <c r="BN608" s="401"/>
      <c r="BO608" s="430"/>
      <c r="BP608" s="431">
        <f t="shared" si="8"/>
        <v>0</v>
      </c>
      <c r="BQ608" s="401"/>
      <c r="BR608" s="401"/>
      <c r="BS608" s="401"/>
      <c r="BT608" s="430"/>
      <c r="BU608" s="431">
        <f t="shared" si="9"/>
        <v>0</v>
      </c>
      <c r="BV608" s="401"/>
      <c r="BW608" s="401"/>
      <c r="BX608" s="401"/>
      <c r="BY608" s="430"/>
      <c r="BZ608" s="431">
        <f t="shared" si="10"/>
        <v>0</v>
      </c>
      <c r="CA608" s="401"/>
      <c r="CB608" s="401"/>
      <c r="CC608" s="401"/>
      <c r="CD608" s="430"/>
      <c r="CE608" s="483">
        <f t="shared" si="11"/>
        <v>0</v>
      </c>
      <c r="CF608" s="401"/>
      <c r="CG608" s="401"/>
      <c r="CH608" s="401"/>
      <c r="CI608" s="430"/>
      <c r="CJ608" s="483">
        <f t="shared" si="12"/>
        <v>0</v>
      </c>
      <c r="CK608" s="401"/>
      <c r="CL608" s="401"/>
      <c r="CM608" s="401"/>
      <c r="CN608" s="430"/>
      <c r="CO608" s="483">
        <f t="shared" si="13"/>
        <v>0</v>
      </c>
      <c r="CP608" s="401"/>
      <c r="CQ608" s="401"/>
      <c r="CR608" s="401"/>
      <c r="CS608" s="430"/>
      <c r="CT608" s="483">
        <f t="shared" si="14"/>
        <v>0</v>
      </c>
      <c r="CU608" s="401"/>
      <c r="CV608" s="401"/>
      <c r="CW608" s="401"/>
      <c r="CX608" s="430"/>
      <c r="CY608" s="483">
        <f t="shared" si="15"/>
        <v>0</v>
      </c>
      <c r="CZ608" s="401"/>
      <c r="DA608" s="401"/>
      <c r="DB608" s="401"/>
      <c r="DC608" s="430"/>
      <c r="DD608" s="483">
        <f t="shared" si="16"/>
        <v>0</v>
      </c>
      <c r="DE608" s="401"/>
      <c r="DF608" s="401"/>
      <c r="DG608" s="401"/>
      <c r="DH608" s="430"/>
    </row>
    <row r="609" spans="1:112" ht="15.75" customHeight="1">
      <c r="A609" s="442"/>
      <c r="B609" s="416"/>
      <c r="C609" s="416"/>
      <c r="D609" s="416"/>
      <c r="E609" s="416"/>
      <c r="F609" s="416"/>
      <c r="G609" s="416"/>
      <c r="H609" s="416"/>
      <c r="I609" s="416"/>
      <c r="J609" s="416"/>
      <c r="K609" s="416"/>
      <c r="L609" s="416"/>
      <c r="M609" s="416"/>
      <c r="N609" s="416"/>
      <c r="O609" s="416"/>
      <c r="P609" s="416"/>
      <c r="Q609" s="416"/>
      <c r="R609" s="416"/>
      <c r="S609" s="416"/>
      <c r="T609" s="416"/>
      <c r="U609" s="416"/>
      <c r="V609" s="416"/>
      <c r="W609" s="416"/>
      <c r="X609" s="416"/>
      <c r="Y609" s="416"/>
      <c r="Z609" s="416"/>
      <c r="AA609" s="416"/>
      <c r="AB609" s="416"/>
      <c r="AC609" s="416"/>
      <c r="AD609" s="416"/>
      <c r="AE609" s="416"/>
      <c r="AF609" s="416"/>
      <c r="AG609" s="416"/>
      <c r="AH609" s="416"/>
      <c r="AI609" s="416"/>
      <c r="AJ609" s="416"/>
      <c r="AK609" s="416"/>
      <c r="AL609" s="443"/>
      <c r="AM609" s="2"/>
      <c r="AN609" s="2"/>
      <c r="AO609" s="2"/>
      <c r="AP609" s="2"/>
      <c r="AQ609" s="2"/>
      <c r="AR609" s="431">
        <f t="shared" si="1"/>
        <v>0</v>
      </c>
      <c r="AS609" s="430"/>
      <c r="AT609" s="431">
        <f t="shared" si="2"/>
        <v>0</v>
      </c>
      <c r="AU609" s="430"/>
      <c r="AV609" s="431">
        <f t="shared" si="3"/>
        <v>0</v>
      </c>
      <c r="AW609" s="430"/>
      <c r="AX609" s="431">
        <f t="shared" si="4"/>
        <v>0</v>
      </c>
      <c r="AY609" s="430"/>
      <c r="AZ609" s="2"/>
      <c r="BA609" s="431">
        <f t="shared" si="5"/>
        <v>0</v>
      </c>
      <c r="BB609" s="401"/>
      <c r="BC609" s="401"/>
      <c r="BD609" s="401"/>
      <c r="BE609" s="430"/>
      <c r="BF609" s="431">
        <f t="shared" si="6"/>
        <v>0</v>
      </c>
      <c r="BG609" s="401"/>
      <c r="BH609" s="401"/>
      <c r="BI609" s="401"/>
      <c r="BJ609" s="430"/>
      <c r="BK609" s="431">
        <f t="shared" si="7"/>
        <v>0</v>
      </c>
      <c r="BL609" s="401"/>
      <c r="BM609" s="401"/>
      <c r="BN609" s="401"/>
      <c r="BO609" s="430"/>
      <c r="BP609" s="431">
        <f t="shared" si="8"/>
        <v>0</v>
      </c>
      <c r="BQ609" s="401"/>
      <c r="BR609" s="401"/>
      <c r="BS609" s="401"/>
      <c r="BT609" s="430"/>
      <c r="BU609" s="431">
        <f t="shared" si="9"/>
        <v>0</v>
      </c>
      <c r="BV609" s="401"/>
      <c r="BW609" s="401"/>
      <c r="BX609" s="401"/>
      <c r="BY609" s="430"/>
      <c r="BZ609" s="431">
        <f t="shared" si="10"/>
        <v>0</v>
      </c>
      <c r="CA609" s="401"/>
      <c r="CB609" s="401"/>
      <c r="CC609" s="401"/>
      <c r="CD609" s="430"/>
      <c r="CE609" s="483">
        <f t="shared" si="11"/>
        <v>0</v>
      </c>
      <c r="CF609" s="401"/>
      <c r="CG609" s="401"/>
      <c r="CH609" s="401"/>
      <c r="CI609" s="430"/>
      <c r="CJ609" s="483">
        <f t="shared" si="12"/>
        <v>0</v>
      </c>
      <c r="CK609" s="401"/>
      <c r="CL609" s="401"/>
      <c r="CM609" s="401"/>
      <c r="CN609" s="430"/>
      <c r="CO609" s="483">
        <f t="shared" si="13"/>
        <v>0</v>
      </c>
      <c r="CP609" s="401"/>
      <c r="CQ609" s="401"/>
      <c r="CR609" s="401"/>
      <c r="CS609" s="430"/>
      <c r="CT609" s="483">
        <f t="shared" si="14"/>
        <v>0</v>
      </c>
      <c r="CU609" s="401"/>
      <c r="CV609" s="401"/>
      <c r="CW609" s="401"/>
      <c r="CX609" s="430"/>
      <c r="CY609" s="483">
        <f t="shared" si="15"/>
        <v>0</v>
      </c>
      <c r="CZ609" s="401"/>
      <c r="DA609" s="401"/>
      <c r="DB609" s="401"/>
      <c r="DC609" s="430"/>
      <c r="DD609" s="483">
        <f t="shared" si="16"/>
        <v>0</v>
      </c>
      <c r="DE609" s="401"/>
      <c r="DF609" s="401"/>
      <c r="DG609" s="401"/>
      <c r="DH609" s="430"/>
    </row>
    <row r="610" spans="1:112"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431">
        <f t="shared" si="1"/>
        <v>0</v>
      </c>
      <c r="AS610" s="430"/>
      <c r="AT610" s="431">
        <f t="shared" si="2"/>
        <v>0</v>
      </c>
      <c r="AU610" s="430"/>
      <c r="AV610" s="431">
        <f t="shared" si="3"/>
        <v>0</v>
      </c>
      <c r="AW610" s="430"/>
      <c r="AX610" s="431">
        <f t="shared" si="4"/>
        <v>0</v>
      </c>
      <c r="AY610" s="430"/>
      <c r="AZ610" s="2"/>
      <c r="BA610" s="431">
        <f t="shared" si="5"/>
        <v>0</v>
      </c>
      <c r="BB610" s="401"/>
      <c r="BC610" s="401"/>
      <c r="BD610" s="401"/>
      <c r="BE610" s="430"/>
      <c r="BF610" s="431">
        <f t="shared" si="6"/>
        <v>0</v>
      </c>
      <c r="BG610" s="401"/>
      <c r="BH610" s="401"/>
      <c r="BI610" s="401"/>
      <c r="BJ610" s="430"/>
      <c r="BK610" s="431">
        <f t="shared" si="7"/>
        <v>0</v>
      </c>
      <c r="BL610" s="401"/>
      <c r="BM610" s="401"/>
      <c r="BN610" s="401"/>
      <c r="BO610" s="430"/>
      <c r="BP610" s="431">
        <f t="shared" si="8"/>
        <v>0</v>
      </c>
      <c r="BQ610" s="401"/>
      <c r="BR610" s="401"/>
      <c r="BS610" s="401"/>
      <c r="BT610" s="430"/>
      <c r="BU610" s="431">
        <f t="shared" si="9"/>
        <v>0</v>
      </c>
      <c r="BV610" s="401"/>
      <c r="BW610" s="401"/>
      <c r="BX610" s="401"/>
      <c r="BY610" s="430"/>
      <c r="BZ610" s="431">
        <f t="shared" si="10"/>
        <v>0</v>
      </c>
      <c r="CA610" s="401"/>
      <c r="CB610" s="401"/>
      <c r="CC610" s="401"/>
      <c r="CD610" s="430"/>
      <c r="CE610" s="483">
        <f t="shared" si="11"/>
        <v>0</v>
      </c>
      <c r="CF610" s="401"/>
      <c r="CG610" s="401"/>
      <c r="CH610" s="401"/>
      <c r="CI610" s="430"/>
      <c r="CJ610" s="483">
        <f t="shared" si="12"/>
        <v>0</v>
      </c>
      <c r="CK610" s="401"/>
      <c r="CL610" s="401"/>
      <c r="CM610" s="401"/>
      <c r="CN610" s="430"/>
      <c r="CO610" s="483">
        <f t="shared" si="13"/>
        <v>0</v>
      </c>
      <c r="CP610" s="401"/>
      <c r="CQ610" s="401"/>
      <c r="CR610" s="401"/>
      <c r="CS610" s="430"/>
      <c r="CT610" s="483">
        <f t="shared" si="14"/>
        <v>0</v>
      </c>
      <c r="CU610" s="401"/>
      <c r="CV610" s="401"/>
      <c r="CW610" s="401"/>
      <c r="CX610" s="430"/>
      <c r="CY610" s="483">
        <f t="shared" si="15"/>
        <v>0</v>
      </c>
      <c r="CZ610" s="401"/>
      <c r="DA610" s="401"/>
      <c r="DB610" s="401"/>
      <c r="DC610" s="430"/>
      <c r="DD610" s="483">
        <f t="shared" si="16"/>
        <v>0</v>
      </c>
      <c r="DE610" s="401"/>
      <c r="DF610" s="401"/>
      <c r="DG610" s="401"/>
      <c r="DH610" s="430"/>
    </row>
    <row r="611" spans="1:112" ht="15.75" customHeight="1">
      <c r="A611" s="8" t="s">
        <v>644</v>
      </c>
      <c r="B611" s="8"/>
      <c r="C611" s="8" t="s">
        <v>219</v>
      </c>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431">
        <f t="shared" si="1"/>
        <v>0</v>
      </c>
      <c r="AS611" s="430"/>
      <c r="AT611" s="431">
        <f t="shared" si="2"/>
        <v>0</v>
      </c>
      <c r="AU611" s="430"/>
      <c r="AV611" s="431">
        <f t="shared" si="3"/>
        <v>0</v>
      </c>
      <c r="AW611" s="430"/>
      <c r="AX611" s="431">
        <f t="shared" si="4"/>
        <v>0</v>
      </c>
      <c r="AY611" s="430"/>
      <c r="AZ611" s="2"/>
      <c r="BA611" s="431">
        <f t="shared" si="5"/>
        <v>0</v>
      </c>
      <c r="BB611" s="401"/>
      <c r="BC611" s="401"/>
      <c r="BD611" s="401"/>
      <c r="BE611" s="430"/>
      <c r="BF611" s="431">
        <f t="shared" si="6"/>
        <v>0</v>
      </c>
      <c r="BG611" s="401"/>
      <c r="BH611" s="401"/>
      <c r="BI611" s="401"/>
      <c r="BJ611" s="430"/>
      <c r="BK611" s="431">
        <f t="shared" si="7"/>
        <v>0</v>
      </c>
      <c r="BL611" s="401"/>
      <c r="BM611" s="401"/>
      <c r="BN611" s="401"/>
      <c r="BO611" s="430"/>
      <c r="BP611" s="431">
        <f t="shared" si="8"/>
        <v>0</v>
      </c>
      <c r="BQ611" s="401"/>
      <c r="BR611" s="401"/>
      <c r="BS611" s="401"/>
      <c r="BT611" s="430"/>
      <c r="BU611" s="431">
        <f t="shared" si="9"/>
        <v>0</v>
      </c>
      <c r="BV611" s="401"/>
      <c r="BW611" s="401"/>
      <c r="BX611" s="401"/>
      <c r="BY611" s="430"/>
      <c r="BZ611" s="431">
        <f t="shared" si="10"/>
        <v>0</v>
      </c>
      <c r="CA611" s="401"/>
      <c r="CB611" s="401"/>
      <c r="CC611" s="401"/>
      <c r="CD611" s="430"/>
      <c r="CE611" s="483">
        <f t="shared" si="11"/>
        <v>0</v>
      </c>
      <c r="CF611" s="401"/>
      <c r="CG611" s="401"/>
      <c r="CH611" s="401"/>
      <c r="CI611" s="430"/>
      <c r="CJ611" s="483">
        <f t="shared" si="12"/>
        <v>0</v>
      </c>
      <c r="CK611" s="401"/>
      <c r="CL611" s="401"/>
      <c r="CM611" s="401"/>
      <c r="CN611" s="430"/>
      <c r="CO611" s="483">
        <f t="shared" si="13"/>
        <v>0</v>
      </c>
      <c r="CP611" s="401"/>
      <c r="CQ611" s="401"/>
      <c r="CR611" s="401"/>
      <c r="CS611" s="430"/>
      <c r="CT611" s="483">
        <f t="shared" si="14"/>
        <v>0</v>
      </c>
      <c r="CU611" s="401"/>
      <c r="CV611" s="401"/>
      <c r="CW611" s="401"/>
      <c r="CX611" s="430"/>
      <c r="CY611" s="483">
        <f t="shared" si="15"/>
        <v>0</v>
      </c>
      <c r="CZ611" s="401"/>
      <c r="DA611" s="401"/>
      <c r="DB611" s="401"/>
      <c r="DC611" s="430"/>
      <c r="DD611" s="483">
        <f t="shared" si="16"/>
        <v>0</v>
      </c>
      <c r="DE611" s="401"/>
      <c r="DF611" s="401"/>
      <c r="DG611" s="401"/>
      <c r="DH611" s="430"/>
    </row>
    <row r="612" spans="1:112" ht="15.75" customHeight="1">
      <c r="A612" s="8"/>
      <c r="B612" s="8"/>
      <c r="C612" s="8"/>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431">
        <f t="shared" si="1"/>
        <v>0</v>
      </c>
      <c r="AS612" s="430"/>
      <c r="AT612" s="431">
        <f t="shared" si="2"/>
        <v>0</v>
      </c>
      <c r="AU612" s="430"/>
      <c r="AV612" s="431">
        <f t="shared" si="3"/>
        <v>0</v>
      </c>
      <c r="AW612" s="430"/>
      <c r="AX612" s="431">
        <f t="shared" si="4"/>
        <v>0</v>
      </c>
      <c r="AY612" s="430"/>
      <c r="AZ612" s="2"/>
      <c r="BA612" s="431">
        <f t="shared" si="5"/>
        <v>0</v>
      </c>
      <c r="BB612" s="401"/>
      <c r="BC612" s="401"/>
      <c r="BD612" s="401"/>
      <c r="BE612" s="430"/>
      <c r="BF612" s="431">
        <f t="shared" si="6"/>
        <v>0</v>
      </c>
      <c r="BG612" s="401"/>
      <c r="BH612" s="401"/>
      <c r="BI612" s="401"/>
      <c r="BJ612" s="430"/>
      <c r="BK612" s="431">
        <f t="shared" si="7"/>
        <v>0</v>
      </c>
      <c r="BL612" s="401"/>
      <c r="BM612" s="401"/>
      <c r="BN612" s="401"/>
      <c r="BO612" s="430"/>
      <c r="BP612" s="431">
        <f t="shared" si="8"/>
        <v>0</v>
      </c>
      <c r="BQ612" s="401"/>
      <c r="BR612" s="401"/>
      <c r="BS612" s="401"/>
      <c r="BT612" s="430"/>
      <c r="BU612" s="431">
        <f t="shared" si="9"/>
        <v>0</v>
      </c>
      <c r="BV612" s="401"/>
      <c r="BW612" s="401"/>
      <c r="BX612" s="401"/>
      <c r="BY612" s="430"/>
      <c r="BZ612" s="431">
        <f t="shared" si="10"/>
        <v>0</v>
      </c>
      <c r="CA612" s="401"/>
      <c r="CB612" s="401"/>
      <c r="CC612" s="401"/>
      <c r="CD612" s="430"/>
      <c r="CE612" s="483">
        <f t="shared" si="11"/>
        <v>0</v>
      </c>
      <c r="CF612" s="401"/>
      <c r="CG612" s="401"/>
      <c r="CH612" s="401"/>
      <c r="CI612" s="430"/>
      <c r="CJ612" s="483">
        <f t="shared" si="12"/>
        <v>0</v>
      </c>
      <c r="CK612" s="401"/>
      <c r="CL612" s="401"/>
      <c r="CM612" s="401"/>
      <c r="CN612" s="430"/>
      <c r="CO612" s="483">
        <f t="shared" si="13"/>
        <v>0</v>
      </c>
      <c r="CP612" s="401"/>
      <c r="CQ612" s="401"/>
      <c r="CR612" s="401"/>
      <c r="CS612" s="430"/>
      <c r="CT612" s="483">
        <f t="shared" si="14"/>
        <v>0</v>
      </c>
      <c r="CU612" s="401"/>
      <c r="CV612" s="401"/>
      <c r="CW612" s="401"/>
      <c r="CX612" s="430"/>
      <c r="CY612" s="483">
        <f t="shared" si="15"/>
        <v>0</v>
      </c>
      <c r="CZ612" s="401"/>
      <c r="DA612" s="401"/>
      <c r="DB612" s="401"/>
      <c r="DC612" s="430"/>
      <c r="DD612" s="483">
        <f t="shared" si="16"/>
        <v>0</v>
      </c>
      <c r="DE612" s="401"/>
      <c r="DF612" s="401"/>
      <c r="DG612" s="401"/>
      <c r="DH612" s="430"/>
    </row>
    <row r="613" spans="1:112" ht="15.75" customHeight="1">
      <c r="A613" s="2"/>
      <c r="B613" s="2"/>
      <c r="C613" s="8" t="s">
        <v>1409</v>
      </c>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431">
        <f t="shared" si="1"/>
        <v>0</v>
      </c>
      <c r="AS613" s="430"/>
      <c r="AT613" s="431">
        <f t="shared" si="2"/>
        <v>0</v>
      </c>
      <c r="AU613" s="430"/>
      <c r="AV613" s="431">
        <f t="shared" si="3"/>
        <v>0</v>
      </c>
      <c r="AW613" s="430"/>
      <c r="AX613" s="431">
        <f t="shared" si="4"/>
        <v>0</v>
      </c>
      <c r="AY613" s="430"/>
      <c r="AZ613" s="2"/>
      <c r="BA613" s="431">
        <f t="shared" si="5"/>
        <v>0</v>
      </c>
      <c r="BB613" s="401"/>
      <c r="BC613" s="401"/>
      <c r="BD613" s="401"/>
      <c r="BE613" s="430"/>
      <c r="BF613" s="431">
        <f t="shared" si="6"/>
        <v>0</v>
      </c>
      <c r="BG613" s="401"/>
      <c r="BH613" s="401"/>
      <c r="BI613" s="401"/>
      <c r="BJ613" s="430"/>
      <c r="BK613" s="431">
        <f t="shared" si="7"/>
        <v>0</v>
      </c>
      <c r="BL613" s="401"/>
      <c r="BM613" s="401"/>
      <c r="BN613" s="401"/>
      <c r="BO613" s="430"/>
      <c r="BP613" s="431">
        <f t="shared" si="8"/>
        <v>0</v>
      </c>
      <c r="BQ613" s="401"/>
      <c r="BR613" s="401"/>
      <c r="BS613" s="401"/>
      <c r="BT613" s="430"/>
      <c r="BU613" s="431">
        <f t="shared" si="9"/>
        <v>0</v>
      </c>
      <c r="BV613" s="401"/>
      <c r="BW613" s="401"/>
      <c r="BX613" s="401"/>
      <c r="BY613" s="430"/>
      <c r="BZ613" s="431">
        <f t="shared" si="10"/>
        <v>0</v>
      </c>
      <c r="CA613" s="401"/>
      <c r="CB613" s="401"/>
      <c r="CC613" s="401"/>
      <c r="CD613" s="430"/>
      <c r="CE613" s="483">
        <f t="shared" si="11"/>
        <v>0</v>
      </c>
      <c r="CF613" s="401"/>
      <c r="CG613" s="401"/>
      <c r="CH613" s="401"/>
      <c r="CI613" s="430"/>
      <c r="CJ613" s="483">
        <f t="shared" si="12"/>
        <v>0</v>
      </c>
      <c r="CK613" s="401"/>
      <c r="CL613" s="401"/>
      <c r="CM613" s="401"/>
      <c r="CN613" s="430"/>
      <c r="CO613" s="483">
        <f t="shared" si="13"/>
        <v>0</v>
      </c>
      <c r="CP613" s="401"/>
      <c r="CQ613" s="401"/>
      <c r="CR613" s="401"/>
      <c r="CS613" s="430"/>
      <c r="CT613" s="483">
        <f t="shared" si="14"/>
        <v>0</v>
      </c>
      <c r="CU613" s="401"/>
      <c r="CV613" s="401"/>
      <c r="CW613" s="401"/>
      <c r="CX613" s="430"/>
      <c r="CY613" s="483">
        <f t="shared" si="15"/>
        <v>0</v>
      </c>
      <c r="CZ613" s="401"/>
      <c r="DA613" s="401"/>
      <c r="DB613" s="401"/>
      <c r="DC613" s="430"/>
      <c r="DD613" s="483">
        <f t="shared" si="16"/>
        <v>0</v>
      </c>
      <c r="DE613" s="401"/>
      <c r="DF613" s="401"/>
      <c r="DG613" s="401"/>
      <c r="DH613" s="430"/>
    </row>
    <row r="614" spans="1:112" ht="15.75" customHeight="1">
      <c r="A614" s="2"/>
      <c r="B614" s="2"/>
      <c r="C614" s="8"/>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431">
        <f>SUM(AT589:AU613)</f>
        <v>39</v>
      </c>
      <c r="AU614" s="430"/>
      <c r="AV614" s="2"/>
      <c r="AW614" s="2"/>
      <c r="AX614" s="482">
        <f>SUM(AX589:AY613)</f>
        <v>7</v>
      </c>
      <c r="AY614" s="430"/>
      <c r="AZ614" s="2"/>
      <c r="BA614" s="431">
        <f>SUM(BA589:BE613)</f>
        <v>0</v>
      </c>
      <c r="BB614" s="401"/>
      <c r="BC614" s="401"/>
      <c r="BD614" s="401"/>
      <c r="BE614" s="430"/>
      <c r="BF614" s="482">
        <f>SUM(BF589:BJ613)</f>
        <v>12</v>
      </c>
      <c r="BG614" s="401"/>
      <c r="BH614" s="401"/>
      <c r="BI614" s="401"/>
      <c r="BJ614" s="430"/>
      <c r="BK614" s="431">
        <f>SUM(BK589:BO613)</f>
        <v>38</v>
      </c>
      <c r="BL614" s="401"/>
      <c r="BM614" s="401"/>
      <c r="BN614" s="401"/>
      <c r="BO614" s="430"/>
      <c r="BP614" s="431">
        <f>SUM(BP589:BT613)</f>
        <v>24</v>
      </c>
      <c r="BQ614" s="401"/>
      <c r="BR614" s="401"/>
      <c r="BS614" s="401"/>
      <c r="BT614" s="430"/>
      <c r="BU614" s="431">
        <f>SUM(BU589:BY613)</f>
        <v>0</v>
      </c>
      <c r="BV614" s="401"/>
      <c r="BW614" s="401"/>
      <c r="BX614" s="401"/>
      <c r="BY614" s="430"/>
      <c r="BZ614" s="431">
        <f>SUM(BZ589:CD613)</f>
        <v>0</v>
      </c>
      <c r="CA614" s="401"/>
      <c r="CB614" s="401"/>
      <c r="CC614" s="401"/>
      <c r="CD614" s="430"/>
      <c r="CE614" s="431">
        <f>SUM(CE589:CI613)</f>
        <v>0</v>
      </c>
      <c r="CF614" s="401"/>
      <c r="CG614" s="401"/>
      <c r="CH614" s="401"/>
      <c r="CI614" s="430"/>
      <c r="CJ614" s="482">
        <f>SUM(CJ589:CN613)</f>
        <v>1</v>
      </c>
      <c r="CK614" s="401"/>
      <c r="CL614" s="401"/>
      <c r="CM614" s="401"/>
      <c r="CN614" s="430"/>
      <c r="CO614" s="431">
        <f>SUM(CO589:CS613)</f>
        <v>3</v>
      </c>
      <c r="CP614" s="401"/>
      <c r="CQ614" s="401"/>
      <c r="CR614" s="401"/>
      <c r="CS614" s="430"/>
      <c r="CT614" s="431">
        <f>SUM(CT589:CX613)</f>
        <v>3</v>
      </c>
      <c r="CU614" s="401"/>
      <c r="CV614" s="401"/>
      <c r="CW614" s="401"/>
      <c r="CX614" s="430"/>
      <c r="CY614" s="431">
        <f>SUM(CY589:DC613)</f>
        <v>0</v>
      </c>
      <c r="CZ614" s="401"/>
      <c r="DA614" s="401"/>
      <c r="DB614" s="401"/>
      <c r="DC614" s="430"/>
      <c r="DD614" s="431">
        <f>SUM(DD589:DH613)</f>
        <v>0</v>
      </c>
      <c r="DE614" s="401"/>
      <c r="DF614" s="401"/>
      <c r="DG614" s="401"/>
      <c r="DH614" s="430"/>
    </row>
    <row r="615" spans="1:112" ht="15.75" customHeight="1">
      <c r="A615" s="2"/>
      <c r="B615" s="452" t="s">
        <v>1412</v>
      </c>
      <c r="C615" s="440"/>
      <c r="D615" s="440"/>
      <c r="E615" s="440"/>
      <c r="F615" s="440"/>
      <c r="G615" s="440"/>
      <c r="H615" s="440"/>
      <c r="I615" s="440"/>
      <c r="J615" s="440"/>
      <c r="K615" s="440"/>
      <c r="L615" s="440"/>
      <c r="M615" s="440"/>
      <c r="N615" s="440"/>
      <c r="O615" s="446"/>
      <c r="P615" s="445" t="s">
        <v>1532</v>
      </c>
      <c r="Q615" s="440"/>
      <c r="R615" s="446"/>
      <c r="S615" s="557" t="s">
        <v>1414</v>
      </c>
      <c r="T615" s="440"/>
      <c r="U615" s="446"/>
      <c r="V615" s="445" t="s">
        <v>1533</v>
      </c>
      <c r="W615" s="440"/>
      <c r="X615" s="440"/>
      <c r="Y615" s="440"/>
      <c r="Z615" s="440"/>
      <c r="AA615" s="446"/>
      <c r="AB615" s="445" t="s">
        <v>1534</v>
      </c>
      <c r="AC615" s="440"/>
      <c r="AD615" s="440"/>
      <c r="AE615" s="440"/>
      <c r="AF615" s="446"/>
      <c r="AG615" s="445" t="s">
        <v>1416</v>
      </c>
      <c r="AH615" s="440"/>
      <c r="AI615" s="440"/>
      <c r="AJ615" s="440"/>
      <c r="AK615" s="446"/>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row>
    <row r="616" spans="1:112" ht="15.75" customHeight="1">
      <c r="A616" s="2"/>
      <c r="B616" s="447"/>
      <c r="C616" s="390"/>
      <c r="D616" s="390"/>
      <c r="E616" s="390"/>
      <c r="F616" s="390"/>
      <c r="G616" s="390"/>
      <c r="H616" s="390"/>
      <c r="I616" s="390"/>
      <c r="J616" s="390"/>
      <c r="K616" s="390"/>
      <c r="L616" s="390"/>
      <c r="M616" s="390"/>
      <c r="N616" s="390"/>
      <c r="O616" s="448"/>
      <c r="P616" s="447"/>
      <c r="Q616" s="390"/>
      <c r="R616" s="448"/>
      <c r="S616" s="447"/>
      <c r="T616" s="390"/>
      <c r="U616" s="448"/>
      <c r="V616" s="447"/>
      <c r="W616" s="390"/>
      <c r="X616" s="390"/>
      <c r="Y616" s="390"/>
      <c r="Z616" s="390"/>
      <c r="AA616" s="448"/>
      <c r="AB616" s="447"/>
      <c r="AC616" s="390"/>
      <c r="AD616" s="390"/>
      <c r="AE616" s="390"/>
      <c r="AF616" s="448"/>
      <c r="AG616" s="447"/>
      <c r="AH616" s="390"/>
      <c r="AI616" s="390"/>
      <c r="AJ616" s="390"/>
      <c r="AK616" s="448"/>
      <c r="AL616" s="2"/>
      <c r="AM616" s="2"/>
      <c r="AN616" s="2"/>
      <c r="AO616" s="2"/>
      <c r="AP616" s="2"/>
      <c r="AQ616" s="2"/>
      <c r="AR616" s="2"/>
      <c r="AS616" s="2"/>
      <c r="AT616" s="2"/>
      <c r="AU616" s="2"/>
      <c r="AV616" s="2"/>
      <c r="AW616" s="2"/>
      <c r="AX616" s="2"/>
      <c r="AY616" s="2"/>
      <c r="AZ616" s="2"/>
      <c r="BA616" s="2" t="s">
        <v>1537</v>
      </c>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row>
    <row r="617" spans="1:112" ht="12.75" customHeight="1">
      <c r="A617" s="2"/>
      <c r="B617" s="449"/>
      <c r="C617" s="450"/>
      <c r="D617" s="450"/>
      <c r="E617" s="450"/>
      <c r="F617" s="450"/>
      <c r="G617" s="450"/>
      <c r="H617" s="450"/>
      <c r="I617" s="450"/>
      <c r="J617" s="450"/>
      <c r="K617" s="450"/>
      <c r="L617" s="450"/>
      <c r="M617" s="450"/>
      <c r="N617" s="450"/>
      <c r="O617" s="451"/>
      <c r="P617" s="449"/>
      <c r="Q617" s="450"/>
      <c r="R617" s="451"/>
      <c r="S617" s="449"/>
      <c r="T617" s="450"/>
      <c r="U617" s="451"/>
      <c r="V617" s="449"/>
      <c r="W617" s="450"/>
      <c r="X617" s="450"/>
      <c r="Y617" s="450"/>
      <c r="Z617" s="450"/>
      <c r="AA617" s="451"/>
      <c r="AB617" s="449"/>
      <c r="AC617" s="450"/>
      <c r="AD617" s="450"/>
      <c r="AE617" s="450"/>
      <c r="AF617" s="451"/>
      <c r="AG617" s="449"/>
      <c r="AH617" s="450"/>
      <c r="AI617" s="450"/>
      <c r="AJ617" s="450"/>
      <c r="AK617" s="451"/>
      <c r="AL617" s="2"/>
      <c r="AM617" s="2"/>
      <c r="AN617" s="2"/>
      <c r="AO617" s="2"/>
      <c r="AP617" s="2"/>
      <c r="AQ617" s="2"/>
      <c r="AR617" s="2"/>
      <c r="AS617" s="2"/>
      <c r="AT617" s="2"/>
      <c r="AU617" s="2"/>
      <c r="AV617" s="2"/>
      <c r="AW617" s="2"/>
      <c r="AX617" s="2"/>
      <c r="AY617" s="2"/>
      <c r="AZ617" s="2"/>
      <c r="BA617" s="431">
        <f t="shared" ref="BA617:BA620" si="17">IF(J754="SRO/Studio",O754,0)</f>
        <v>0</v>
      </c>
      <c r="BB617" s="401"/>
      <c r="BC617" s="401"/>
      <c r="BD617" s="401"/>
      <c r="BE617" s="430"/>
      <c r="BF617" s="431">
        <f t="shared" ref="BF617:BF620" si="18">IF(J754="1 Bedroom",O754,0)</f>
        <v>0</v>
      </c>
      <c r="BG617" s="401"/>
      <c r="BH617" s="401"/>
      <c r="BI617" s="401"/>
      <c r="BJ617" s="430"/>
      <c r="BK617" s="482">
        <f t="shared" ref="BK617:BK620" si="19">IF(J754="2 Bedrooms",O754,0)</f>
        <v>1</v>
      </c>
      <c r="BL617" s="401"/>
      <c r="BM617" s="401"/>
      <c r="BN617" s="401"/>
      <c r="BO617" s="430"/>
      <c r="BP617" s="431">
        <f t="shared" ref="BP617:BP620" si="20">IF(J754="3 Bedrooms",O754,0)</f>
        <v>0</v>
      </c>
      <c r="BQ617" s="401"/>
      <c r="BR617" s="401"/>
      <c r="BS617" s="401"/>
      <c r="BT617" s="430"/>
      <c r="BU617" s="431">
        <f t="shared" ref="BU617:BU620" si="21">IF(J754="4 Bedrooms",O754,0)</f>
        <v>0</v>
      </c>
      <c r="BV617" s="401"/>
      <c r="BW617" s="401"/>
      <c r="BX617" s="401"/>
      <c r="BY617" s="430"/>
      <c r="BZ617" s="431">
        <f t="shared" ref="BZ617:BZ620" si="22">IF(J754="5 Bedrooms",O754,0)</f>
        <v>0</v>
      </c>
      <c r="CA617" s="401"/>
      <c r="CB617" s="401"/>
      <c r="CC617" s="401"/>
      <c r="CD617" s="430"/>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row>
    <row r="618" spans="1:112" ht="12.75" customHeight="1">
      <c r="A618" s="2"/>
      <c r="B618" s="214" t="s">
        <v>40</v>
      </c>
      <c r="C618" s="432" t="s">
        <v>1548</v>
      </c>
      <c r="D618" s="401"/>
      <c r="E618" s="401"/>
      <c r="F618" s="401"/>
      <c r="G618" s="401"/>
      <c r="H618" s="401"/>
      <c r="I618" s="401"/>
      <c r="J618" s="401"/>
      <c r="K618" s="401"/>
      <c r="L618" s="401"/>
      <c r="M618" s="401"/>
      <c r="N618" s="401"/>
      <c r="O618" s="430"/>
      <c r="P618" s="444">
        <f>35*12</f>
        <v>420</v>
      </c>
      <c r="Q618" s="401"/>
      <c r="R618" s="430"/>
      <c r="S618" s="453">
        <v>0.05</v>
      </c>
      <c r="T618" s="401"/>
      <c r="U618" s="430"/>
      <c r="V618" s="444"/>
      <c r="W618" s="401"/>
      <c r="X618" s="401"/>
      <c r="Y618" s="401"/>
      <c r="Z618" s="401"/>
      <c r="AA618" s="430"/>
      <c r="AB618" s="429">
        <f>149715*0-PMT(S618/12,P618,AG618)*12</f>
        <v>153574.44052841293</v>
      </c>
      <c r="AC618" s="401"/>
      <c r="AD618" s="401"/>
      <c r="AE618" s="401"/>
      <c r="AF618" s="430"/>
      <c r="AG618" s="429">
        <v>2535800</v>
      </c>
      <c r="AH618" s="401"/>
      <c r="AI618" s="401"/>
      <c r="AJ618" s="401"/>
      <c r="AK618" s="430"/>
      <c r="AL618" s="2"/>
      <c r="AM618" s="2"/>
      <c r="AN618" s="2"/>
      <c r="AO618" s="2"/>
      <c r="AP618" s="2"/>
      <c r="AQ618" s="2"/>
      <c r="AR618" s="2"/>
      <c r="AS618" s="2"/>
      <c r="AT618" s="2"/>
      <c r="AU618" s="2"/>
      <c r="AV618" s="2"/>
      <c r="AW618" s="2"/>
      <c r="AX618" s="2"/>
      <c r="AY618" s="2"/>
      <c r="AZ618" s="2"/>
      <c r="BA618" s="431">
        <f t="shared" si="17"/>
        <v>0</v>
      </c>
      <c r="BB618" s="401"/>
      <c r="BC618" s="401"/>
      <c r="BD618" s="401"/>
      <c r="BE618" s="430"/>
      <c r="BF618" s="431">
        <f t="shared" si="18"/>
        <v>0</v>
      </c>
      <c r="BG618" s="401"/>
      <c r="BH618" s="401"/>
      <c r="BI618" s="401"/>
      <c r="BJ618" s="430"/>
      <c r="BK618" s="431">
        <f t="shared" si="19"/>
        <v>0</v>
      </c>
      <c r="BL618" s="401"/>
      <c r="BM618" s="401"/>
      <c r="BN618" s="401"/>
      <c r="BO618" s="430"/>
      <c r="BP618" s="431">
        <f t="shared" si="20"/>
        <v>0</v>
      </c>
      <c r="BQ618" s="401"/>
      <c r="BR618" s="401"/>
      <c r="BS618" s="401"/>
      <c r="BT618" s="430"/>
      <c r="BU618" s="431">
        <f t="shared" si="21"/>
        <v>0</v>
      </c>
      <c r="BV618" s="401"/>
      <c r="BW618" s="401"/>
      <c r="BX618" s="401"/>
      <c r="BY618" s="430"/>
      <c r="BZ618" s="431">
        <f t="shared" si="22"/>
        <v>0</v>
      </c>
      <c r="CA618" s="401"/>
      <c r="CB618" s="401"/>
      <c r="CC618" s="401"/>
      <c r="CD618" s="430"/>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row>
    <row r="619" spans="1:112" ht="15.75" customHeight="1">
      <c r="A619" s="2"/>
      <c r="B619" s="221" t="s">
        <v>56</v>
      </c>
      <c r="C619" s="432" t="s">
        <v>1555</v>
      </c>
      <c r="D619" s="401"/>
      <c r="E619" s="401"/>
      <c r="F619" s="401"/>
      <c r="G619" s="401"/>
      <c r="H619" s="401"/>
      <c r="I619" s="401"/>
      <c r="J619" s="401"/>
      <c r="K619" s="401"/>
      <c r="L619" s="401"/>
      <c r="M619" s="401"/>
      <c r="N619" s="401"/>
      <c r="O619" s="430"/>
      <c r="P619" s="444">
        <f>55*12</f>
        <v>660</v>
      </c>
      <c r="Q619" s="401"/>
      <c r="R619" s="430"/>
      <c r="S619" s="453">
        <v>0.03</v>
      </c>
      <c r="T619" s="401"/>
      <c r="U619" s="430"/>
      <c r="V619" s="444"/>
      <c r="W619" s="401"/>
      <c r="X619" s="401"/>
      <c r="Y619" s="401"/>
      <c r="Z619" s="401"/>
      <c r="AA619" s="430"/>
      <c r="AB619" s="429"/>
      <c r="AC619" s="401"/>
      <c r="AD619" s="401"/>
      <c r="AE619" s="401"/>
      <c r="AF619" s="430"/>
      <c r="AG619" s="429">
        <v>9200000</v>
      </c>
      <c r="AH619" s="401"/>
      <c r="AI619" s="401"/>
      <c r="AJ619" s="401"/>
      <c r="AK619" s="430"/>
      <c r="AL619" s="2"/>
      <c r="AM619" s="2"/>
      <c r="AN619" s="2"/>
      <c r="AO619" s="2"/>
      <c r="AP619" s="2"/>
      <c r="AQ619" s="2"/>
      <c r="AR619" s="2"/>
      <c r="AS619" s="2"/>
      <c r="AT619" s="2"/>
      <c r="AU619" s="2"/>
      <c r="AV619" s="2"/>
      <c r="AW619" s="2"/>
      <c r="AX619" s="2"/>
      <c r="AY619" s="2"/>
      <c r="AZ619" s="2"/>
      <c r="BA619" s="431">
        <f t="shared" si="17"/>
        <v>0</v>
      </c>
      <c r="BB619" s="401"/>
      <c r="BC619" s="401"/>
      <c r="BD619" s="401"/>
      <c r="BE619" s="430"/>
      <c r="BF619" s="431">
        <f t="shared" si="18"/>
        <v>0</v>
      </c>
      <c r="BG619" s="401"/>
      <c r="BH619" s="401"/>
      <c r="BI619" s="401"/>
      <c r="BJ619" s="430"/>
      <c r="BK619" s="431">
        <f t="shared" si="19"/>
        <v>0</v>
      </c>
      <c r="BL619" s="401"/>
      <c r="BM619" s="401"/>
      <c r="BN619" s="401"/>
      <c r="BO619" s="430"/>
      <c r="BP619" s="431">
        <f t="shared" si="20"/>
        <v>0</v>
      </c>
      <c r="BQ619" s="401"/>
      <c r="BR619" s="401"/>
      <c r="BS619" s="401"/>
      <c r="BT619" s="430"/>
      <c r="BU619" s="431">
        <f t="shared" si="21"/>
        <v>0</v>
      </c>
      <c r="BV619" s="401"/>
      <c r="BW619" s="401"/>
      <c r="BX619" s="401"/>
      <c r="BY619" s="430"/>
      <c r="BZ619" s="431">
        <f t="shared" si="22"/>
        <v>0</v>
      </c>
      <c r="CA619" s="401"/>
      <c r="CB619" s="401"/>
      <c r="CC619" s="401"/>
      <c r="CD619" s="430"/>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row>
    <row r="620" spans="1:112" ht="15.75" customHeight="1">
      <c r="A620" s="2"/>
      <c r="B620" s="221" t="s">
        <v>67</v>
      </c>
      <c r="C620" s="432" t="s">
        <v>1441</v>
      </c>
      <c r="D620" s="401"/>
      <c r="E620" s="401"/>
      <c r="F620" s="401"/>
      <c r="G620" s="401"/>
      <c r="H620" s="401"/>
      <c r="I620" s="401"/>
      <c r="J620" s="401"/>
      <c r="K620" s="401"/>
      <c r="L620" s="401"/>
      <c r="M620" s="401"/>
      <c r="N620" s="401"/>
      <c r="O620" s="430"/>
      <c r="P620" s="444"/>
      <c r="Q620" s="401"/>
      <c r="R620" s="430"/>
      <c r="S620" s="453"/>
      <c r="T620" s="401"/>
      <c r="U620" s="430"/>
      <c r="V620" s="444"/>
      <c r="W620" s="401"/>
      <c r="X620" s="401"/>
      <c r="Y620" s="401"/>
      <c r="Z620" s="401"/>
      <c r="AA620" s="430"/>
      <c r="AB620" s="429"/>
      <c r="AC620" s="401"/>
      <c r="AD620" s="401"/>
      <c r="AE620" s="401"/>
      <c r="AF620" s="430"/>
      <c r="AG620" s="429">
        <v>2467547</v>
      </c>
      <c r="AH620" s="401"/>
      <c r="AI620" s="401"/>
      <c r="AJ620" s="401"/>
      <c r="AK620" s="430"/>
      <c r="AL620" s="2"/>
      <c r="AM620" s="2"/>
      <c r="AN620" s="2"/>
      <c r="AO620" s="2"/>
      <c r="AP620" s="2"/>
      <c r="AQ620" s="2"/>
      <c r="AR620" s="2"/>
      <c r="AS620" s="2"/>
      <c r="AT620" s="2"/>
      <c r="AU620" s="2"/>
      <c r="AV620" s="2"/>
      <c r="AW620" s="2"/>
      <c r="AX620" s="2"/>
      <c r="AY620" s="2"/>
      <c r="AZ620" s="2"/>
      <c r="BA620" s="431">
        <f t="shared" si="17"/>
        <v>0</v>
      </c>
      <c r="BB620" s="401"/>
      <c r="BC620" s="401"/>
      <c r="BD620" s="401"/>
      <c r="BE620" s="430"/>
      <c r="BF620" s="431">
        <f t="shared" si="18"/>
        <v>0</v>
      </c>
      <c r="BG620" s="401"/>
      <c r="BH620" s="401"/>
      <c r="BI620" s="401"/>
      <c r="BJ620" s="430"/>
      <c r="BK620" s="431">
        <f t="shared" si="19"/>
        <v>0</v>
      </c>
      <c r="BL620" s="401"/>
      <c r="BM620" s="401"/>
      <c r="BN620" s="401"/>
      <c r="BO620" s="430"/>
      <c r="BP620" s="431">
        <f t="shared" si="20"/>
        <v>0</v>
      </c>
      <c r="BQ620" s="401"/>
      <c r="BR620" s="401"/>
      <c r="BS620" s="401"/>
      <c r="BT620" s="430"/>
      <c r="BU620" s="431">
        <f t="shared" si="21"/>
        <v>0</v>
      </c>
      <c r="BV620" s="401"/>
      <c r="BW620" s="401"/>
      <c r="BX620" s="401"/>
      <c r="BY620" s="430"/>
      <c r="BZ620" s="431">
        <f t="shared" si="22"/>
        <v>0</v>
      </c>
      <c r="CA620" s="401"/>
      <c r="CB620" s="401"/>
      <c r="CC620" s="401"/>
      <c r="CD620" s="430"/>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row>
    <row r="621" spans="1:112" ht="15.75" customHeight="1">
      <c r="A621" s="2"/>
      <c r="B621" s="221" t="s">
        <v>122</v>
      </c>
      <c r="C621" s="432" t="s">
        <v>1445</v>
      </c>
      <c r="D621" s="401"/>
      <c r="E621" s="401"/>
      <c r="F621" s="401"/>
      <c r="G621" s="401"/>
      <c r="H621" s="401"/>
      <c r="I621" s="401"/>
      <c r="J621" s="401"/>
      <c r="K621" s="401"/>
      <c r="L621" s="401"/>
      <c r="M621" s="401"/>
      <c r="N621" s="401"/>
      <c r="O621" s="430"/>
      <c r="P621" s="444"/>
      <c r="Q621" s="401"/>
      <c r="R621" s="430"/>
      <c r="S621" s="453"/>
      <c r="T621" s="401"/>
      <c r="U621" s="430"/>
      <c r="V621" s="444"/>
      <c r="W621" s="401"/>
      <c r="X621" s="401"/>
      <c r="Y621" s="401"/>
      <c r="Z621" s="401"/>
      <c r="AA621" s="430"/>
      <c r="AB621" s="429"/>
      <c r="AC621" s="401"/>
      <c r="AD621" s="401"/>
      <c r="AE621" s="401"/>
      <c r="AF621" s="430"/>
      <c r="AG621" s="429">
        <v>61800</v>
      </c>
      <c r="AH621" s="401"/>
      <c r="AI621" s="401"/>
      <c r="AJ621" s="401"/>
      <c r="AK621" s="430"/>
      <c r="AL621" s="2"/>
      <c r="AM621" s="2"/>
      <c r="AN621" s="2"/>
      <c r="AO621" s="2"/>
      <c r="AP621" s="2"/>
      <c r="AQ621" s="2"/>
      <c r="AR621" s="2"/>
      <c r="AS621" s="2"/>
      <c r="AT621" s="2"/>
      <c r="AU621" s="2"/>
      <c r="AV621" s="2"/>
      <c r="AW621" s="2"/>
      <c r="AX621" s="2"/>
      <c r="AY621" s="2"/>
      <c r="AZ621" s="2"/>
      <c r="BA621" s="431">
        <f>SUM(BA617:BE620)</f>
        <v>0</v>
      </c>
      <c r="BB621" s="401"/>
      <c r="BC621" s="401"/>
      <c r="BD621" s="401"/>
      <c r="BE621" s="430"/>
      <c r="BF621" s="431">
        <f>SUM(BF617:BJ620)</f>
        <v>0</v>
      </c>
      <c r="BG621" s="401"/>
      <c r="BH621" s="401"/>
      <c r="BI621" s="401"/>
      <c r="BJ621" s="430"/>
      <c r="BK621" s="482">
        <f>SUM(BK617:BO620)</f>
        <v>1</v>
      </c>
      <c r="BL621" s="401"/>
      <c r="BM621" s="401"/>
      <c r="BN621" s="401"/>
      <c r="BO621" s="430"/>
      <c r="BP621" s="431">
        <f>SUM(BP617:BT620)</f>
        <v>0</v>
      </c>
      <c r="BQ621" s="401"/>
      <c r="BR621" s="401"/>
      <c r="BS621" s="401"/>
      <c r="BT621" s="430"/>
      <c r="BU621" s="431">
        <f>SUM(BU617:BY620)</f>
        <v>0</v>
      </c>
      <c r="BV621" s="401"/>
      <c r="BW621" s="401"/>
      <c r="BX621" s="401"/>
      <c r="BY621" s="430"/>
      <c r="BZ621" s="431">
        <f>SUM(BZ617:CD620)</f>
        <v>0</v>
      </c>
      <c r="CA621" s="401"/>
      <c r="CB621" s="401"/>
      <c r="CC621" s="401"/>
      <c r="CD621" s="430"/>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row>
    <row r="622" spans="1:112" ht="15.75" customHeight="1">
      <c r="A622" s="2"/>
      <c r="B622" s="221" t="s">
        <v>126</v>
      </c>
      <c r="C622" s="432" t="s">
        <v>1447</v>
      </c>
      <c r="D622" s="401"/>
      <c r="E622" s="401"/>
      <c r="F622" s="401"/>
      <c r="G622" s="401"/>
      <c r="H622" s="401"/>
      <c r="I622" s="401"/>
      <c r="J622" s="401"/>
      <c r="K622" s="401"/>
      <c r="L622" s="401"/>
      <c r="M622" s="401"/>
      <c r="N622" s="401"/>
      <c r="O622" s="430"/>
      <c r="P622" s="444"/>
      <c r="Q622" s="401"/>
      <c r="R622" s="430"/>
      <c r="S622" s="453"/>
      <c r="T622" s="401"/>
      <c r="U622" s="430"/>
      <c r="V622" s="444"/>
      <c r="W622" s="401"/>
      <c r="X622" s="401"/>
      <c r="Y622" s="401"/>
      <c r="Z622" s="401"/>
      <c r="AA622" s="430"/>
      <c r="AB622" s="429"/>
      <c r="AC622" s="401"/>
      <c r="AD622" s="401"/>
      <c r="AE622" s="401"/>
      <c r="AF622" s="430"/>
      <c r="AG622" s="429">
        <v>700000</v>
      </c>
      <c r="AH622" s="401"/>
      <c r="AI622" s="401"/>
      <c r="AJ622" s="401"/>
      <c r="AK622" s="430"/>
      <c r="AL622" s="2"/>
      <c r="AM622" s="2"/>
      <c r="AN622" s="2"/>
      <c r="AO622" s="2"/>
      <c r="AP622" s="2"/>
      <c r="AQ622" s="2"/>
      <c r="AR622" s="2"/>
      <c r="AS622" s="2"/>
      <c r="AT622" s="2"/>
      <c r="AU622" s="2"/>
      <c r="AV622" s="2"/>
      <c r="AW622" s="2"/>
      <c r="AX622" s="2"/>
      <c r="AY622" s="2"/>
      <c r="AZ622" s="2"/>
      <c r="BA622" s="2" t="s">
        <v>1556</v>
      </c>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row>
    <row r="623" spans="1:112" ht="15.75" customHeight="1">
      <c r="A623" s="2"/>
      <c r="B623" s="221" t="s">
        <v>1449</v>
      </c>
      <c r="C623" s="432" t="s">
        <v>1557</v>
      </c>
      <c r="D623" s="401"/>
      <c r="E623" s="401"/>
      <c r="F623" s="401"/>
      <c r="G623" s="401"/>
      <c r="H623" s="401"/>
      <c r="I623" s="401"/>
      <c r="J623" s="401"/>
      <c r="K623" s="401"/>
      <c r="L623" s="401"/>
      <c r="M623" s="401"/>
      <c r="N623" s="401"/>
      <c r="O623" s="430"/>
      <c r="P623" s="444"/>
      <c r="Q623" s="401"/>
      <c r="R623" s="430"/>
      <c r="S623" s="453"/>
      <c r="T623" s="401"/>
      <c r="U623" s="430"/>
      <c r="V623" s="444"/>
      <c r="W623" s="401"/>
      <c r="X623" s="401"/>
      <c r="Y623" s="401"/>
      <c r="Z623" s="401"/>
      <c r="AA623" s="430"/>
      <c r="AB623" s="429"/>
      <c r="AC623" s="401"/>
      <c r="AD623" s="401"/>
      <c r="AE623" s="401"/>
      <c r="AF623" s="430"/>
      <c r="AG623" s="429">
        <f>2129087</f>
        <v>2129087</v>
      </c>
      <c r="AH623" s="401"/>
      <c r="AI623" s="401"/>
      <c r="AJ623" s="401"/>
      <c r="AK623" s="430"/>
      <c r="AL623" s="2"/>
      <c r="AM623" s="2"/>
      <c r="AN623" s="2"/>
      <c r="AO623" s="2"/>
      <c r="AP623" s="2"/>
      <c r="AQ623" s="2"/>
      <c r="AR623" s="2"/>
      <c r="AS623" s="2"/>
      <c r="AT623" s="2"/>
      <c r="AU623" s="2"/>
      <c r="AV623" s="2"/>
      <c r="AW623" s="2"/>
      <c r="AX623" s="2"/>
      <c r="AY623" s="2"/>
      <c r="AZ623" s="2"/>
      <c r="BA623" s="431">
        <f t="shared" ref="BA623:BA632" si="23">IF(J768="SRO/Studio",O768,0)</f>
        <v>0</v>
      </c>
      <c r="BB623" s="401"/>
      <c r="BC623" s="401"/>
      <c r="BD623" s="401"/>
      <c r="BE623" s="430"/>
      <c r="BF623" s="431">
        <f t="shared" ref="BF623:BF632" si="24">IF(J768="1 Bedroom",O768,0)</f>
        <v>0</v>
      </c>
      <c r="BG623" s="401"/>
      <c r="BH623" s="401"/>
      <c r="BI623" s="401"/>
      <c r="BJ623" s="430"/>
      <c r="BK623" s="431">
        <f t="shared" ref="BK623:BK632" si="25">IF(J768="2 Bedrooms",O768,0)</f>
        <v>0</v>
      </c>
      <c r="BL623" s="401"/>
      <c r="BM623" s="401"/>
      <c r="BN623" s="401"/>
      <c r="BO623" s="430"/>
      <c r="BP623" s="431">
        <f t="shared" ref="BP623:BP632" si="26">IF(J768="3 Bedrooms",O768,0)</f>
        <v>0</v>
      </c>
      <c r="BQ623" s="401"/>
      <c r="BR623" s="401"/>
      <c r="BS623" s="401"/>
      <c r="BT623" s="430"/>
      <c r="BU623" s="431">
        <f t="shared" ref="BU623:BU632" si="27">IF(J768="4 Bedrooms",O768,0)</f>
        <v>0</v>
      </c>
      <c r="BV623" s="401"/>
      <c r="BW623" s="401"/>
      <c r="BX623" s="401"/>
      <c r="BY623" s="430"/>
      <c r="BZ623" s="431">
        <f t="shared" ref="BZ623:BZ632" si="28">IF(J768="5 Bedrooms",O768,0)</f>
        <v>0</v>
      </c>
      <c r="CA623" s="401"/>
      <c r="CB623" s="401"/>
      <c r="CC623" s="401"/>
      <c r="CD623" s="430"/>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row>
    <row r="624" spans="1:112" ht="15.75" customHeight="1">
      <c r="A624" s="2"/>
      <c r="B624" s="221" t="s">
        <v>1451</v>
      </c>
      <c r="C624" s="432" t="s">
        <v>1558</v>
      </c>
      <c r="D624" s="401"/>
      <c r="E624" s="401"/>
      <c r="F624" s="401"/>
      <c r="G624" s="401"/>
      <c r="H624" s="401"/>
      <c r="I624" s="401"/>
      <c r="J624" s="401"/>
      <c r="K624" s="401"/>
      <c r="L624" s="401"/>
      <c r="M624" s="401"/>
      <c r="N624" s="401"/>
      <c r="O624" s="430"/>
      <c r="P624" s="444"/>
      <c r="Q624" s="401"/>
      <c r="R624" s="430"/>
      <c r="S624" s="453"/>
      <c r="T624" s="401"/>
      <c r="U624" s="430"/>
      <c r="V624" s="444"/>
      <c r="W624" s="401"/>
      <c r="X624" s="401"/>
      <c r="Y624" s="401"/>
      <c r="Z624" s="401"/>
      <c r="AA624" s="430"/>
      <c r="AB624" s="429"/>
      <c r="AC624" s="401"/>
      <c r="AD624" s="401"/>
      <c r="AE624" s="401"/>
      <c r="AF624" s="430"/>
      <c r="AG624" s="429">
        <v>100</v>
      </c>
      <c r="AH624" s="401"/>
      <c r="AI624" s="401"/>
      <c r="AJ624" s="401"/>
      <c r="AK624" s="430"/>
      <c r="AL624" s="2"/>
      <c r="AM624" s="2"/>
      <c r="AN624" s="2"/>
      <c r="AO624" s="2"/>
      <c r="AP624" s="2"/>
      <c r="AQ624" s="2"/>
      <c r="AR624" s="2"/>
      <c r="AS624" s="2"/>
      <c r="AT624" s="2"/>
      <c r="AU624" s="2"/>
      <c r="AV624" s="2"/>
      <c r="AW624" s="2"/>
      <c r="AX624" s="2"/>
      <c r="AY624" s="2"/>
      <c r="AZ624" s="2"/>
      <c r="BA624" s="431">
        <f t="shared" si="23"/>
        <v>0</v>
      </c>
      <c r="BB624" s="401"/>
      <c r="BC624" s="401"/>
      <c r="BD624" s="401"/>
      <c r="BE624" s="430"/>
      <c r="BF624" s="431">
        <f t="shared" si="24"/>
        <v>0</v>
      </c>
      <c r="BG624" s="401"/>
      <c r="BH624" s="401"/>
      <c r="BI624" s="401"/>
      <c r="BJ624" s="430"/>
      <c r="BK624" s="431">
        <f t="shared" si="25"/>
        <v>0</v>
      </c>
      <c r="BL624" s="401"/>
      <c r="BM624" s="401"/>
      <c r="BN624" s="401"/>
      <c r="BO624" s="430"/>
      <c r="BP624" s="431">
        <f t="shared" si="26"/>
        <v>0</v>
      </c>
      <c r="BQ624" s="401"/>
      <c r="BR624" s="401"/>
      <c r="BS624" s="401"/>
      <c r="BT624" s="430"/>
      <c r="BU624" s="431">
        <f t="shared" si="27"/>
        <v>0</v>
      </c>
      <c r="BV624" s="401"/>
      <c r="BW624" s="401"/>
      <c r="BX624" s="401"/>
      <c r="BY624" s="430"/>
      <c r="BZ624" s="431">
        <f t="shared" si="28"/>
        <v>0</v>
      </c>
      <c r="CA624" s="401"/>
      <c r="CB624" s="401"/>
      <c r="CC624" s="401"/>
      <c r="CD624" s="430"/>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row>
    <row r="625" spans="1:112" ht="15.75" customHeight="1">
      <c r="A625" s="2"/>
      <c r="B625" s="221" t="s">
        <v>1453</v>
      </c>
      <c r="C625" s="432"/>
      <c r="D625" s="401"/>
      <c r="E625" s="401"/>
      <c r="F625" s="401"/>
      <c r="G625" s="401"/>
      <c r="H625" s="401"/>
      <c r="I625" s="401"/>
      <c r="J625" s="401"/>
      <c r="K625" s="401"/>
      <c r="L625" s="401"/>
      <c r="M625" s="401"/>
      <c r="N625" s="401"/>
      <c r="O625" s="430"/>
      <c r="P625" s="444"/>
      <c r="Q625" s="401"/>
      <c r="R625" s="430"/>
      <c r="S625" s="453"/>
      <c r="T625" s="401"/>
      <c r="U625" s="430"/>
      <c r="V625" s="444"/>
      <c r="W625" s="401"/>
      <c r="X625" s="401"/>
      <c r="Y625" s="401"/>
      <c r="Z625" s="401"/>
      <c r="AA625" s="430"/>
      <c r="AB625" s="429"/>
      <c r="AC625" s="401"/>
      <c r="AD625" s="401"/>
      <c r="AE625" s="401"/>
      <c r="AF625" s="430"/>
      <c r="AG625" s="429"/>
      <c r="AH625" s="401"/>
      <c r="AI625" s="401"/>
      <c r="AJ625" s="401"/>
      <c r="AK625" s="430"/>
      <c r="AL625" s="2"/>
      <c r="AM625" s="2"/>
      <c r="AN625" s="2"/>
      <c r="AO625" s="2"/>
      <c r="AP625" s="2"/>
      <c r="AQ625" s="2"/>
      <c r="AR625" s="2"/>
      <c r="AS625" s="2"/>
      <c r="AT625" s="2"/>
      <c r="AU625" s="2"/>
      <c r="AV625" s="2"/>
      <c r="AW625" s="2"/>
      <c r="AX625" s="2"/>
      <c r="AY625" s="2"/>
      <c r="AZ625" s="2"/>
      <c r="BA625" s="431">
        <f t="shared" si="23"/>
        <v>0</v>
      </c>
      <c r="BB625" s="401"/>
      <c r="BC625" s="401"/>
      <c r="BD625" s="401"/>
      <c r="BE625" s="430"/>
      <c r="BF625" s="431">
        <f t="shared" si="24"/>
        <v>0</v>
      </c>
      <c r="BG625" s="401"/>
      <c r="BH625" s="401"/>
      <c r="BI625" s="401"/>
      <c r="BJ625" s="430"/>
      <c r="BK625" s="431">
        <f t="shared" si="25"/>
        <v>0</v>
      </c>
      <c r="BL625" s="401"/>
      <c r="BM625" s="401"/>
      <c r="BN625" s="401"/>
      <c r="BO625" s="430"/>
      <c r="BP625" s="431">
        <f t="shared" si="26"/>
        <v>0</v>
      </c>
      <c r="BQ625" s="401"/>
      <c r="BR625" s="401"/>
      <c r="BS625" s="401"/>
      <c r="BT625" s="430"/>
      <c r="BU625" s="431">
        <f t="shared" si="27"/>
        <v>0</v>
      </c>
      <c r="BV625" s="401"/>
      <c r="BW625" s="401"/>
      <c r="BX625" s="401"/>
      <c r="BY625" s="430"/>
      <c r="BZ625" s="431">
        <f t="shared" si="28"/>
        <v>0</v>
      </c>
      <c r="CA625" s="401"/>
      <c r="CB625" s="401"/>
      <c r="CC625" s="401"/>
      <c r="CD625" s="430"/>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row>
    <row r="626" spans="1:112" ht="15.75" customHeight="1">
      <c r="A626" s="2"/>
      <c r="B626" s="221" t="s">
        <v>1455</v>
      </c>
      <c r="C626" s="432"/>
      <c r="D626" s="401"/>
      <c r="E626" s="401"/>
      <c r="F626" s="401"/>
      <c r="G626" s="401"/>
      <c r="H626" s="401"/>
      <c r="I626" s="401"/>
      <c r="J626" s="401"/>
      <c r="K626" s="401"/>
      <c r="L626" s="401"/>
      <c r="M626" s="401"/>
      <c r="N626" s="401"/>
      <c r="O626" s="430"/>
      <c r="P626" s="444"/>
      <c r="Q626" s="401"/>
      <c r="R626" s="430"/>
      <c r="S626" s="453"/>
      <c r="T626" s="401"/>
      <c r="U626" s="430"/>
      <c r="V626" s="444"/>
      <c r="W626" s="401"/>
      <c r="X626" s="401"/>
      <c r="Y626" s="401"/>
      <c r="Z626" s="401"/>
      <c r="AA626" s="430"/>
      <c r="AB626" s="429"/>
      <c r="AC626" s="401"/>
      <c r="AD626" s="401"/>
      <c r="AE626" s="401"/>
      <c r="AF626" s="430"/>
      <c r="AG626" s="429"/>
      <c r="AH626" s="401"/>
      <c r="AI626" s="401"/>
      <c r="AJ626" s="401"/>
      <c r="AK626" s="430"/>
      <c r="AL626" s="2"/>
      <c r="AM626" s="2"/>
      <c r="AN626" s="2"/>
      <c r="AO626" s="2"/>
      <c r="AP626" s="2"/>
      <c r="AQ626" s="2"/>
      <c r="AR626" s="2"/>
      <c r="AS626" s="2"/>
      <c r="AT626" s="2"/>
      <c r="AU626" s="2"/>
      <c r="AV626" s="2"/>
      <c r="AW626" s="2"/>
      <c r="AX626" s="2"/>
      <c r="AY626" s="2"/>
      <c r="AZ626" s="2"/>
      <c r="BA626" s="431">
        <f t="shared" si="23"/>
        <v>0</v>
      </c>
      <c r="BB626" s="401"/>
      <c r="BC626" s="401"/>
      <c r="BD626" s="401"/>
      <c r="BE626" s="430"/>
      <c r="BF626" s="431">
        <f t="shared" si="24"/>
        <v>0</v>
      </c>
      <c r="BG626" s="401"/>
      <c r="BH626" s="401"/>
      <c r="BI626" s="401"/>
      <c r="BJ626" s="430"/>
      <c r="BK626" s="431">
        <f t="shared" si="25"/>
        <v>0</v>
      </c>
      <c r="BL626" s="401"/>
      <c r="BM626" s="401"/>
      <c r="BN626" s="401"/>
      <c r="BO626" s="430"/>
      <c r="BP626" s="431">
        <f t="shared" si="26"/>
        <v>0</v>
      </c>
      <c r="BQ626" s="401"/>
      <c r="BR626" s="401"/>
      <c r="BS626" s="401"/>
      <c r="BT626" s="430"/>
      <c r="BU626" s="431">
        <f t="shared" si="27"/>
        <v>0</v>
      </c>
      <c r="BV626" s="401"/>
      <c r="BW626" s="401"/>
      <c r="BX626" s="401"/>
      <c r="BY626" s="430"/>
      <c r="BZ626" s="431">
        <f t="shared" si="28"/>
        <v>0</v>
      </c>
      <c r="CA626" s="401"/>
      <c r="CB626" s="401"/>
      <c r="CC626" s="401"/>
      <c r="CD626" s="430"/>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row>
    <row r="627" spans="1:112" ht="15.75" customHeight="1">
      <c r="A627" s="2"/>
      <c r="B627" s="221" t="s">
        <v>1457</v>
      </c>
      <c r="C627" s="432"/>
      <c r="D627" s="401"/>
      <c r="E627" s="401"/>
      <c r="F627" s="401"/>
      <c r="G627" s="401"/>
      <c r="H627" s="401"/>
      <c r="I627" s="401"/>
      <c r="J627" s="401"/>
      <c r="K627" s="401"/>
      <c r="L627" s="401"/>
      <c r="M627" s="401"/>
      <c r="N627" s="401"/>
      <c r="O627" s="430"/>
      <c r="P627" s="444"/>
      <c r="Q627" s="401"/>
      <c r="R627" s="430"/>
      <c r="S627" s="453"/>
      <c r="T627" s="401"/>
      <c r="U627" s="430"/>
      <c r="V627" s="444"/>
      <c r="W627" s="401"/>
      <c r="X627" s="401"/>
      <c r="Y627" s="401"/>
      <c r="Z627" s="401"/>
      <c r="AA627" s="430"/>
      <c r="AB627" s="429"/>
      <c r="AC627" s="401"/>
      <c r="AD627" s="401"/>
      <c r="AE627" s="401"/>
      <c r="AF627" s="430"/>
      <c r="AG627" s="429"/>
      <c r="AH627" s="401"/>
      <c r="AI627" s="401"/>
      <c r="AJ627" s="401"/>
      <c r="AK627" s="430"/>
      <c r="AL627" s="2"/>
      <c r="AM627" s="2"/>
      <c r="AN627" s="2"/>
      <c r="AO627" s="2"/>
      <c r="AP627" s="2"/>
      <c r="AQ627" s="2"/>
      <c r="AR627" s="2"/>
      <c r="AS627" s="2"/>
      <c r="AT627" s="2"/>
      <c r="AU627" s="2"/>
      <c r="AV627" s="2"/>
      <c r="AW627" s="2"/>
      <c r="AX627" s="2"/>
      <c r="AY627" s="2"/>
      <c r="AZ627" s="2"/>
      <c r="BA627" s="431">
        <f t="shared" si="23"/>
        <v>0</v>
      </c>
      <c r="BB627" s="401"/>
      <c r="BC627" s="401"/>
      <c r="BD627" s="401"/>
      <c r="BE627" s="430"/>
      <c r="BF627" s="431">
        <f t="shared" si="24"/>
        <v>0</v>
      </c>
      <c r="BG627" s="401"/>
      <c r="BH627" s="401"/>
      <c r="BI627" s="401"/>
      <c r="BJ627" s="430"/>
      <c r="BK627" s="431">
        <f t="shared" si="25"/>
        <v>0</v>
      </c>
      <c r="BL627" s="401"/>
      <c r="BM627" s="401"/>
      <c r="BN627" s="401"/>
      <c r="BO627" s="430"/>
      <c r="BP627" s="431">
        <f t="shared" si="26"/>
        <v>0</v>
      </c>
      <c r="BQ627" s="401"/>
      <c r="BR627" s="401"/>
      <c r="BS627" s="401"/>
      <c r="BT627" s="430"/>
      <c r="BU627" s="431">
        <f t="shared" si="27"/>
        <v>0</v>
      </c>
      <c r="BV627" s="401"/>
      <c r="BW627" s="401"/>
      <c r="BX627" s="401"/>
      <c r="BY627" s="430"/>
      <c r="BZ627" s="431">
        <f t="shared" si="28"/>
        <v>0</v>
      </c>
      <c r="CA627" s="401"/>
      <c r="CB627" s="401"/>
      <c r="CC627" s="401"/>
      <c r="CD627" s="430"/>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row>
    <row r="628" spans="1:112" ht="15.75" customHeight="1">
      <c r="A628" s="2"/>
      <c r="B628" s="221" t="s">
        <v>1459</v>
      </c>
      <c r="C628" s="432"/>
      <c r="D628" s="401"/>
      <c r="E628" s="401"/>
      <c r="F628" s="401"/>
      <c r="G628" s="401"/>
      <c r="H628" s="401"/>
      <c r="I628" s="401"/>
      <c r="J628" s="401"/>
      <c r="K628" s="401"/>
      <c r="L628" s="401"/>
      <c r="M628" s="401"/>
      <c r="N628" s="401"/>
      <c r="O628" s="430"/>
      <c r="P628" s="444"/>
      <c r="Q628" s="401"/>
      <c r="R628" s="430"/>
      <c r="S628" s="453"/>
      <c r="T628" s="401"/>
      <c r="U628" s="430"/>
      <c r="V628" s="444"/>
      <c r="W628" s="401"/>
      <c r="X628" s="401"/>
      <c r="Y628" s="401"/>
      <c r="Z628" s="401"/>
      <c r="AA628" s="430"/>
      <c r="AB628" s="429"/>
      <c r="AC628" s="401"/>
      <c r="AD628" s="401"/>
      <c r="AE628" s="401"/>
      <c r="AF628" s="430"/>
      <c r="AG628" s="429"/>
      <c r="AH628" s="401"/>
      <c r="AI628" s="401"/>
      <c r="AJ628" s="401"/>
      <c r="AK628" s="430"/>
      <c r="AL628" s="2"/>
      <c r="AM628" s="2"/>
      <c r="AN628" s="2"/>
      <c r="AO628" s="2"/>
      <c r="AP628" s="2"/>
      <c r="AQ628" s="2"/>
      <c r="AR628" s="2"/>
      <c r="AS628" s="2"/>
      <c r="AT628" s="2"/>
      <c r="AU628" s="2"/>
      <c r="AV628" s="2"/>
      <c r="AW628" s="2"/>
      <c r="AX628" s="2"/>
      <c r="AY628" s="2"/>
      <c r="AZ628" s="2"/>
      <c r="BA628" s="431">
        <f t="shared" si="23"/>
        <v>0</v>
      </c>
      <c r="BB628" s="401"/>
      <c r="BC628" s="401"/>
      <c r="BD628" s="401"/>
      <c r="BE628" s="430"/>
      <c r="BF628" s="431">
        <f t="shared" si="24"/>
        <v>0</v>
      </c>
      <c r="BG628" s="401"/>
      <c r="BH628" s="401"/>
      <c r="BI628" s="401"/>
      <c r="BJ628" s="430"/>
      <c r="BK628" s="431">
        <f t="shared" si="25"/>
        <v>0</v>
      </c>
      <c r="BL628" s="401"/>
      <c r="BM628" s="401"/>
      <c r="BN628" s="401"/>
      <c r="BO628" s="430"/>
      <c r="BP628" s="431">
        <f t="shared" si="26"/>
        <v>0</v>
      </c>
      <c r="BQ628" s="401"/>
      <c r="BR628" s="401"/>
      <c r="BS628" s="401"/>
      <c r="BT628" s="430"/>
      <c r="BU628" s="431">
        <f t="shared" si="27"/>
        <v>0</v>
      </c>
      <c r="BV628" s="401"/>
      <c r="BW628" s="401"/>
      <c r="BX628" s="401"/>
      <c r="BY628" s="430"/>
      <c r="BZ628" s="431">
        <f t="shared" si="28"/>
        <v>0</v>
      </c>
      <c r="CA628" s="401"/>
      <c r="CB628" s="401"/>
      <c r="CC628" s="401"/>
      <c r="CD628" s="430"/>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row>
    <row r="629" spans="1:112" ht="12.75" customHeight="1">
      <c r="A629" s="2"/>
      <c r="B629" s="221" t="s">
        <v>1461</v>
      </c>
      <c r="C629" s="432"/>
      <c r="D629" s="401"/>
      <c r="E629" s="401"/>
      <c r="F629" s="401"/>
      <c r="G629" s="401"/>
      <c r="H629" s="401"/>
      <c r="I629" s="401"/>
      <c r="J629" s="401"/>
      <c r="K629" s="401"/>
      <c r="L629" s="401"/>
      <c r="M629" s="401"/>
      <c r="N629" s="401"/>
      <c r="O629" s="430"/>
      <c r="P629" s="444"/>
      <c r="Q629" s="401"/>
      <c r="R629" s="430"/>
      <c r="S629" s="453"/>
      <c r="T629" s="401"/>
      <c r="U629" s="430"/>
      <c r="V629" s="444"/>
      <c r="W629" s="401"/>
      <c r="X629" s="401"/>
      <c r="Y629" s="401"/>
      <c r="Z629" s="401"/>
      <c r="AA629" s="430"/>
      <c r="AB629" s="429"/>
      <c r="AC629" s="401"/>
      <c r="AD629" s="401"/>
      <c r="AE629" s="401"/>
      <c r="AF629" s="430"/>
      <c r="AG629" s="429"/>
      <c r="AH629" s="401"/>
      <c r="AI629" s="401"/>
      <c r="AJ629" s="401"/>
      <c r="AK629" s="430"/>
      <c r="AL629" s="2"/>
      <c r="AM629" s="2"/>
      <c r="AN629" s="2"/>
      <c r="AO629" s="2"/>
      <c r="AP629" s="2"/>
      <c r="AQ629" s="2"/>
      <c r="AR629" s="2"/>
      <c r="AS629" s="2"/>
      <c r="AT629" s="2"/>
      <c r="AU629" s="2"/>
      <c r="AV629" s="2"/>
      <c r="AW629" s="2"/>
      <c r="AX629" s="2"/>
      <c r="AY629" s="2"/>
      <c r="AZ629" s="2"/>
      <c r="BA629" s="431">
        <f t="shared" si="23"/>
        <v>0</v>
      </c>
      <c r="BB629" s="401"/>
      <c r="BC629" s="401"/>
      <c r="BD629" s="401"/>
      <c r="BE629" s="430"/>
      <c r="BF629" s="431">
        <f t="shared" si="24"/>
        <v>0</v>
      </c>
      <c r="BG629" s="401"/>
      <c r="BH629" s="401"/>
      <c r="BI629" s="401"/>
      <c r="BJ629" s="430"/>
      <c r="BK629" s="431">
        <f t="shared" si="25"/>
        <v>0</v>
      </c>
      <c r="BL629" s="401"/>
      <c r="BM629" s="401"/>
      <c r="BN629" s="401"/>
      <c r="BO629" s="430"/>
      <c r="BP629" s="431">
        <f t="shared" si="26"/>
        <v>0</v>
      </c>
      <c r="BQ629" s="401"/>
      <c r="BR629" s="401"/>
      <c r="BS629" s="401"/>
      <c r="BT629" s="430"/>
      <c r="BU629" s="431">
        <f t="shared" si="27"/>
        <v>0</v>
      </c>
      <c r="BV629" s="401"/>
      <c r="BW629" s="401"/>
      <c r="BX629" s="401"/>
      <c r="BY629" s="430"/>
      <c r="BZ629" s="431">
        <f t="shared" si="28"/>
        <v>0</v>
      </c>
      <c r="CA629" s="401"/>
      <c r="CB629" s="401"/>
      <c r="CC629" s="401"/>
      <c r="CD629" s="430"/>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row>
    <row r="630" spans="1:112" ht="12.75" customHeight="1">
      <c r="A630" s="2"/>
      <c r="B630" s="514" t="s">
        <v>1559</v>
      </c>
      <c r="C630" s="401"/>
      <c r="D630" s="401"/>
      <c r="E630" s="401"/>
      <c r="F630" s="401"/>
      <c r="G630" s="401"/>
      <c r="H630" s="401"/>
      <c r="I630" s="401"/>
      <c r="J630" s="401"/>
      <c r="K630" s="401"/>
      <c r="L630" s="401"/>
      <c r="M630" s="401"/>
      <c r="N630" s="401"/>
      <c r="O630" s="401"/>
      <c r="P630" s="401"/>
      <c r="Q630" s="401"/>
      <c r="R630" s="401"/>
      <c r="S630" s="401"/>
      <c r="T630" s="401"/>
      <c r="U630" s="401"/>
      <c r="V630" s="401"/>
      <c r="W630" s="401"/>
      <c r="X630" s="401"/>
      <c r="Y630" s="401"/>
      <c r="Z630" s="401"/>
      <c r="AA630" s="401"/>
      <c r="AB630" s="401"/>
      <c r="AC630" s="401"/>
      <c r="AD630" s="401"/>
      <c r="AE630" s="401"/>
      <c r="AF630" s="430"/>
      <c r="AG630" s="519">
        <f>SUM(AG618:AJ629)</f>
        <v>17094334</v>
      </c>
      <c r="AH630" s="401"/>
      <c r="AI630" s="401"/>
      <c r="AJ630" s="401"/>
      <c r="AK630" s="430"/>
      <c r="AL630" s="2"/>
      <c r="AM630" s="2"/>
      <c r="AN630" s="2"/>
      <c r="AO630" s="2"/>
      <c r="AP630" s="2"/>
      <c r="AQ630" s="2"/>
      <c r="AR630" s="2"/>
      <c r="AS630" s="2"/>
      <c r="AT630" s="2"/>
      <c r="AU630" s="2"/>
      <c r="AV630" s="2"/>
      <c r="AW630" s="2"/>
      <c r="AX630" s="2"/>
      <c r="AY630" s="2"/>
      <c r="AZ630" s="2"/>
      <c r="BA630" s="431">
        <f t="shared" si="23"/>
        <v>0</v>
      </c>
      <c r="BB630" s="401"/>
      <c r="BC630" s="401"/>
      <c r="BD630" s="401"/>
      <c r="BE630" s="430"/>
      <c r="BF630" s="431">
        <f t="shared" si="24"/>
        <v>0</v>
      </c>
      <c r="BG630" s="401"/>
      <c r="BH630" s="401"/>
      <c r="BI630" s="401"/>
      <c r="BJ630" s="430"/>
      <c r="BK630" s="431">
        <f t="shared" si="25"/>
        <v>0</v>
      </c>
      <c r="BL630" s="401"/>
      <c r="BM630" s="401"/>
      <c r="BN630" s="401"/>
      <c r="BO630" s="430"/>
      <c r="BP630" s="431">
        <f t="shared" si="26"/>
        <v>0</v>
      </c>
      <c r="BQ630" s="401"/>
      <c r="BR630" s="401"/>
      <c r="BS630" s="401"/>
      <c r="BT630" s="430"/>
      <c r="BU630" s="431">
        <f t="shared" si="27"/>
        <v>0</v>
      </c>
      <c r="BV630" s="401"/>
      <c r="BW630" s="401"/>
      <c r="BX630" s="401"/>
      <c r="BY630" s="430"/>
      <c r="BZ630" s="431">
        <f t="shared" si="28"/>
        <v>0</v>
      </c>
      <c r="CA630" s="401"/>
      <c r="CB630" s="401"/>
      <c r="CC630" s="401"/>
      <c r="CD630" s="430"/>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row>
    <row r="631" spans="1:112" ht="15.75" customHeight="1">
      <c r="A631" s="2"/>
      <c r="B631" s="514" t="s">
        <v>1560</v>
      </c>
      <c r="C631" s="401"/>
      <c r="D631" s="401"/>
      <c r="E631" s="401"/>
      <c r="F631" s="401"/>
      <c r="G631" s="401"/>
      <c r="H631" s="401"/>
      <c r="I631" s="401"/>
      <c r="J631" s="401"/>
      <c r="K631" s="401"/>
      <c r="L631" s="401"/>
      <c r="M631" s="401"/>
      <c r="N631" s="401"/>
      <c r="O631" s="401"/>
      <c r="P631" s="401"/>
      <c r="Q631" s="401"/>
      <c r="R631" s="401"/>
      <c r="S631" s="401"/>
      <c r="T631" s="401"/>
      <c r="U631" s="401"/>
      <c r="V631" s="401"/>
      <c r="W631" s="401"/>
      <c r="X631" s="401"/>
      <c r="Y631" s="401"/>
      <c r="Z631" s="401"/>
      <c r="AA631" s="401"/>
      <c r="AB631" s="401"/>
      <c r="AC631" s="401"/>
      <c r="AD631" s="401"/>
      <c r="AE631" s="401"/>
      <c r="AF631" s="430"/>
      <c r="AG631" s="429">
        <f>20221196-96000</f>
        <v>20125196</v>
      </c>
      <c r="AH631" s="401"/>
      <c r="AI631" s="401"/>
      <c r="AJ631" s="401"/>
      <c r="AK631" s="430"/>
      <c r="AL631" s="2"/>
      <c r="AM631" s="2"/>
      <c r="AN631" s="2"/>
      <c r="AO631" s="2"/>
      <c r="AP631" s="2"/>
      <c r="AQ631" s="2"/>
      <c r="AR631" s="2"/>
      <c r="AS631" s="2"/>
      <c r="AT631" s="2"/>
      <c r="AU631" s="2"/>
      <c r="AV631" s="2"/>
      <c r="AW631" s="2"/>
      <c r="AX631" s="2"/>
      <c r="AY631" s="2"/>
      <c r="AZ631" s="2"/>
      <c r="BA631" s="431">
        <f t="shared" si="23"/>
        <v>0</v>
      </c>
      <c r="BB631" s="401"/>
      <c r="BC631" s="401"/>
      <c r="BD631" s="401"/>
      <c r="BE631" s="430"/>
      <c r="BF631" s="431">
        <f t="shared" si="24"/>
        <v>0</v>
      </c>
      <c r="BG631" s="401"/>
      <c r="BH631" s="401"/>
      <c r="BI631" s="401"/>
      <c r="BJ631" s="430"/>
      <c r="BK631" s="431">
        <f t="shared" si="25"/>
        <v>0</v>
      </c>
      <c r="BL631" s="401"/>
      <c r="BM631" s="401"/>
      <c r="BN631" s="401"/>
      <c r="BO631" s="430"/>
      <c r="BP631" s="431">
        <f t="shared" si="26"/>
        <v>0</v>
      </c>
      <c r="BQ631" s="401"/>
      <c r="BR631" s="401"/>
      <c r="BS631" s="401"/>
      <c r="BT631" s="430"/>
      <c r="BU631" s="431">
        <f t="shared" si="27"/>
        <v>0</v>
      </c>
      <c r="BV631" s="401"/>
      <c r="BW631" s="401"/>
      <c r="BX631" s="401"/>
      <c r="BY631" s="430"/>
      <c r="BZ631" s="431">
        <f t="shared" si="28"/>
        <v>0</v>
      </c>
      <c r="CA631" s="401"/>
      <c r="CB631" s="401"/>
      <c r="CC631" s="401"/>
      <c r="CD631" s="430"/>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row>
    <row r="632" spans="1:112" ht="15.75" customHeight="1">
      <c r="A632" s="2"/>
      <c r="B632" s="514" t="s">
        <v>1561</v>
      </c>
      <c r="C632" s="401"/>
      <c r="D632" s="401"/>
      <c r="E632" s="401"/>
      <c r="F632" s="401"/>
      <c r="G632" s="401"/>
      <c r="H632" s="401"/>
      <c r="I632" s="401"/>
      <c r="J632" s="401"/>
      <c r="K632" s="401"/>
      <c r="L632" s="401"/>
      <c r="M632" s="401"/>
      <c r="N632" s="401"/>
      <c r="O632" s="401"/>
      <c r="P632" s="401"/>
      <c r="Q632" s="401"/>
      <c r="R632" s="401"/>
      <c r="S632" s="401"/>
      <c r="T632" s="401"/>
      <c r="U632" s="401"/>
      <c r="V632" s="401"/>
      <c r="W632" s="401"/>
      <c r="X632" s="401"/>
      <c r="Y632" s="401"/>
      <c r="Z632" s="401"/>
      <c r="AA632" s="401"/>
      <c r="AB632" s="401"/>
      <c r="AC632" s="401"/>
      <c r="AD632" s="401"/>
      <c r="AE632" s="401"/>
      <c r="AF632" s="430"/>
      <c r="AG632" s="519">
        <f>AG630+AG631</f>
        <v>37219530</v>
      </c>
      <c r="AH632" s="401"/>
      <c r="AI632" s="401"/>
      <c r="AJ632" s="401"/>
      <c r="AK632" s="430"/>
      <c r="AL632" s="2"/>
      <c r="AM632" s="2"/>
      <c r="AN632" s="2"/>
      <c r="AO632" s="2"/>
      <c r="AP632" s="2"/>
      <c r="AQ632" s="2"/>
      <c r="AR632" s="2"/>
      <c r="AS632" s="2"/>
      <c r="AT632" s="2"/>
      <c r="AU632" s="2"/>
      <c r="AV632" s="2"/>
      <c r="AW632" s="2"/>
      <c r="AX632" s="2"/>
      <c r="AY632" s="2"/>
      <c r="AZ632" s="2"/>
      <c r="BA632" s="431">
        <f t="shared" si="23"/>
        <v>0</v>
      </c>
      <c r="BB632" s="401"/>
      <c r="BC632" s="401"/>
      <c r="BD632" s="401"/>
      <c r="BE632" s="430"/>
      <c r="BF632" s="431">
        <f t="shared" si="24"/>
        <v>0</v>
      </c>
      <c r="BG632" s="401"/>
      <c r="BH632" s="401"/>
      <c r="BI632" s="401"/>
      <c r="BJ632" s="430"/>
      <c r="BK632" s="431">
        <f t="shared" si="25"/>
        <v>0</v>
      </c>
      <c r="BL632" s="401"/>
      <c r="BM632" s="401"/>
      <c r="BN632" s="401"/>
      <c r="BO632" s="430"/>
      <c r="BP632" s="431">
        <f t="shared" si="26"/>
        <v>0</v>
      </c>
      <c r="BQ632" s="401"/>
      <c r="BR632" s="401"/>
      <c r="BS632" s="401"/>
      <c r="BT632" s="430"/>
      <c r="BU632" s="431">
        <f t="shared" si="27"/>
        <v>0</v>
      </c>
      <c r="BV632" s="401"/>
      <c r="BW632" s="401"/>
      <c r="BX632" s="401"/>
      <c r="BY632" s="430"/>
      <c r="BZ632" s="431">
        <f t="shared" si="28"/>
        <v>0</v>
      </c>
      <c r="CA632" s="401"/>
      <c r="CB632" s="401"/>
      <c r="CC632" s="401"/>
      <c r="CD632" s="430"/>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row>
    <row r="633" spans="1:112" ht="15.75" customHeight="1">
      <c r="A633" s="2"/>
      <c r="B633" s="2"/>
      <c r="C633" s="2"/>
      <c r="D633" s="2"/>
      <c r="E633" s="2"/>
      <c r="F633" s="2"/>
      <c r="G633" s="2"/>
      <c r="H633" s="2"/>
      <c r="I633" s="2"/>
      <c r="J633" s="2"/>
      <c r="K633" s="74"/>
      <c r="L633" s="26"/>
      <c r="M633" s="26"/>
      <c r="N633" s="26"/>
      <c r="O633" s="26"/>
      <c r="P633" s="26"/>
      <c r="Q633" s="26"/>
      <c r="R633" s="26"/>
      <c r="S633" s="2"/>
      <c r="T633" s="2"/>
      <c r="U633" s="2"/>
      <c r="V633" s="2"/>
      <c r="W633" s="2"/>
      <c r="X633" s="2"/>
      <c r="Y633" s="2"/>
      <c r="Z633" s="2"/>
      <c r="AA633" s="2"/>
      <c r="AB633" s="2"/>
      <c r="AC633" s="74"/>
      <c r="AD633" s="26"/>
      <c r="AE633" s="26"/>
      <c r="AF633" s="26"/>
      <c r="AG633" s="26"/>
      <c r="AH633" s="26"/>
      <c r="AI633" s="26"/>
      <c r="AJ633" s="26"/>
      <c r="AK633" s="2"/>
      <c r="AL633" s="2"/>
      <c r="AM633" s="2"/>
      <c r="AN633" s="2"/>
      <c r="AO633" s="2"/>
      <c r="AP633" s="2"/>
      <c r="AQ633" s="2"/>
      <c r="AR633" s="2"/>
      <c r="AS633" s="2"/>
      <c r="AT633" s="2"/>
      <c r="AU633" s="2"/>
      <c r="AV633" s="2"/>
      <c r="AW633" s="2"/>
      <c r="AX633" s="2"/>
      <c r="AY633" s="2"/>
      <c r="AZ633" s="2"/>
      <c r="BA633" s="431">
        <f>SUM(BA623:BE632)</f>
        <v>0</v>
      </c>
      <c r="BB633" s="401"/>
      <c r="BC633" s="401"/>
      <c r="BD633" s="401"/>
      <c r="BE633" s="430"/>
      <c r="BF633" s="431">
        <f>SUM(BF623:BJ632)</f>
        <v>0</v>
      </c>
      <c r="BG633" s="401"/>
      <c r="BH633" s="401"/>
      <c r="BI633" s="401"/>
      <c r="BJ633" s="430"/>
      <c r="BK633" s="431">
        <f>SUM(BK623:BO632)</f>
        <v>0</v>
      </c>
      <c r="BL633" s="401"/>
      <c r="BM633" s="401"/>
      <c r="BN633" s="401"/>
      <c r="BO633" s="430"/>
      <c r="BP633" s="431">
        <f>SUM(BP623:BT632)</f>
        <v>0</v>
      </c>
      <c r="BQ633" s="401"/>
      <c r="BR633" s="401"/>
      <c r="BS633" s="401"/>
      <c r="BT633" s="430"/>
      <c r="BU633" s="431">
        <f>SUM(BU623:BY632)</f>
        <v>0</v>
      </c>
      <c r="BV633" s="401"/>
      <c r="BW633" s="401"/>
      <c r="BX633" s="401"/>
      <c r="BY633" s="430"/>
      <c r="BZ633" s="431">
        <f>SUM(BZ623:CD632)</f>
        <v>0</v>
      </c>
      <c r="CA633" s="401"/>
      <c r="CB633" s="401"/>
      <c r="CC633" s="401"/>
      <c r="CD633" s="430"/>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row>
    <row r="634" spans="1:112" ht="15.75" customHeight="1">
      <c r="A634" s="235" t="s">
        <v>40</v>
      </c>
      <c r="B634" s="2" t="s">
        <v>1467</v>
      </c>
      <c r="C634" s="2"/>
      <c r="D634" s="2"/>
      <c r="E634" s="2"/>
      <c r="F634" s="2"/>
      <c r="G634" s="463" t="str">
        <f>C618</f>
        <v>Banner Tax Exempt Bond- Permanent</v>
      </c>
      <c r="H634" s="450"/>
      <c r="I634" s="450"/>
      <c r="J634" s="450"/>
      <c r="K634" s="450"/>
      <c r="L634" s="450"/>
      <c r="M634" s="450"/>
      <c r="N634" s="450"/>
      <c r="O634" s="450"/>
      <c r="P634" s="450"/>
      <c r="Q634" s="450"/>
      <c r="R634" s="450"/>
      <c r="S634" s="15"/>
      <c r="T634" s="235" t="s">
        <v>56</v>
      </c>
      <c r="U634" s="2" t="s">
        <v>1467</v>
      </c>
      <c r="V634" s="2"/>
      <c r="W634" s="2"/>
      <c r="X634" s="2"/>
      <c r="Y634" s="2"/>
      <c r="Z634" s="463" t="str">
        <f>C619</f>
        <v>HCD- AHSC Loan</v>
      </c>
      <c r="AA634" s="450"/>
      <c r="AB634" s="450"/>
      <c r="AC634" s="450"/>
      <c r="AD634" s="450"/>
      <c r="AE634" s="450"/>
      <c r="AF634" s="450"/>
      <c r="AG634" s="450"/>
      <c r="AH634" s="450"/>
      <c r="AI634" s="450"/>
      <c r="AJ634" s="450"/>
      <c r="AK634" s="450"/>
      <c r="AL634" s="2"/>
      <c r="AM634" s="2"/>
      <c r="AN634" s="2"/>
      <c r="AO634" s="2"/>
      <c r="AP634" s="2"/>
      <c r="AQ634" s="2"/>
      <c r="AR634" s="2"/>
      <c r="AS634" s="2"/>
      <c r="AT634" s="2"/>
      <c r="AU634" s="2"/>
      <c r="AV634" s="2"/>
      <c r="AW634" s="2"/>
      <c r="AX634" s="2"/>
      <c r="AY634" s="2"/>
      <c r="AZ634" s="2"/>
      <c r="BA634" s="2" t="s">
        <v>1562</v>
      </c>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row>
    <row r="635" spans="1:112" ht="15.75" customHeight="1">
      <c r="A635" s="50"/>
      <c r="B635" s="2" t="s">
        <v>879</v>
      </c>
      <c r="C635" s="2"/>
      <c r="D635" s="2"/>
      <c r="E635" s="2"/>
      <c r="F635" s="2"/>
      <c r="G635" s="435" t="s">
        <v>1563</v>
      </c>
      <c r="H635" s="436"/>
      <c r="I635" s="436"/>
      <c r="J635" s="436"/>
      <c r="K635" s="436"/>
      <c r="L635" s="436"/>
      <c r="M635" s="436"/>
      <c r="N635" s="436"/>
      <c r="O635" s="436"/>
      <c r="P635" s="436"/>
      <c r="Q635" s="436"/>
      <c r="R635" s="437"/>
      <c r="S635" s="15"/>
      <c r="T635" s="50"/>
      <c r="U635" s="2" t="s">
        <v>879</v>
      </c>
      <c r="V635" s="2"/>
      <c r="W635" s="2"/>
      <c r="X635" s="2"/>
      <c r="Y635" s="2"/>
      <c r="Z635" s="435" t="s">
        <v>1564</v>
      </c>
      <c r="AA635" s="436"/>
      <c r="AB635" s="436"/>
      <c r="AC635" s="436"/>
      <c r="AD635" s="436"/>
      <c r="AE635" s="436"/>
      <c r="AF635" s="436"/>
      <c r="AG635" s="436"/>
      <c r="AH635" s="436"/>
      <c r="AI635" s="436"/>
      <c r="AJ635" s="436"/>
      <c r="AK635" s="437"/>
      <c r="AL635" s="2"/>
      <c r="AM635" s="2"/>
      <c r="AN635" s="2"/>
      <c r="AO635" s="2"/>
      <c r="AP635" s="2"/>
      <c r="AQ635" s="2"/>
      <c r="AR635" s="2"/>
      <c r="AS635" s="2"/>
      <c r="AT635" s="2"/>
      <c r="AU635" s="2"/>
      <c r="AV635" s="2"/>
      <c r="AW635" s="2"/>
      <c r="AX635" s="2"/>
      <c r="AY635" s="2"/>
      <c r="AZ635" s="2"/>
      <c r="BA635" s="431">
        <f>BA614+BA621+BA633</f>
        <v>0</v>
      </c>
      <c r="BB635" s="401"/>
      <c r="BC635" s="401"/>
      <c r="BD635" s="401"/>
      <c r="BE635" s="430"/>
      <c r="BF635" s="482">
        <f>BF614+BF621+BF633</f>
        <v>12</v>
      </c>
      <c r="BG635" s="401"/>
      <c r="BH635" s="401"/>
      <c r="BI635" s="401"/>
      <c r="BJ635" s="430"/>
      <c r="BK635" s="482">
        <f>BK614+BK621+BK633</f>
        <v>39</v>
      </c>
      <c r="BL635" s="401"/>
      <c r="BM635" s="401"/>
      <c r="BN635" s="401"/>
      <c r="BO635" s="430"/>
      <c r="BP635" s="431">
        <f>BP614+BP621+BP633</f>
        <v>24</v>
      </c>
      <c r="BQ635" s="401"/>
      <c r="BR635" s="401"/>
      <c r="BS635" s="401"/>
      <c r="BT635" s="430"/>
      <c r="BU635" s="431">
        <f>BU614+BU621+BU633</f>
        <v>0</v>
      </c>
      <c r="BV635" s="401"/>
      <c r="BW635" s="401"/>
      <c r="BX635" s="401"/>
      <c r="BY635" s="430"/>
      <c r="BZ635" s="431">
        <f>BZ633+BZ621+BZ614</f>
        <v>0</v>
      </c>
      <c r="CA635" s="401"/>
      <c r="CB635" s="401"/>
      <c r="CC635" s="401"/>
      <c r="CD635" s="430"/>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row>
    <row r="636" spans="1:112" ht="15.75" customHeight="1">
      <c r="A636" s="50"/>
      <c r="B636" s="2" t="s">
        <v>728</v>
      </c>
      <c r="C636" s="2"/>
      <c r="D636" s="2"/>
      <c r="E636" s="2"/>
      <c r="F636" s="2"/>
      <c r="G636" s="435" t="s">
        <v>1565</v>
      </c>
      <c r="H636" s="436"/>
      <c r="I636" s="436"/>
      <c r="J636" s="436"/>
      <c r="K636" s="436"/>
      <c r="L636" s="436"/>
      <c r="M636" s="436"/>
      <c r="N636" s="436"/>
      <c r="O636" s="436"/>
      <c r="P636" s="436"/>
      <c r="Q636" s="436"/>
      <c r="R636" s="437"/>
      <c r="S636" s="2"/>
      <c r="T636" s="50"/>
      <c r="U636" s="2" t="s">
        <v>728</v>
      </c>
      <c r="V636" s="2"/>
      <c r="W636" s="2"/>
      <c r="X636" s="2"/>
      <c r="Y636" s="2"/>
      <c r="Z636" s="432" t="s">
        <v>1566</v>
      </c>
      <c r="AA636" s="401"/>
      <c r="AB636" s="401"/>
      <c r="AC636" s="401"/>
      <c r="AD636" s="401"/>
      <c r="AE636" s="401"/>
      <c r="AF636" s="401"/>
      <c r="AG636" s="401"/>
      <c r="AH636" s="401"/>
      <c r="AI636" s="401"/>
      <c r="AJ636" s="401"/>
      <c r="AK636" s="433"/>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row>
    <row r="637" spans="1:112" ht="15.75" customHeight="1">
      <c r="A637" s="50"/>
      <c r="B637" s="2" t="s">
        <v>1472</v>
      </c>
      <c r="C637" s="2"/>
      <c r="D637" s="2"/>
      <c r="E637" s="2"/>
      <c r="F637" s="2"/>
      <c r="G637" s="435" t="s">
        <v>1567</v>
      </c>
      <c r="H637" s="436"/>
      <c r="I637" s="436"/>
      <c r="J637" s="436"/>
      <c r="K637" s="436"/>
      <c r="L637" s="436"/>
      <c r="M637" s="436"/>
      <c r="N637" s="436"/>
      <c r="O637" s="436"/>
      <c r="P637" s="436"/>
      <c r="Q637" s="436"/>
      <c r="R637" s="437"/>
      <c r="S637" s="15"/>
      <c r="T637" s="50"/>
      <c r="U637" s="2" t="s">
        <v>1472</v>
      </c>
      <c r="V637" s="2"/>
      <c r="W637" s="2"/>
      <c r="X637" s="2"/>
      <c r="Y637" s="2"/>
      <c r="Z637" s="432" t="s">
        <v>1493</v>
      </c>
      <c r="AA637" s="401"/>
      <c r="AB637" s="401"/>
      <c r="AC637" s="401"/>
      <c r="AD637" s="401"/>
      <c r="AE637" s="401"/>
      <c r="AF637" s="401"/>
      <c r="AG637" s="401"/>
      <c r="AH637" s="401"/>
      <c r="AI637" s="401"/>
      <c r="AJ637" s="401"/>
      <c r="AK637" s="433"/>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row>
    <row r="638" spans="1:112" ht="15.75" customHeight="1">
      <c r="A638" s="50"/>
      <c r="B638" s="2" t="s">
        <v>589</v>
      </c>
      <c r="C638" s="2"/>
      <c r="D638" s="2"/>
      <c r="E638" s="2"/>
      <c r="F638" s="2"/>
      <c r="G638" s="434" t="s">
        <v>1568</v>
      </c>
      <c r="H638" s="401"/>
      <c r="I638" s="401"/>
      <c r="J638" s="401"/>
      <c r="K638" s="401"/>
      <c r="L638" s="433"/>
      <c r="M638" s="2"/>
      <c r="N638" s="2"/>
      <c r="O638" s="26" t="s">
        <v>888</v>
      </c>
      <c r="P638" s="432"/>
      <c r="Q638" s="401"/>
      <c r="R638" s="433"/>
      <c r="S638" s="55"/>
      <c r="T638" s="50"/>
      <c r="U638" s="2" t="s">
        <v>589</v>
      </c>
      <c r="V638" s="2"/>
      <c r="W638" s="2"/>
      <c r="X638" s="2"/>
      <c r="Y638" s="2"/>
      <c r="Z638" s="434" t="s">
        <v>1569</v>
      </c>
      <c r="AA638" s="401"/>
      <c r="AB638" s="401"/>
      <c r="AC638" s="401"/>
      <c r="AD638" s="401"/>
      <c r="AE638" s="433"/>
      <c r="AF638" s="2"/>
      <c r="AG638" s="2"/>
      <c r="AH638" s="26" t="s">
        <v>888</v>
      </c>
      <c r="AI638" s="432"/>
      <c r="AJ638" s="401"/>
      <c r="AK638" s="433"/>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row>
    <row r="639" spans="1:112" ht="15.75" customHeight="1">
      <c r="A639" s="50"/>
      <c r="B639" s="2" t="s">
        <v>1476</v>
      </c>
      <c r="C639" s="2"/>
      <c r="D639" s="2"/>
      <c r="E639" s="2"/>
      <c r="F639" s="2"/>
      <c r="G639" s="2"/>
      <c r="H639" s="435" t="s">
        <v>1477</v>
      </c>
      <c r="I639" s="436"/>
      <c r="J639" s="436"/>
      <c r="K639" s="436"/>
      <c r="L639" s="436"/>
      <c r="M639" s="436"/>
      <c r="N639" s="436"/>
      <c r="O639" s="436"/>
      <c r="P639" s="436"/>
      <c r="Q639" s="436"/>
      <c r="R639" s="437"/>
      <c r="S639" s="15"/>
      <c r="T639" s="50"/>
      <c r="U639" s="2" t="s">
        <v>1476</v>
      </c>
      <c r="V639" s="2"/>
      <c r="W639" s="2"/>
      <c r="X639" s="2"/>
      <c r="Y639" s="2"/>
      <c r="Z639" s="2"/>
      <c r="AA639" s="435" t="s">
        <v>1477</v>
      </c>
      <c r="AB639" s="436"/>
      <c r="AC639" s="436"/>
      <c r="AD639" s="436"/>
      <c r="AE639" s="436"/>
      <c r="AF639" s="436"/>
      <c r="AG639" s="436"/>
      <c r="AH639" s="436"/>
      <c r="AI639" s="436"/>
      <c r="AJ639" s="436"/>
      <c r="AK639" s="437"/>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row>
    <row r="640" spans="1:112" ht="15.75" customHeight="1">
      <c r="A640" s="50"/>
      <c r="B640" s="2" t="s">
        <v>1480</v>
      </c>
      <c r="C640" s="2"/>
      <c r="D640" s="2"/>
      <c r="E640" s="2"/>
      <c r="F640" s="2"/>
      <c r="G640" s="2"/>
      <c r="H640" s="2"/>
      <c r="I640" s="2"/>
      <c r="J640" s="2"/>
      <c r="K640" s="2"/>
      <c r="L640" s="2"/>
      <c r="M640" s="2"/>
      <c r="N640" s="438" t="s">
        <v>419</v>
      </c>
      <c r="O640" s="437"/>
      <c r="P640" s="2"/>
      <c r="Q640" s="2"/>
      <c r="R640" s="2"/>
      <c r="S640" s="2"/>
      <c r="T640" s="50"/>
      <c r="U640" s="2" t="s">
        <v>1480</v>
      </c>
      <c r="V640" s="2"/>
      <c r="W640" s="2"/>
      <c r="X640" s="2"/>
      <c r="Y640" s="2"/>
      <c r="Z640" s="2"/>
      <c r="AA640" s="2"/>
      <c r="AB640" s="2"/>
      <c r="AC640" s="2"/>
      <c r="AD640" s="2"/>
      <c r="AE640" s="2"/>
      <c r="AF640" s="2"/>
      <c r="AG640" s="438" t="s">
        <v>419</v>
      </c>
      <c r="AH640" s="437"/>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row>
    <row r="641" spans="1:112" ht="15.75" customHeight="1">
      <c r="A641" s="50"/>
      <c r="B641" s="2"/>
      <c r="C641" s="2"/>
      <c r="D641" s="2"/>
      <c r="E641" s="2"/>
      <c r="F641" s="2"/>
      <c r="G641" s="2"/>
      <c r="H641" s="2"/>
      <c r="I641" s="2"/>
      <c r="J641" s="2"/>
      <c r="K641" s="2"/>
      <c r="L641" s="2"/>
      <c r="M641" s="2"/>
      <c r="N641" s="2"/>
      <c r="O641" s="2"/>
      <c r="P641" s="2"/>
      <c r="Q641" s="2"/>
      <c r="R641" s="2"/>
      <c r="S641" s="2"/>
      <c r="T641" s="50"/>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row>
    <row r="642" spans="1:112" ht="15.75" customHeight="1">
      <c r="A642" s="235" t="s">
        <v>67</v>
      </c>
      <c r="B642" s="2" t="s">
        <v>1467</v>
      </c>
      <c r="C642" s="2"/>
      <c r="D642" s="2"/>
      <c r="E642" s="2"/>
      <c r="F642" s="2"/>
      <c r="G642" s="463" t="str">
        <f>C620</f>
        <v>City of Stockton RDA/ CDBG</v>
      </c>
      <c r="H642" s="450"/>
      <c r="I642" s="450"/>
      <c r="J642" s="450"/>
      <c r="K642" s="450"/>
      <c r="L642" s="450"/>
      <c r="M642" s="450"/>
      <c r="N642" s="450"/>
      <c r="O642" s="450"/>
      <c r="P642" s="450"/>
      <c r="Q642" s="450"/>
      <c r="R642" s="450"/>
      <c r="S642" s="2"/>
      <c r="T642" s="235" t="s">
        <v>122</v>
      </c>
      <c r="U642" s="2" t="s">
        <v>1467</v>
      </c>
      <c r="V642" s="2"/>
      <c r="W642" s="2"/>
      <c r="X642" s="2"/>
      <c r="Y642" s="2"/>
      <c r="Z642" s="463" t="str">
        <f>C621</f>
        <v>Accrued/ Deferred Interest</v>
      </c>
      <c r="AA642" s="450"/>
      <c r="AB642" s="450"/>
      <c r="AC642" s="450"/>
      <c r="AD642" s="450"/>
      <c r="AE642" s="450"/>
      <c r="AF642" s="450"/>
      <c r="AG642" s="450"/>
      <c r="AH642" s="450"/>
      <c r="AI642" s="450"/>
      <c r="AJ642" s="450"/>
      <c r="AK642" s="450"/>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row>
    <row r="643" spans="1:112" ht="15.75" customHeight="1">
      <c r="A643" s="50"/>
      <c r="B643" s="2" t="s">
        <v>879</v>
      </c>
      <c r="C643" s="2"/>
      <c r="D643" s="2"/>
      <c r="E643" s="2"/>
      <c r="F643" s="2"/>
      <c r="G643" s="435" t="s">
        <v>1570</v>
      </c>
      <c r="H643" s="436"/>
      <c r="I643" s="436"/>
      <c r="J643" s="436"/>
      <c r="K643" s="436"/>
      <c r="L643" s="436"/>
      <c r="M643" s="436"/>
      <c r="N643" s="436"/>
      <c r="O643" s="436"/>
      <c r="P643" s="436"/>
      <c r="Q643" s="436"/>
      <c r="R643" s="437"/>
      <c r="S643" s="2"/>
      <c r="T643" s="50"/>
      <c r="U643" s="2" t="s">
        <v>879</v>
      </c>
      <c r="V643" s="2"/>
      <c r="W643" s="2"/>
      <c r="X643" s="2"/>
      <c r="Y643" s="2"/>
      <c r="Z643" s="435" t="s">
        <v>1484</v>
      </c>
      <c r="AA643" s="436"/>
      <c r="AB643" s="436"/>
      <c r="AC643" s="436"/>
      <c r="AD643" s="436"/>
      <c r="AE643" s="436"/>
      <c r="AF643" s="436"/>
      <c r="AG643" s="436"/>
      <c r="AH643" s="436"/>
      <c r="AI643" s="436"/>
      <c r="AJ643" s="436"/>
      <c r="AK643" s="437"/>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row>
    <row r="644" spans="1:112" ht="12.75" customHeight="1">
      <c r="A644" s="50"/>
      <c r="B644" s="2" t="s">
        <v>728</v>
      </c>
      <c r="C644" s="2"/>
      <c r="D644" s="2"/>
      <c r="E644" s="2"/>
      <c r="F644" s="2"/>
      <c r="G644" s="432" t="s">
        <v>965</v>
      </c>
      <c r="H644" s="401"/>
      <c r="I644" s="401"/>
      <c r="J644" s="401"/>
      <c r="K644" s="401"/>
      <c r="L644" s="401"/>
      <c r="M644" s="401"/>
      <c r="N644" s="401"/>
      <c r="O644" s="401"/>
      <c r="P644" s="401"/>
      <c r="Q644" s="401"/>
      <c r="R644" s="433"/>
      <c r="S644" s="2"/>
      <c r="T644" s="50"/>
      <c r="U644" s="2" t="s">
        <v>728</v>
      </c>
      <c r="V644" s="2"/>
      <c r="W644" s="2"/>
      <c r="X644" s="2"/>
      <c r="Y644" s="2"/>
      <c r="Z644" s="432" t="s">
        <v>965</v>
      </c>
      <c r="AA644" s="401"/>
      <c r="AB644" s="401"/>
      <c r="AC644" s="401"/>
      <c r="AD644" s="401"/>
      <c r="AE644" s="401"/>
      <c r="AF644" s="401"/>
      <c r="AG644" s="401"/>
      <c r="AH644" s="401"/>
      <c r="AI644" s="401"/>
      <c r="AJ644" s="401"/>
      <c r="AK644" s="433"/>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row>
    <row r="645" spans="1:112" ht="12.75" customHeight="1">
      <c r="A645" s="50"/>
      <c r="B645" s="2" t="s">
        <v>1472</v>
      </c>
      <c r="C645" s="2"/>
      <c r="D645" s="2"/>
      <c r="E645" s="2"/>
      <c r="F645" s="2"/>
      <c r="G645" s="432" t="s">
        <v>1486</v>
      </c>
      <c r="H645" s="401"/>
      <c r="I645" s="401"/>
      <c r="J645" s="401"/>
      <c r="K645" s="401"/>
      <c r="L645" s="401"/>
      <c r="M645" s="401"/>
      <c r="N645" s="401"/>
      <c r="O645" s="401"/>
      <c r="P645" s="401"/>
      <c r="Q645" s="401"/>
      <c r="R645" s="433"/>
      <c r="S645" s="2"/>
      <c r="T645" s="50"/>
      <c r="U645" s="2" t="s">
        <v>1472</v>
      </c>
      <c r="V645" s="2"/>
      <c r="W645" s="2"/>
      <c r="X645" s="2"/>
      <c r="Y645" s="2"/>
      <c r="Z645" s="432" t="s">
        <v>1571</v>
      </c>
      <c r="AA645" s="401"/>
      <c r="AB645" s="401"/>
      <c r="AC645" s="401"/>
      <c r="AD645" s="401"/>
      <c r="AE645" s="401"/>
      <c r="AF645" s="401"/>
      <c r="AG645" s="401"/>
      <c r="AH645" s="401"/>
      <c r="AI645" s="401"/>
      <c r="AJ645" s="401"/>
      <c r="AK645" s="433"/>
      <c r="AL645" s="2"/>
      <c r="AM645" s="2"/>
      <c r="AN645" s="2"/>
      <c r="AO645" s="2"/>
      <c r="AP645" s="2"/>
      <c r="AQ645" s="2"/>
      <c r="AR645" s="2"/>
      <c r="AS645" s="2"/>
      <c r="AT645" s="2"/>
      <c r="AU645" s="2"/>
      <c r="AV645" s="2"/>
      <c r="AW645" s="2"/>
      <c r="AX645" s="2"/>
      <c r="AY645" s="2"/>
      <c r="AZ645" s="2"/>
      <c r="BA645" s="2"/>
      <c r="BB645" s="2"/>
      <c r="BC645" s="8" t="s">
        <v>1572</v>
      </c>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row>
    <row r="646" spans="1:112" ht="15.75" customHeight="1">
      <c r="A646" s="50"/>
      <c r="B646" s="2" t="s">
        <v>589</v>
      </c>
      <c r="C646" s="2"/>
      <c r="D646" s="2"/>
      <c r="E646" s="2"/>
      <c r="F646" s="2"/>
      <c r="G646" s="434" t="s">
        <v>1573</v>
      </c>
      <c r="H646" s="401"/>
      <c r="I646" s="401"/>
      <c r="J646" s="401"/>
      <c r="K646" s="401"/>
      <c r="L646" s="433"/>
      <c r="M646" s="2"/>
      <c r="N646" s="2"/>
      <c r="O646" s="26" t="s">
        <v>888</v>
      </c>
      <c r="P646" s="432"/>
      <c r="Q646" s="401"/>
      <c r="R646" s="433"/>
      <c r="S646" s="2"/>
      <c r="T646" s="50"/>
      <c r="U646" s="2" t="s">
        <v>589</v>
      </c>
      <c r="V646" s="2"/>
      <c r="W646" s="2"/>
      <c r="X646" s="2"/>
      <c r="Y646" s="2"/>
      <c r="Z646" s="434" t="s">
        <v>907</v>
      </c>
      <c r="AA646" s="401"/>
      <c r="AB646" s="401"/>
      <c r="AC646" s="401"/>
      <c r="AD646" s="401"/>
      <c r="AE646" s="433"/>
      <c r="AF646" s="2"/>
      <c r="AG646" s="2"/>
      <c r="AH646" s="26" t="s">
        <v>888</v>
      </c>
      <c r="AI646" s="432"/>
      <c r="AJ646" s="401"/>
      <c r="AK646" s="433"/>
      <c r="AL646" s="2"/>
      <c r="AM646" s="2"/>
      <c r="AN646" s="2"/>
      <c r="AO646" s="2"/>
      <c r="AP646" s="2"/>
      <c r="AQ646" s="2"/>
      <c r="AR646" s="2"/>
      <c r="AS646" s="2"/>
      <c r="AT646" s="2"/>
      <c r="AU646" s="2"/>
      <c r="AV646" s="2"/>
      <c r="AW646" s="2"/>
      <c r="AX646" s="2"/>
      <c r="AY646" s="2"/>
      <c r="AZ646" s="2"/>
      <c r="BA646" s="2"/>
      <c r="BB646" s="2"/>
      <c r="BC646" s="286" t="s">
        <v>4</v>
      </c>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row>
    <row r="647" spans="1:112" ht="15.75" customHeight="1">
      <c r="A647" s="50"/>
      <c r="B647" s="2" t="s">
        <v>1476</v>
      </c>
      <c r="C647" s="2"/>
      <c r="D647" s="2"/>
      <c r="E647" s="2"/>
      <c r="F647" s="2"/>
      <c r="G647" s="2"/>
      <c r="H647" s="435"/>
      <c r="I647" s="436"/>
      <c r="J647" s="436"/>
      <c r="K647" s="436"/>
      <c r="L647" s="436"/>
      <c r="M647" s="436"/>
      <c r="N647" s="436"/>
      <c r="O647" s="436"/>
      <c r="P647" s="436"/>
      <c r="Q647" s="436"/>
      <c r="R647" s="437"/>
      <c r="S647" s="2"/>
      <c r="T647" s="50"/>
      <c r="U647" s="2" t="s">
        <v>1476</v>
      </c>
      <c r="V647" s="2"/>
      <c r="W647" s="2"/>
      <c r="X647" s="2"/>
      <c r="Y647" s="2"/>
      <c r="Z647" s="2"/>
      <c r="AA647" s="435"/>
      <c r="AB647" s="436"/>
      <c r="AC647" s="436"/>
      <c r="AD647" s="436"/>
      <c r="AE647" s="436"/>
      <c r="AF647" s="436"/>
      <c r="AG647" s="436"/>
      <c r="AH647" s="436"/>
      <c r="AI647" s="436"/>
      <c r="AJ647" s="436"/>
      <c r="AK647" s="437"/>
      <c r="AL647" s="2"/>
      <c r="AM647" s="2"/>
      <c r="AN647" s="2"/>
      <c r="AO647" s="2"/>
      <c r="AP647" s="2"/>
      <c r="AQ647" s="2"/>
      <c r="AR647" s="2"/>
      <c r="AS647" s="2"/>
      <c r="AT647" s="2"/>
      <c r="AU647" s="2"/>
      <c r="AV647" s="2"/>
      <c r="AW647" s="2"/>
      <c r="AX647" s="2"/>
      <c r="AY647" s="2"/>
      <c r="AZ647" s="2"/>
      <c r="BA647" s="2"/>
      <c r="BB647" s="2"/>
      <c r="BC647" s="287"/>
      <c r="BD647" s="288"/>
      <c r="BE647" s="289"/>
      <c r="BF647" s="289"/>
      <c r="BG647" s="289"/>
      <c r="BH647" s="289"/>
      <c r="BI647" s="289"/>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row>
    <row r="648" spans="1:112" ht="15.75" customHeight="1">
      <c r="A648" s="50"/>
      <c r="B648" s="2" t="s">
        <v>1480</v>
      </c>
      <c r="C648" s="2"/>
      <c r="D648" s="2"/>
      <c r="E648" s="2"/>
      <c r="F648" s="2"/>
      <c r="G648" s="2"/>
      <c r="H648" s="2"/>
      <c r="I648" s="2"/>
      <c r="J648" s="2"/>
      <c r="K648" s="2"/>
      <c r="L648" s="2"/>
      <c r="M648" s="2"/>
      <c r="N648" s="438" t="s">
        <v>419</v>
      </c>
      <c r="O648" s="437"/>
      <c r="P648" s="2"/>
      <c r="Q648" s="2"/>
      <c r="R648" s="2"/>
      <c r="S648" s="2"/>
      <c r="T648" s="50"/>
      <c r="U648" s="2" t="s">
        <v>1480</v>
      </c>
      <c r="V648" s="2"/>
      <c r="W648" s="2"/>
      <c r="X648" s="2"/>
      <c r="Y648" s="2"/>
      <c r="Z648" s="2"/>
      <c r="AA648" s="2"/>
      <c r="AB648" s="2"/>
      <c r="AC648" s="2"/>
      <c r="AD648" s="2"/>
      <c r="AE648" s="2"/>
      <c r="AF648" s="2"/>
      <c r="AG648" s="438" t="s">
        <v>419</v>
      </c>
      <c r="AH648" s="437"/>
      <c r="AI648" s="2"/>
      <c r="AJ648" s="2"/>
      <c r="AK648" s="2"/>
      <c r="AL648" s="2"/>
      <c r="AM648" s="2"/>
      <c r="AN648" s="31" t="s">
        <v>1574</v>
      </c>
      <c r="AO648" s="2"/>
      <c r="AP648" s="2"/>
      <c r="AQ648" s="2"/>
      <c r="AR648" s="2"/>
      <c r="AS648" s="2"/>
      <c r="AT648" s="8" t="s">
        <v>1575</v>
      </c>
      <c r="AU648" s="2"/>
      <c r="AV648" s="2"/>
      <c r="AW648" s="2"/>
      <c r="AX648" s="2"/>
      <c r="AY648" s="2"/>
      <c r="AZ648" s="2"/>
      <c r="BA648" s="2"/>
      <c r="BB648" s="2"/>
      <c r="BC648" s="290" t="s">
        <v>1576</v>
      </c>
      <c r="BD648" s="291" t="s">
        <v>1503</v>
      </c>
      <c r="BE648" s="291" t="s">
        <v>1507</v>
      </c>
      <c r="BF648" s="291" t="s">
        <v>1508</v>
      </c>
      <c r="BG648" s="291" t="s">
        <v>1509</v>
      </c>
      <c r="BH648" s="291" t="s">
        <v>1522</v>
      </c>
      <c r="BI648" s="291" t="s">
        <v>1511</v>
      </c>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row>
    <row r="649" spans="1:112" ht="15.75" customHeight="1">
      <c r="A649" s="50"/>
      <c r="B649" s="2"/>
      <c r="C649" s="2"/>
      <c r="D649" s="2"/>
      <c r="E649" s="2"/>
      <c r="F649" s="2"/>
      <c r="G649" s="2"/>
      <c r="H649" s="2"/>
      <c r="I649" s="2"/>
      <c r="J649" s="2"/>
      <c r="K649" s="2"/>
      <c r="L649" s="2"/>
      <c r="M649" s="2"/>
      <c r="N649" s="2"/>
      <c r="O649" s="2"/>
      <c r="P649" s="2"/>
      <c r="Q649" s="2"/>
      <c r="R649" s="2"/>
      <c r="S649" s="2"/>
      <c r="T649" s="50"/>
      <c r="U649" s="2"/>
      <c r="V649" s="2"/>
      <c r="W649" s="2"/>
      <c r="X649" s="2"/>
      <c r="Y649" s="2"/>
      <c r="Z649" s="2"/>
      <c r="AA649" s="2"/>
      <c r="AB649" s="2"/>
      <c r="AC649" s="2"/>
      <c r="AD649" s="2"/>
      <c r="AE649" s="2"/>
      <c r="AF649" s="2"/>
      <c r="AG649" s="2"/>
      <c r="AH649" s="2"/>
      <c r="AI649" s="2"/>
      <c r="AJ649" s="2"/>
      <c r="AK649" s="2"/>
      <c r="AL649" s="2"/>
      <c r="AM649" s="2"/>
      <c r="AN649" s="292">
        <f t="shared" ref="AN649:AN673" si="29">IF($G709=0,"N/A",VLOOKUP($T$191,TC_Rent,(MATCH($B709,bedrooms,FALSE))))</f>
        <v>1312</v>
      </c>
      <c r="AO649" s="2"/>
      <c r="AP649" s="2"/>
      <c r="AQ649" s="2"/>
      <c r="AR649" s="2"/>
      <c r="AS649" s="2"/>
      <c r="AT649" s="43" t="s">
        <v>1578</v>
      </c>
      <c r="AU649" s="293" t="s">
        <v>1579</v>
      </c>
      <c r="AV649" s="295" t="s">
        <v>1581</v>
      </c>
      <c r="AW649" s="2"/>
      <c r="AX649" s="2"/>
      <c r="AY649" s="2"/>
      <c r="AZ649" s="2"/>
      <c r="BA649" s="2"/>
      <c r="BB649" s="2"/>
      <c r="BC649" s="297" t="s">
        <v>583</v>
      </c>
      <c r="BD649" s="299">
        <v>2170</v>
      </c>
      <c r="BE649" s="301">
        <v>2324</v>
      </c>
      <c r="BF649" s="302">
        <v>2790</v>
      </c>
      <c r="BG649" s="301">
        <v>3222</v>
      </c>
      <c r="BH649" s="302">
        <v>3594</v>
      </c>
      <c r="BI649" s="303">
        <v>3966</v>
      </c>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row>
    <row r="650" spans="1:112" ht="15.75" customHeight="1">
      <c r="A650" s="235" t="s">
        <v>126</v>
      </c>
      <c r="B650" s="2" t="s">
        <v>1467</v>
      </c>
      <c r="C650" s="2"/>
      <c r="D650" s="2"/>
      <c r="E650" s="2"/>
      <c r="F650" s="2"/>
      <c r="G650" s="463" t="str">
        <f>C622</f>
        <v>HCD- AHSC HRI</v>
      </c>
      <c r="H650" s="450"/>
      <c r="I650" s="450"/>
      <c r="J650" s="450"/>
      <c r="K650" s="450"/>
      <c r="L650" s="450"/>
      <c r="M650" s="450"/>
      <c r="N650" s="450"/>
      <c r="O650" s="450"/>
      <c r="P650" s="450"/>
      <c r="Q650" s="450"/>
      <c r="R650" s="450"/>
      <c r="S650" s="2"/>
      <c r="T650" s="235" t="s">
        <v>1449</v>
      </c>
      <c r="U650" s="2" t="s">
        <v>1467</v>
      </c>
      <c r="V650" s="2"/>
      <c r="W650" s="2"/>
      <c r="X650" s="2"/>
      <c r="Y650" s="2"/>
      <c r="Z650" s="463" t="str">
        <f>C623</f>
        <v>Deferred Developer Fee/ GP Equity</v>
      </c>
      <c r="AA650" s="450"/>
      <c r="AB650" s="450"/>
      <c r="AC650" s="450"/>
      <c r="AD650" s="450"/>
      <c r="AE650" s="450"/>
      <c r="AF650" s="450"/>
      <c r="AG650" s="450"/>
      <c r="AH650" s="450"/>
      <c r="AI650" s="450"/>
      <c r="AJ650" s="450"/>
      <c r="AK650" s="450"/>
      <c r="AL650" s="2"/>
      <c r="AM650" s="2"/>
      <c r="AN650" s="292">
        <f t="shared" si="29"/>
        <v>1574</v>
      </c>
      <c r="AO650" s="2"/>
      <c r="AP650" s="2"/>
      <c r="AQ650" s="2"/>
      <c r="AR650" s="2"/>
      <c r="AS650" s="2"/>
      <c r="AT650" s="304">
        <f t="shared" ref="AT650:AT674" si="30">G709</f>
        <v>1</v>
      </c>
      <c r="AU650" s="305">
        <f t="shared" ref="AU650:AU674" si="31">AT650/$AT$675</f>
        <v>1.3513513513513514E-2</v>
      </c>
      <c r="AV650" s="306">
        <f t="shared" ref="AV650:AV674" si="32">IF(AU650=0," ",AU650*AD709)</f>
        <v>4.0540540540540543E-3</v>
      </c>
      <c r="AW650" s="2"/>
      <c r="AX650" s="2"/>
      <c r="AY650" s="2"/>
      <c r="AZ650" s="2"/>
      <c r="BA650" s="2"/>
      <c r="BB650" s="2"/>
      <c r="BC650" s="307" t="s">
        <v>587</v>
      </c>
      <c r="BD650" s="308">
        <v>1402</v>
      </c>
      <c r="BE650" s="309">
        <v>1502</v>
      </c>
      <c r="BF650" s="308">
        <v>1802</v>
      </c>
      <c r="BG650" s="309">
        <v>2082</v>
      </c>
      <c r="BH650" s="309">
        <v>2324</v>
      </c>
      <c r="BI650" s="310">
        <v>2564</v>
      </c>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row>
    <row r="651" spans="1:112" ht="15.75" customHeight="1">
      <c r="A651" s="50"/>
      <c r="B651" s="2" t="s">
        <v>879</v>
      </c>
      <c r="C651" s="2"/>
      <c r="D651" s="2"/>
      <c r="E651" s="2"/>
      <c r="F651" s="2"/>
      <c r="G651" s="435" t="s">
        <v>1564</v>
      </c>
      <c r="H651" s="436"/>
      <c r="I651" s="436"/>
      <c r="J651" s="436"/>
      <c r="K651" s="436"/>
      <c r="L651" s="436"/>
      <c r="M651" s="436"/>
      <c r="N651" s="436"/>
      <c r="O651" s="436"/>
      <c r="P651" s="436"/>
      <c r="Q651" s="436"/>
      <c r="R651" s="437"/>
      <c r="S651" s="2"/>
      <c r="T651" s="50"/>
      <c r="U651" s="2" t="s">
        <v>879</v>
      </c>
      <c r="V651" s="2"/>
      <c r="W651" s="2"/>
      <c r="X651" s="2"/>
      <c r="Y651" s="2"/>
      <c r="Z651" s="435" t="s">
        <v>1582</v>
      </c>
      <c r="AA651" s="436"/>
      <c r="AB651" s="436"/>
      <c r="AC651" s="436"/>
      <c r="AD651" s="436"/>
      <c r="AE651" s="436"/>
      <c r="AF651" s="436"/>
      <c r="AG651" s="436"/>
      <c r="AH651" s="436"/>
      <c r="AI651" s="436"/>
      <c r="AJ651" s="436"/>
      <c r="AK651" s="437"/>
      <c r="AL651" s="2"/>
      <c r="AM651" s="2"/>
      <c r="AN651" s="292">
        <f t="shared" si="29"/>
        <v>1820</v>
      </c>
      <c r="AO651" s="2"/>
      <c r="AP651" s="2"/>
      <c r="AQ651" s="2"/>
      <c r="AR651" s="2"/>
      <c r="AS651" s="2"/>
      <c r="AT651" s="311">
        <f t="shared" si="30"/>
        <v>3</v>
      </c>
      <c r="AU651" s="305">
        <f t="shared" si="31"/>
        <v>4.0540540540540543E-2</v>
      </c>
      <c r="AV651" s="306">
        <f t="shared" si="32"/>
        <v>1.2162162162162163E-2</v>
      </c>
      <c r="AW651" s="2"/>
      <c r="AX651" s="2"/>
      <c r="AY651" s="2"/>
      <c r="AZ651" s="2"/>
      <c r="BA651" s="2"/>
      <c r="BB651" s="2"/>
      <c r="BC651" s="307" t="s">
        <v>595</v>
      </c>
      <c r="BD651" s="312">
        <v>1276</v>
      </c>
      <c r="BE651" s="313">
        <v>1368</v>
      </c>
      <c r="BF651" s="312">
        <v>1642</v>
      </c>
      <c r="BG651" s="313">
        <v>1898</v>
      </c>
      <c r="BH651" s="313">
        <v>2116</v>
      </c>
      <c r="BI651" s="314">
        <v>2336</v>
      </c>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row>
    <row r="652" spans="1:112" ht="15.75" customHeight="1">
      <c r="A652" s="50"/>
      <c r="B652" s="2" t="s">
        <v>728</v>
      </c>
      <c r="C652" s="2"/>
      <c r="D652" s="2"/>
      <c r="E652" s="2"/>
      <c r="F652" s="2"/>
      <c r="G652" s="435" t="s">
        <v>1566</v>
      </c>
      <c r="H652" s="436"/>
      <c r="I652" s="436"/>
      <c r="J652" s="436"/>
      <c r="K652" s="436"/>
      <c r="L652" s="436"/>
      <c r="M652" s="436"/>
      <c r="N652" s="436"/>
      <c r="O652" s="436"/>
      <c r="P652" s="436"/>
      <c r="Q652" s="436"/>
      <c r="R652" s="437"/>
      <c r="S652" s="2"/>
      <c r="T652" s="50"/>
      <c r="U652" s="2" t="s">
        <v>728</v>
      </c>
      <c r="V652" s="2"/>
      <c r="W652" s="2"/>
      <c r="X652" s="2"/>
      <c r="Y652" s="2"/>
      <c r="Z652" s="432" t="s">
        <v>965</v>
      </c>
      <c r="AA652" s="401"/>
      <c r="AB652" s="401"/>
      <c r="AC652" s="401"/>
      <c r="AD652" s="401"/>
      <c r="AE652" s="401"/>
      <c r="AF652" s="401"/>
      <c r="AG652" s="401"/>
      <c r="AH652" s="401"/>
      <c r="AI652" s="401"/>
      <c r="AJ652" s="401"/>
      <c r="AK652" s="433"/>
      <c r="AL652" s="2"/>
      <c r="AM652" s="2"/>
      <c r="AN652" s="292">
        <f t="shared" si="29"/>
        <v>1312</v>
      </c>
      <c r="AO652" s="2"/>
      <c r="AP652" s="2"/>
      <c r="AQ652" s="2"/>
      <c r="AR652" s="2"/>
      <c r="AS652" s="2"/>
      <c r="AT652" s="311">
        <f t="shared" si="30"/>
        <v>3</v>
      </c>
      <c r="AU652" s="305">
        <f t="shared" si="31"/>
        <v>4.0540540540540543E-2</v>
      </c>
      <c r="AV652" s="306">
        <f t="shared" si="32"/>
        <v>1.2162162162162163E-2</v>
      </c>
      <c r="AW652" s="2"/>
      <c r="AX652" s="2"/>
      <c r="AY652" s="2"/>
      <c r="AZ652" s="2"/>
      <c r="BA652" s="2"/>
      <c r="BB652" s="2"/>
      <c r="BC652" s="307" t="s">
        <v>600</v>
      </c>
      <c r="BD652" s="312">
        <v>1164</v>
      </c>
      <c r="BE652" s="313">
        <v>1246</v>
      </c>
      <c r="BF652" s="312">
        <v>1496</v>
      </c>
      <c r="BG652" s="313">
        <v>1730</v>
      </c>
      <c r="BH652" s="313">
        <v>1930</v>
      </c>
      <c r="BI652" s="314">
        <v>2128</v>
      </c>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row>
    <row r="653" spans="1:112" ht="15.75" customHeight="1">
      <c r="A653" s="50"/>
      <c r="B653" s="2" t="s">
        <v>1472</v>
      </c>
      <c r="C653" s="2"/>
      <c r="D653" s="2"/>
      <c r="E653" s="2"/>
      <c r="F653" s="2"/>
      <c r="G653" s="435" t="s">
        <v>1493</v>
      </c>
      <c r="H653" s="436"/>
      <c r="I653" s="436"/>
      <c r="J653" s="436"/>
      <c r="K653" s="436"/>
      <c r="L653" s="436"/>
      <c r="M653" s="436"/>
      <c r="N653" s="436"/>
      <c r="O653" s="436"/>
      <c r="P653" s="436"/>
      <c r="Q653" s="436"/>
      <c r="R653" s="437"/>
      <c r="S653" s="2"/>
      <c r="T653" s="50"/>
      <c r="U653" s="2" t="s">
        <v>1472</v>
      </c>
      <c r="V653" s="2"/>
      <c r="W653" s="2"/>
      <c r="X653" s="2"/>
      <c r="Y653" s="2"/>
      <c r="Z653" s="432" t="s">
        <v>1571</v>
      </c>
      <c r="AA653" s="401"/>
      <c r="AB653" s="401"/>
      <c r="AC653" s="401"/>
      <c r="AD653" s="401"/>
      <c r="AE653" s="401"/>
      <c r="AF653" s="401"/>
      <c r="AG653" s="401"/>
      <c r="AH653" s="401"/>
      <c r="AI653" s="401"/>
      <c r="AJ653" s="401"/>
      <c r="AK653" s="433"/>
      <c r="AL653" s="2"/>
      <c r="AM653" s="2"/>
      <c r="AN653" s="292">
        <f t="shared" si="29"/>
        <v>1574</v>
      </c>
      <c r="AO653" s="2"/>
      <c r="AP653" s="2"/>
      <c r="AQ653" s="2"/>
      <c r="AR653" s="2"/>
      <c r="AS653" s="2"/>
      <c r="AT653" s="311">
        <f t="shared" si="30"/>
        <v>3</v>
      </c>
      <c r="AU653" s="305">
        <f t="shared" si="31"/>
        <v>4.0540540540540543E-2</v>
      </c>
      <c r="AV653" s="306">
        <f t="shared" si="32"/>
        <v>1.8243243243243244E-2</v>
      </c>
      <c r="AW653" s="2"/>
      <c r="AX653" s="2"/>
      <c r="AY653" s="2"/>
      <c r="AZ653" s="2"/>
      <c r="BA653" s="2"/>
      <c r="BB653" s="2"/>
      <c r="BC653" s="307" t="s">
        <v>606</v>
      </c>
      <c r="BD653" s="312">
        <v>1320</v>
      </c>
      <c r="BE653" s="313">
        <v>1412</v>
      </c>
      <c r="BF653" s="312">
        <v>1694</v>
      </c>
      <c r="BG653" s="313">
        <v>1958</v>
      </c>
      <c r="BH653" s="313">
        <v>2184</v>
      </c>
      <c r="BI653" s="314">
        <v>2410</v>
      </c>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row>
    <row r="654" spans="1:112" ht="15.75" customHeight="1">
      <c r="A654" s="50"/>
      <c r="B654" s="2" t="s">
        <v>589</v>
      </c>
      <c r="C654" s="2"/>
      <c r="D654" s="2"/>
      <c r="E654" s="2"/>
      <c r="F654" s="2"/>
      <c r="G654" s="434" t="s">
        <v>1569</v>
      </c>
      <c r="H654" s="401"/>
      <c r="I654" s="401"/>
      <c r="J654" s="401"/>
      <c r="K654" s="401"/>
      <c r="L654" s="433"/>
      <c r="M654" s="2"/>
      <c r="N654" s="2"/>
      <c r="O654" s="26" t="s">
        <v>888</v>
      </c>
      <c r="P654" s="432"/>
      <c r="Q654" s="401"/>
      <c r="R654" s="433"/>
      <c r="S654" s="2"/>
      <c r="T654" s="50"/>
      <c r="U654" s="2" t="s">
        <v>589</v>
      </c>
      <c r="V654" s="2"/>
      <c r="W654" s="2"/>
      <c r="X654" s="2"/>
      <c r="Y654" s="2"/>
      <c r="Z654" s="434" t="s">
        <v>907</v>
      </c>
      <c r="AA654" s="401"/>
      <c r="AB654" s="401"/>
      <c r="AC654" s="401"/>
      <c r="AD654" s="401"/>
      <c r="AE654" s="433"/>
      <c r="AF654" s="2"/>
      <c r="AG654" s="2"/>
      <c r="AH654" s="26" t="s">
        <v>888</v>
      </c>
      <c r="AI654" s="432"/>
      <c r="AJ654" s="401"/>
      <c r="AK654" s="433"/>
      <c r="AL654" s="2"/>
      <c r="AM654" s="2"/>
      <c r="AN654" s="292">
        <f t="shared" si="29"/>
        <v>1820</v>
      </c>
      <c r="AO654" s="2"/>
      <c r="AP654" s="2"/>
      <c r="AQ654" s="2"/>
      <c r="AR654" s="2"/>
      <c r="AS654" s="2"/>
      <c r="AT654" s="311">
        <f t="shared" si="30"/>
        <v>8</v>
      </c>
      <c r="AU654" s="305">
        <f t="shared" si="31"/>
        <v>0.10810810810810811</v>
      </c>
      <c r="AV654" s="306">
        <f t="shared" si="32"/>
        <v>4.8648648648648651E-2</v>
      </c>
      <c r="AW654" s="2"/>
      <c r="AX654" s="2"/>
      <c r="AY654" s="2"/>
      <c r="AZ654" s="2"/>
      <c r="BA654" s="2"/>
      <c r="BB654" s="2"/>
      <c r="BC654" s="307" t="s">
        <v>609</v>
      </c>
      <c r="BD654" s="312">
        <v>1134</v>
      </c>
      <c r="BE654" s="313">
        <v>1216</v>
      </c>
      <c r="BF654" s="312">
        <v>1460</v>
      </c>
      <c r="BG654" s="313">
        <v>1684</v>
      </c>
      <c r="BH654" s="313">
        <v>1880</v>
      </c>
      <c r="BI654" s="314">
        <v>2074</v>
      </c>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row>
    <row r="655" spans="1:112" ht="15.75" customHeight="1">
      <c r="A655" s="50"/>
      <c r="B655" s="2" t="s">
        <v>1476</v>
      </c>
      <c r="C655" s="2"/>
      <c r="D655" s="2"/>
      <c r="E655" s="2"/>
      <c r="F655" s="2"/>
      <c r="G655" s="2"/>
      <c r="H655" s="435" t="s">
        <v>1477</v>
      </c>
      <c r="I655" s="436"/>
      <c r="J655" s="436"/>
      <c r="K655" s="436"/>
      <c r="L655" s="436"/>
      <c r="M655" s="436"/>
      <c r="N655" s="436"/>
      <c r="O655" s="436"/>
      <c r="P655" s="436"/>
      <c r="Q655" s="436"/>
      <c r="R655" s="437"/>
      <c r="S655" s="2"/>
      <c r="T655" s="50"/>
      <c r="U655" s="2" t="s">
        <v>1476</v>
      </c>
      <c r="V655" s="2"/>
      <c r="W655" s="2"/>
      <c r="X655" s="2"/>
      <c r="Y655" s="2"/>
      <c r="Z655" s="2"/>
      <c r="AA655" s="435"/>
      <c r="AB655" s="436"/>
      <c r="AC655" s="436"/>
      <c r="AD655" s="436"/>
      <c r="AE655" s="436"/>
      <c r="AF655" s="436"/>
      <c r="AG655" s="436"/>
      <c r="AH655" s="436"/>
      <c r="AI655" s="436"/>
      <c r="AJ655" s="436"/>
      <c r="AK655" s="437"/>
      <c r="AL655" s="2"/>
      <c r="AM655" s="2"/>
      <c r="AN655" s="292">
        <f t="shared" si="29"/>
        <v>1312</v>
      </c>
      <c r="AO655" s="2"/>
      <c r="AP655" s="2"/>
      <c r="AQ655" s="2"/>
      <c r="AR655" s="2"/>
      <c r="AS655" s="2"/>
      <c r="AT655" s="311">
        <f t="shared" si="30"/>
        <v>5</v>
      </c>
      <c r="AU655" s="305">
        <f t="shared" si="31"/>
        <v>6.7567567567567571E-2</v>
      </c>
      <c r="AV655" s="306">
        <f t="shared" si="32"/>
        <v>3.0405405405405407E-2</v>
      </c>
      <c r="AW655" s="2"/>
      <c r="AX655" s="2"/>
      <c r="AY655" s="2"/>
      <c r="AZ655" s="2"/>
      <c r="BA655" s="2"/>
      <c r="BB655" s="2"/>
      <c r="BC655" s="307" t="s">
        <v>615</v>
      </c>
      <c r="BD655" s="312">
        <v>2170</v>
      </c>
      <c r="BE655" s="313">
        <v>2324</v>
      </c>
      <c r="BF655" s="312">
        <v>2790</v>
      </c>
      <c r="BG655" s="313">
        <v>3222</v>
      </c>
      <c r="BH655" s="313">
        <v>3594</v>
      </c>
      <c r="BI655" s="314">
        <v>3966</v>
      </c>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row>
    <row r="656" spans="1:112" ht="15.75" customHeight="1">
      <c r="A656" s="50"/>
      <c r="B656" s="2" t="s">
        <v>1480</v>
      </c>
      <c r="C656" s="2"/>
      <c r="D656" s="2"/>
      <c r="E656" s="2"/>
      <c r="F656" s="2"/>
      <c r="G656" s="2"/>
      <c r="H656" s="2"/>
      <c r="I656" s="2"/>
      <c r="J656" s="2"/>
      <c r="K656" s="2"/>
      <c r="L656" s="2"/>
      <c r="M656" s="2"/>
      <c r="N656" s="438" t="s">
        <v>419</v>
      </c>
      <c r="O656" s="437"/>
      <c r="P656" s="2"/>
      <c r="Q656" s="2"/>
      <c r="R656" s="2"/>
      <c r="S656" s="2"/>
      <c r="T656" s="50"/>
      <c r="U656" s="2" t="s">
        <v>1480</v>
      </c>
      <c r="V656" s="2"/>
      <c r="W656" s="2"/>
      <c r="X656" s="2"/>
      <c r="Y656" s="2"/>
      <c r="Z656" s="2"/>
      <c r="AA656" s="2"/>
      <c r="AB656" s="2"/>
      <c r="AC656" s="2"/>
      <c r="AD656" s="2"/>
      <c r="AE656" s="2"/>
      <c r="AF656" s="2"/>
      <c r="AG656" s="438" t="s">
        <v>419</v>
      </c>
      <c r="AH656" s="437"/>
      <c r="AI656" s="2"/>
      <c r="AJ656" s="2"/>
      <c r="AK656" s="2"/>
      <c r="AL656" s="2"/>
      <c r="AM656" s="2"/>
      <c r="AN656" s="292">
        <f t="shared" si="29"/>
        <v>1574</v>
      </c>
      <c r="AO656" s="2"/>
      <c r="AP656" s="2"/>
      <c r="AQ656" s="2"/>
      <c r="AR656" s="2"/>
      <c r="AS656" s="2"/>
      <c r="AT656" s="311">
        <f t="shared" si="30"/>
        <v>3</v>
      </c>
      <c r="AU656" s="305">
        <f t="shared" si="31"/>
        <v>4.0540540540540543E-2</v>
      </c>
      <c r="AV656" s="306">
        <f t="shared" si="32"/>
        <v>2.0270270270270271E-2</v>
      </c>
      <c r="AW656" s="2"/>
      <c r="AX656" s="2"/>
      <c r="AY656" s="2"/>
      <c r="AZ656" s="2"/>
      <c r="BA656" s="2"/>
      <c r="BB656" s="2"/>
      <c r="BC656" s="307" t="s">
        <v>619</v>
      </c>
      <c r="BD656" s="312">
        <v>1134</v>
      </c>
      <c r="BE656" s="313">
        <v>1216</v>
      </c>
      <c r="BF656" s="312">
        <v>1460</v>
      </c>
      <c r="BG656" s="313">
        <v>1684</v>
      </c>
      <c r="BH656" s="313">
        <v>1880</v>
      </c>
      <c r="BI656" s="314">
        <v>2074</v>
      </c>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row>
    <row r="657" spans="1:112" ht="15.75" customHeight="1">
      <c r="A657" s="50"/>
      <c r="B657" s="2"/>
      <c r="C657" s="2"/>
      <c r="D657" s="2"/>
      <c r="E657" s="2"/>
      <c r="F657" s="2"/>
      <c r="G657" s="2"/>
      <c r="H657" s="2"/>
      <c r="I657" s="2"/>
      <c r="J657" s="2"/>
      <c r="K657" s="2"/>
      <c r="L657" s="2"/>
      <c r="M657" s="2"/>
      <c r="N657" s="2"/>
      <c r="O657" s="2"/>
      <c r="P657" s="2"/>
      <c r="Q657" s="2"/>
      <c r="R657" s="2"/>
      <c r="S657" s="2"/>
      <c r="T657" s="50"/>
      <c r="U657" s="2"/>
      <c r="V657" s="2"/>
      <c r="W657" s="2"/>
      <c r="X657" s="2"/>
      <c r="Y657" s="2"/>
      <c r="Z657" s="2"/>
      <c r="AA657" s="2"/>
      <c r="AB657" s="2"/>
      <c r="AC657" s="2"/>
      <c r="AD657" s="2"/>
      <c r="AE657" s="2"/>
      <c r="AF657" s="2"/>
      <c r="AG657" s="2"/>
      <c r="AH657" s="2"/>
      <c r="AI657" s="2"/>
      <c r="AJ657" s="2"/>
      <c r="AK657" s="2"/>
      <c r="AL657" s="2"/>
      <c r="AM657" s="2"/>
      <c r="AN657" s="292">
        <f t="shared" si="29"/>
        <v>1820</v>
      </c>
      <c r="AO657" s="2"/>
      <c r="AP657" s="2"/>
      <c r="AQ657" s="2"/>
      <c r="AR657" s="2"/>
      <c r="AS657" s="2"/>
      <c r="AT657" s="311">
        <f t="shared" si="30"/>
        <v>12</v>
      </c>
      <c r="AU657" s="305">
        <f t="shared" si="31"/>
        <v>0.16216216216216217</v>
      </c>
      <c r="AV657" s="306">
        <f t="shared" si="32"/>
        <v>8.1081081081081086E-2</v>
      </c>
      <c r="AW657" s="2"/>
      <c r="AX657" s="2"/>
      <c r="AY657" s="2"/>
      <c r="AZ657" s="2"/>
      <c r="BA657" s="2"/>
      <c r="BB657" s="2"/>
      <c r="BC657" s="307" t="s">
        <v>621</v>
      </c>
      <c r="BD657" s="312">
        <v>1464</v>
      </c>
      <c r="BE657" s="313">
        <v>1568</v>
      </c>
      <c r="BF657" s="312">
        <v>1882</v>
      </c>
      <c r="BG657" s="313">
        <v>2172</v>
      </c>
      <c r="BH657" s="313">
        <v>2424</v>
      </c>
      <c r="BI657" s="314">
        <v>2676</v>
      </c>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row>
    <row r="658" spans="1:112" ht="15.75" customHeight="1">
      <c r="A658" s="235" t="s">
        <v>1451</v>
      </c>
      <c r="B658" s="2" t="s">
        <v>1467</v>
      </c>
      <c r="C658" s="2"/>
      <c r="D658" s="2"/>
      <c r="E658" s="2"/>
      <c r="F658" s="2"/>
      <c r="G658" s="463" t="str">
        <f>C624</f>
        <v>Capital Contributions GP</v>
      </c>
      <c r="H658" s="450"/>
      <c r="I658" s="450"/>
      <c r="J658" s="450"/>
      <c r="K658" s="450"/>
      <c r="L658" s="450"/>
      <c r="M658" s="450"/>
      <c r="N658" s="450"/>
      <c r="O658" s="450"/>
      <c r="P658" s="450"/>
      <c r="Q658" s="450"/>
      <c r="R658" s="450"/>
      <c r="S658" s="2"/>
      <c r="T658" s="235" t="s">
        <v>1453</v>
      </c>
      <c r="U658" s="2" t="s">
        <v>1467</v>
      </c>
      <c r="V658" s="2"/>
      <c r="W658" s="2"/>
      <c r="X658" s="2"/>
      <c r="Y658" s="2"/>
      <c r="Z658" s="463">
        <f>C625</f>
        <v>0</v>
      </c>
      <c r="AA658" s="450"/>
      <c r="AB658" s="450"/>
      <c r="AC658" s="450"/>
      <c r="AD658" s="450"/>
      <c r="AE658" s="450"/>
      <c r="AF658" s="450"/>
      <c r="AG658" s="450"/>
      <c r="AH658" s="450"/>
      <c r="AI658" s="450"/>
      <c r="AJ658" s="450"/>
      <c r="AK658" s="450"/>
      <c r="AL658" s="2"/>
      <c r="AM658" s="2"/>
      <c r="AN658" s="292">
        <f t="shared" si="29"/>
        <v>1312</v>
      </c>
      <c r="AO658" s="2"/>
      <c r="AP658" s="2"/>
      <c r="AQ658" s="2"/>
      <c r="AR658" s="2"/>
      <c r="AS658" s="2"/>
      <c r="AT658" s="311">
        <f t="shared" si="30"/>
        <v>8</v>
      </c>
      <c r="AU658" s="305">
        <f t="shared" si="31"/>
        <v>0.10810810810810811</v>
      </c>
      <c r="AV658" s="306">
        <f t="shared" si="32"/>
        <v>5.4054054054054057E-2</v>
      </c>
      <c r="AW658" s="2"/>
      <c r="AX658" s="2"/>
      <c r="AY658" s="2"/>
      <c r="AZ658" s="2"/>
      <c r="BA658" s="2"/>
      <c r="BB658" s="2"/>
      <c r="BC658" s="307" t="s">
        <v>624</v>
      </c>
      <c r="BD658" s="312">
        <v>1134</v>
      </c>
      <c r="BE658" s="313">
        <v>1216</v>
      </c>
      <c r="BF658" s="312">
        <v>1460</v>
      </c>
      <c r="BG658" s="313">
        <v>1684</v>
      </c>
      <c r="BH658" s="313">
        <v>1880</v>
      </c>
      <c r="BI658" s="314">
        <v>2074</v>
      </c>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row>
    <row r="659" spans="1:112" ht="15.75" customHeight="1">
      <c r="A659" s="50"/>
      <c r="B659" s="2" t="s">
        <v>879</v>
      </c>
      <c r="C659" s="2"/>
      <c r="D659" s="2"/>
      <c r="E659" s="2"/>
      <c r="F659" s="2"/>
      <c r="G659" s="435" t="s">
        <v>1582</v>
      </c>
      <c r="H659" s="436"/>
      <c r="I659" s="436"/>
      <c r="J659" s="436"/>
      <c r="K659" s="436"/>
      <c r="L659" s="436"/>
      <c r="M659" s="436"/>
      <c r="N659" s="436"/>
      <c r="O659" s="436"/>
      <c r="P659" s="436"/>
      <c r="Q659" s="436"/>
      <c r="R659" s="437"/>
      <c r="S659" s="2"/>
      <c r="T659" s="50"/>
      <c r="U659" s="2" t="s">
        <v>879</v>
      </c>
      <c r="V659" s="2"/>
      <c r="W659" s="2"/>
      <c r="X659" s="2"/>
      <c r="Y659" s="2"/>
      <c r="Z659" s="435"/>
      <c r="AA659" s="436"/>
      <c r="AB659" s="436"/>
      <c r="AC659" s="436"/>
      <c r="AD659" s="436"/>
      <c r="AE659" s="436"/>
      <c r="AF659" s="436"/>
      <c r="AG659" s="436"/>
      <c r="AH659" s="436"/>
      <c r="AI659" s="436"/>
      <c r="AJ659" s="436"/>
      <c r="AK659" s="437"/>
      <c r="AL659" s="2"/>
      <c r="AM659" s="2"/>
      <c r="AN659" s="292">
        <f t="shared" si="29"/>
        <v>1574</v>
      </c>
      <c r="AO659" s="2"/>
      <c r="AP659" s="2"/>
      <c r="AQ659" s="2"/>
      <c r="AR659" s="2"/>
      <c r="AS659" s="2"/>
      <c r="AT659" s="311">
        <f t="shared" si="30"/>
        <v>5</v>
      </c>
      <c r="AU659" s="305">
        <f t="shared" si="31"/>
        <v>6.7567567567567571E-2</v>
      </c>
      <c r="AV659" s="306">
        <f t="shared" si="32"/>
        <v>4.0540540540540543E-2</v>
      </c>
      <c r="AW659" s="2"/>
      <c r="AX659" s="2"/>
      <c r="AY659" s="2"/>
      <c r="AZ659" s="2"/>
      <c r="BA659" s="2"/>
      <c r="BB659" s="2"/>
      <c r="BC659" s="307" t="s">
        <v>628</v>
      </c>
      <c r="BD659" s="312">
        <v>1134</v>
      </c>
      <c r="BE659" s="313">
        <v>1216</v>
      </c>
      <c r="BF659" s="312">
        <v>1460</v>
      </c>
      <c r="BG659" s="313">
        <v>1684</v>
      </c>
      <c r="BH659" s="313">
        <v>1880</v>
      </c>
      <c r="BI659" s="314">
        <v>2074</v>
      </c>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row>
    <row r="660" spans="1:112" ht="15.75" customHeight="1">
      <c r="A660" s="50"/>
      <c r="B660" s="2" t="s">
        <v>728</v>
      </c>
      <c r="C660" s="2"/>
      <c r="D660" s="2"/>
      <c r="E660" s="2"/>
      <c r="F660" s="2"/>
      <c r="G660" s="478" t="s">
        <v>965</v>
      </c>
      <c r="H660" s="479"/>
      <c r="I660" s="479"/>
      <c r="J660" s="479"/>
      <c r="K660" s="479"/>
      <c r="L660" s="479"/>
      <c r="M660" s="479"/>
      <c r="N660" s="479"/>
      <c r="O660" s="479"/>
      <c r="P660" s="479"/>
      <c r="Q660" s="479"/>
      <c r="R660" s="480"/>
      <c r="S660" s="2"/>
      <c r="T660" s="50"/>
      <c r="U660" s="2" t="s">
        <v>728</v>
      </c>
      <c r="V660" s="2"/>
      <c r="W660" s="2"/>
      <c r="X660" s="2"/>
      <c r="Y660" s="2"/>
      <c r="Z660" s="432"/>
      <c r="AA660" s="401"/>
      <c r="AB660" s="401"/>
      <c r="AC660" s="401"/>
      <c r="AD660" s="401"/>
      <c r="AE660" s="401"/>
      <c r="AF660" s="401"/>
      <c r="AG660" s="401"/>
      <c r="AH660" s="401"/>
      <c r="AI660" s="401"/>
      <c r="AJ660" s="401"/>
      <c r="AK660" s="433"/>
      <c r="AL660" s="2"/>
      <c r="AM660" s="2"/>
      <c r="AN660" s="292">
        <f t="shared" si="29"/>
        <v>1820</v>
      </c>
      <c r="AO660" s="2"/>
      <c r="AP660" s="2"/>
      <c r="AQ660" s="2"/>
      <c r="AR660" s="2"/>
      <c r="AS660" s="2"/>
      <c r="AT660" s="311">
        <f t="shared" si="30"/>
        <v>7</v>
      </c>
      <c r="AU660" s="305">
        <f t="shared" si="31"/>
        <v>9.45945945945946E-2</v>
      </c>
      <c r="AV660" s="306">
        <f t="shared" si="32"/>
        <v>5.675675675675676E-2</v>
      </c>
      <c r="AW660" s="2"/>
      <c r="AX660" s="2"/>
      <c r="AY660" s="2"/>
      <c r="AZ660" s="2"/>
      <c r="BA660" s="2"/>
      <c r="BB660" s="2"/>
      <c r="BC660" s="307" t="s">
        <v>631</v>
      </c>
      <c r="BD660" s="312">
        <v>1134</v>
      </c>
      <c r="BE660" s="313">
        <v>1216</v>
      </c>
      <c r="BF660" s="312">
        <v>1460</v>
      </c>
      <c r="BG660" s="313">
        <v>1684</v>
      </c>
      <c r="BH660" s="313">
        <v>1880</v>
      </c>
      <c r="BI660" s="314">
        <v>2074</v>
      </c>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row>
    <row r="661" spans="1:112" ht="15.75" customHeight="1">
      <c r="A661" s="50"/>
      <c r="B661" s="2" t="s">
        <v>1472</v>
      </c>
      <c r="C661" s="2"/>
      <c r="D661" s="2"/>
      <c r="E661" s="2"/>
      <c r="F661" s="2"/>
      <c r="G661" s="244" t="s">
        <v>1571</v>
      </c>
      <c r="H661" s="61"/>
      <c r="I661" s="61"/>
      <c r="J661" s="61"/>
      <c r="K661" s="61"/>
      <c r="L661" s="61"/>
      <c r="M661" s="61"/>
      <c r="N661" s="61"/>
      <c r="O661" s="61"/>
      <c r="P661" s="61"/>
      <c r="Q661" s="61"/>
      <c r="R661" s="61"/>
      <c r="S661" s="2"/>
      <c r="T661" s="50"/>
      <c r="U661" s="2" t="s">
        <v>1472</v>
      </c>
      <c r="V661" s="2"/>
      <c r="W661" s="2"/>
      <c r="X661" s="2"/>
      <c r="Y661" s="2"/>
      <c r="Z661" s="432"/>
      <c r="AA661" s="401"/>
      <c r="AB661" s="401"/>
      <c r="AC661" s="401"/>
      <c r="AD661" s="401"/>
      <c r="AE661" s="401"/>
      <c r="AF661" s="401"/>
      <c r="AG661" s="401"/>
      <c r="AH661" s="401"/>
      <c r="AI661" s="401"/>
      <c r="AJ661" s="401"/>
      <c r="AK661" s="433"/>
      <c r="AL661" s="2"/>
      <c r="AM661" s="2"/>
      <c r="AN661" s="292">
        <f t="shared" si="29"/>
        <v>1574</v>
      </c>
      <c r="AO661" s="2"/>
      <c r="AP661" s="2"/>
      <c r="AQ661" s="2"/>
      <c r="AR661" s="2"/>
      <c r="AS661" s="2"/>
      <c r="AT661" s="311">
        <f t="shared" si="30"/>
        <v>4</v>
      </c>
      <c r="AU661" s="305">
        <f t="shared" si="31"/>
        <v>5.4054054054054057E-2</v>
      </c>
      <c r="AV661" s="306">
        <f t="shared" si="32"/>
        <v>3.2432432432432434E-2</v>
      </c>
      <c r="AW661" s="2"/>
      <c r="AX661" s="2"/>
      <c r="AY661" s="2"/>
      <c r="AZ661" s="2"/>
      <c r="BA661" s="2"/>
      <c r="BB661" s="2"/>
      <c r="BC661" s="307" t="s">
        <v>635</v>
      </c>
      <c r="BD661" s="312">
        <v>1134</v>
      </c>
      <c r="BE661" s="313">
        <v>1216</v>
      </c>
      <c r="BF661" s="312">
        <v>1460</v>
      </c>
      <c r="BG661" s="313">
        <v>1684</v>
      </c>
      <c r="BH661" s="313">
        <v>1880</v>
      </c>
      <c r="BI661" s="314">
        <v>2074</v>
      </c>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row>
    <row r="662" spans="1:112" ht="15.75" customHeight="1">
      <c r="A662" s="50"/>
      <c r="B662" s="2" t="s">
        <v>589</v>
      </c>
      <c r="C662" s="2"/>
      <c r="D662" s="2"/>
      <c r="E662" s="2"/>
      <c r="F662" s="2"/>
      <c r="G662" s="434" t="s">
        <v>907</v>
      </c>
      <c r="H662" s="401"/>
      <c r="I662" s="401"/>
      <c r="J662" s="401"/>
      <c r="K662" s="401"/>
      <c r="L662" s="433"/>
      <c r="M662" s="2"/>
      <c r="N662" s="2"/>
      <c r="O662" s="26" t="s">
        <v>888</v>
      </c>
      <c r="P662" s="432"/>
      <c r="Q662" s="401"/>
      <c r="R662" s="433"/>
      <c r="S662" s="2"/>
      <c r="T662" s="50"/>
      <c r="U662" s="2" t="s">
        <v>589</v>
      </c>
      <c r="V662" s="2"/>
      <c r="W662" s="2"/>
      <c r="X662" s="2"/>
      <c r="Y662" s="2"/>
      <c r="Z662" s="434"/>
      <c r="AA662" s="401"/>
      <c r="AB662" s="401"/>
      <c r="AC662" s="401"/>
      <c r="AD662" s="401"/>
      <c r="AE662" s="433"/>
      <c r="AF662" s="2"/>
      <c r="AG662" s="2"/>
      <c r="AH662" s="26" t="s">
        <v>888</v>
      </c>
      <c r="AI662" s="432"/>
      <c r="AJ662" s="401"/>
      <c r="AK662" s="433"/>
      <c r="AL662" s="2"/>
      <c r="AM662" s="2"/>
      <c r="AN662" s="292">
        <f t="shared" si="29"/>
        <v>1820</v>
      </c>
      <c r="AO662" s="2"/>
      <c r="AP662" s="2"/>
      <c r="AQ662" s="2"/>
      <c r="AR662" s="2"/>
      <c r="AS662" s="2"/>
      <c r="AT662" s="311">
        <f t="shared" si="30"/>
        <v>8</v>
      </c>
      <c r="AU662" s="305">
        <f t="shared" si="31"/>
        <v>0.10810810810810811</v>
      </c>
      <c r="AV662" s="306">
        <f t="shared" si="32"/>
        <v>8.6486486486486491E-2</v>
      </c>
      <c r="AW662" s="2"/>
      <c r="AX662" s="2"/>
      <c r="AY662" s="2"/>
      <c r="AZ662" s="2"/>
      <c r="BA662" s="2"/>
      <c r="BB662" s="2"/>
      <c r="BC662" s="307" t="s">
        <v>639</v>
      </c>
      <c r="BD662" s="312">
        <v>1272</v>
      </c>
      <c r="BE662" s="313">
        <v>1362</v>
      </c>
      <c r="BF662" s="312">
        <v>1636</v>
      </c>
      <c r="BG662" s="313">
        <v>1890</v>
      </c>
      <c r="BH662" s="313">
        <v>2110</v>
      </c>
      <c r="BI662" s="314">
        <v>2326</v>
      </c>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row>
    <row r="663" spans="1:112" ht="15.75" customHeight="1">
      <c r="A663" s="50"/>
      <c r="B663" s="2" t="s">
        <v>1476</v>
      </c>
      <c r="C663" s="2"/>
      <c r="D663" s="2"/>
      <c r="E663" s="2"/>
      <c r="F663" s="2"/>
      <c r="G663" s="2"/>
      <c r="H663" s="435"/>
      <c r="I663" s="436"/>
      <c r="J663" s="436"/>
      <c r="K663" s="436"/>
      <c r="L663" s="436"/>
      <c r="M663" s="436"/>
      <c r="N663" s="436"/>
      <c r="O663" s="436"/>
      <c r="P663" s="436"/>
      <c r="Q663" s="436"/>
      <c r="R663" s="437"/>
      <c r="S663" s="2"/>
      <c r="T663" s="50"/>
      <c r="U663" s="2" t="s">
        <v>1476</v>
      </c>
      <c r="V663" s="2"/>
      <c r="W663" s="2"/>
      <c r="X663" s="2"/>
      <c r="Y663" s="2"/>
      <c r="Z663" s="2"/>
      <c r="AA663" s="435"/>
      <c r="AB663" s="436"/>
      <c r="AC663" s="436"/>
      <c r="AD663" s="436"/>
      <c r="AE663" s="436"/>
      <c r="AF663" s="436"/>
      <c r="AG663" s="436"/>
      <c r="AH663" s="436"/>
      <c r="AI663" s="436"/>
      <c r="AJ663" s="436"/>
      <c r="AK663" s="437"/>
      <c r="AL663" s="2"/>
      <c r="AM663" s="2"/>
      <c r="AN663" s="15" t="str">
        <f t="shared" si="29"/>
        <v>N/A</v>
      </c>
      <c r="AO663" s="2"/>
      <c r="AP663" s="2"/>
      <c r="AQ663" s="2"/>
      <c r="AR663" s="2"/>
      <c r="AS663" s="2"/>
      <c r="AT663" s="311">
        <f t="shared" si="30"/>
        <v>4</v>
      </c>
      <c r="AU663" s="305">
        <f t="shared" si="31"/>
        <v>5.4054054054054057E-2</v>
      </c>
      <c r="AV663" s="306">
        <f t="shared" si="32"/>
        <v>4.3243243243243246E-2</v>
      </c>
      <c r="AW663" s="2"/>
      <c r="AX663" s="2"/>
      <c r="AY663" s="2"/>
      <c r="AZ663" s="2"/>
      <c r="BA663" s="2"/>
      <c r="BB663" s="2"/>
      <c r="BC663" s="307" t="s">
        <v>643</v>
      </c>
      <c r="BD663" s="312">
        <v>1134</v>
      </c>
      <c r="BE663" s="313">
        <v>1216</v>
      </c>
      <c r="BF663" s="312">
        <v>1460</v>
      </c>
      <c r="BG663" s="313">
        <v>1684</v>
      </c>
      <c r="BH663" s="313">
        <v>1880</v>
      </c>
      <c r="BI663" s="314">
        <v>2074</v>
      </c>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row>
    <row r="664" spans="1:112" ht="15.75" customHeight="1">
      <c r="A664" s="50"/>
      <c r="B664" s="2" t="s">
        <v>1480</v>
      </c>
      <c r="C664" s="2"/>
      <c r="D664" s="2"/>
      <c r="E664" s="2"/>
      <c r="F664" s="2"/>
      <c r="G664" s="2"/>
      <c r="H664" s="2"/>
      <c r="I664" s="2"/>
      <c r="J664" s="2"/>
      <c r="K664" s="2"/>
      <c r="L664" s="2"/>
      <c r="M664" s="2"/>
      <c r="N664" s="438" t="s">
        <v>419</v>
      </c>
      <c r="O664" s="437"/>
      <c r="P664" s="2"/>
      <c r="Q664" s="2"/>
      <c r="R664" s="2"/>
      <c r="S664" s="2"/>
      <c r="T664" s="50"/>
      <c r="U664" s="2" t="s">
        <v>1480</v>
      </c>
      <c r="V664" s="2"/>
      <c r="W664" s="2"/>
      <c r="X664" s="2"/>
      <c r="Y664" s="2"/>
      <c r="Z664" s="2"/>
      <c r="AA664" s="2"/>
      <c r="AB664" s="2"/>
      <c r="AC664" s="2"/>
      <c r="AD664" s="2"/>
      <c r="AE664" s="2"/>
      <c r="AF664" s="2"/>
      <c r="AG664" s="438" t="s">
        <v>604</v>
      </c>
      <c r="AH664" s="437"/>
      <c r="AI664" s="2"/>
      <c r="AJ664" s="2"/>
      <c r="AK664" s="2"/>
      <c r="AL664" s="2"/>
      <c r="AM664" s="2"/>
      <c r="AN664" s="15" t="str">
        <f t="shared" si="29"/>
        <v>N/A</v>
      </c>
      <c r="AO664" s="2"/>
      <c r="AP664" s="2"/>
      <c r="AQ664" s="2"/>
      <c r="AR664" s="2"/>
      <c r="AS664" s="2"/>
      <c r="AT664" s="311">
        <f t="shared" si="30"/>
        <v>0</v>
      </c>
      <c r="AU664" s="305">
        <f t="shared" si="31"/>
        <v>0</v>
      </c>
      <c r="AV664" s="306" t="str">
        <f t="shared" si="32"/>
        <v xml:space="preserve"> </v>
      </c>
      <c r="AW664" s="2"/>
      <c r="AX664" s="2"/>
      <c r="AY664" s="2"/>
      <c r="AZ664" s="2"/>
      <c r="BA664" s="2"/>
      <c r="BB664" s="2"/>
      <c r="BC664" s="307" t="s">
        <v>646</v>
      </c>
      <c r="BD664" s="312">
        <v>1134</v>
      </c>
      <c r="BE664" s="313">
        <v>1216</v>
      </c>
      <c r="BF664" s="312">
        <v>1460</v>
      </c>
      <c r="BG664" s="313">
        <v>1684</v>
      </c>
      <c r="BH664" s="313">
        <v>1880</v>
      </c>
      <c r="BI664" s="314">
        <v>2074</v>
      </c>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row>
    <row r="665" spans="1:112" ht="15.75" customHeight="1">
      <c r="A665" s="50"/>
      <c r="B665" s="2"/>
      <c r="C665" s="2"/>
      <c r="D665" s="2"/>
      <c r="E665" s="2"/>
      <c r="F665" s="2"/>
      <c r="G665" s="2"/>
      <c r="H665" s="2"/>
      <c r="I665" s="2"/>
      <c r="J665" s="2"/>
      <c r="K665" s="2"/>
      <c r="L665" s="2"/>
      <c r="M665" s="2"/>
      <c r="N665" s="2"/>
      <c r="O665" s="2"/>
      <c r="P665" s="2"/>
      <c r="Q665" s="2"/>
      <c r="R665" s="2"/>
      <c r="S665" s="2"/>
      <c r="T665" s="50"/>
      <c r="U665" s="2"/>
      <c r="V665" s="2"/>
      <c r="W665" s="2"/>
      <c r="X665" s="2"/>
      <c r="Y665" s="2"/>
      <c r="Z665" s="2"/>
      <c r="AA665" s="2"/>
      <c r="AB665" s="2"/>
      <c r="AC665" s="2"/>
      <c r="AD665" s="2"/>
      <c r="AE665" s="2"/>
      <c r="AF665" s="2"/>
      <c r="AG665" s="2"/>
      <c r="AH665" s="2"/>
      <c r="AI665" s="2"/>
      <c r="AJ665" s="2"/>
      <c r="AK665" s="2"/>
      <c r="AL665" s="2"/>
      <c r="AM665" s="2"/>
      <c r="AN665" s="15" t="str">
        <f t="shared" si="29"/>
        <v>N/A</v>
      </c>
      <c r="AO665" s="2"/>
      <c r="AP665" s="2"/>
      <c r="AQ665" s="2"/>
      <c r="AR665" s="2"/>
      <c r="AS665" s="2"/>
      <c r="AT665" s="311">
        <f t="shared" si="30"/>
        <v>0</v>
      </c>
      <c r="AU665" s="305">
        <f t="shared" si="31"/>
        <v>0</v>
      </c>
      <c r="AV665" s="306" t="str">
        <f t="shared" si="32"/>
        <v xml:space="preserve"> </v>
      </c>
      <c r="AW665" s="2"/>
      <c r="AX665" s="2"/>
      <c r="AY665" s="2"/>
      <c r="AZ665" s="2"/>
      <c r="BA665" s="2"/>
      <c r="BB665" s="2"/>
      <c r="BC665" s="307" t="s">
        <v>652</v>
      </c>
      <c r="BD665" s="312">
        <v>1134</v>
      </c>
      <c r="BE665" s="313">
        <v>1216</v>
      </c>
      <c r="BF665" s="312">
        <v>1460</v>
      </c>
      <c r="BG665" s="313">
        <v>1684</v>
      </c>
      <c r="BH665" s="313">
        <v>1880</v>
      </c>
      <c r="BI665" s="314">
        <v>2074</v>
      </c>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row>
    <row r="666" spans="1:112" ht="15.75" customHeight="1">
      <c r="A666" s="235" t="s">
        <v>1455</v>
      </c>
      <c r="B666" s="2" t="s">
        <v>1467</v>
      </c>
      <c r="C666" s="2"/>
      <c r="D666" s="2"/>
      <c r="E666" s="2"/>
      <c r="F666" s="2"/>
      <c r="G666" s="463">
        <f>C626</f>
        <v>0</v>
      </c>
      <c r="H666" s="450"/>
      <c r="I666" s="450"/>
      <c r="J666" s="450"/>
      <c r="K666" s="450"/>
      <c r="L666" s="450"/>
      <c r="M666" s="450"/>
      <c r="N666" s="450"/>
      <c r="O666" s="450"/>
      <c r="P666" s="450"/>
      <c r="Q666" s="450"/>
      <c r="R666" s="450"/>
      <c r="S666" s="2"/>
      <c r="T666" s="235" t="s">
        <v>1457</v>
      </c>
      <c r="U666" s="2" t="s">
        <v>1467</v>
      </c>
      <c r="V666" s="2"/>
      <c r="W666" s="2"/>
      <c r="X666" s="2"/>
      <c r="Y666" s="2"/>
      <c r="Z666" s="463">
        <f>C627</f>
        <v>0</v>
      </c>
      <c r="AA666" s="450"/>
      <c r="AB666" s="450"/>
      <c r="AC666" s="450"/>
      <c r="AD666" s="450"/>
      <c r="AE666" s="450"/>
      <c r="AF666" s="450"/>
      <c r="AG666" s="450"/>
      <c r="AH666" s="450"/>
      <c r="AI666" s="450"/>
      <c r="AJ666" s="450"/>
      <c r="AK666" s="450"/>
      <c r="AL666" s="2"/>
      <c r="AM666" s="2"/>
      <c r="AN666" s="15" t="str">
        <f t="shared" si="29"/>
        <v>N/A</v>
      </c>
      <c r="AO666" s="2"/>
      <c r="AP666" s="2"/>
      <c r="AQ666" s="2"/>
      <c r="AR666" s="2"/>
      <c r="AS666" s="2"/>
      <c r="AT666" s="311">
        <f t="shared" si="30"/>
        <v>0</v>
      </c>
      <c r="AU666" s="305">
        <f t="shared" si="31"/>
        <v>0</v>
      </c>
      <c r="AV666" s="306" t="str">
        <f t="shared" si="32"/>
        <v xml:space="preserve"> </v>
      </c>
      <c r="AW666" s="2"/>
      <c r="AX666" s="2"/>
      <c r="AY666" s="2"/>
      <c r="AZ666" s="2"/>
      <c r="BA666" s="2"/>
      <c r="BB666" s="2"/>
      <c r="BC666" s="307" t="s">
        <v>657</v>
      </c>
      <c r="BD666" s="312">
        <v>1196</v>
      </c>
      <c r="BE666" s="313">
        <v>1282</v>
      </c>
      <c r="BF666" s="312">
        <v>1536</v>
      </c>
      <c r="BG666" s="313">
        <v>1776</v>
      </c>
      <c r="BH666" s="313">
        <v>1982</v>
      </c>
      <c r="BI666" s="314">
        <v>2186</v>
      </c>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row>
    <row r="667" spans="1:112" ht="15.75" customHeight="1">
      <c r="A667" s="50"/>
      <c r="B667" s="2" t="s">
        <v>879</v>
      </c>
      <c r="C667" s="2"/>
      <c r="D667" s="2"/>
      <c r="E667" s="2"/>
      <c r="F667" s="2"/>
      <c r="G667" s="435"/>
      <c r="H667" s="436"/>
      <c r="I667" s="436"/>
      <c r="J667" s="436"/>
      <c r="K667" s="436"/>
      <c r="L667" s="436"/>
      <c r="M667" s="436"/>
      <c r="N667" s="436"/>
      <c r="O667" s="436"/>
      <c r="P667" s="436"/>
      <c r="Q667" s="436"/>
      <c r="R667" s="437"/>
      <c r="S667" s="2"/>
      <c r="T667" s="50"/>
      <c r="U667" s="2" t="s">
        <v>879</v>
      </c>
      <c r="V667" s="2"/>
      <c r="W667" s="2"/>
      <c r="X667" s="2"/>
      <c r="Y667" s="2"/>
      <c r="Z667" s="435"/>
      <c r="AA667" s="436"/>
      <c r="AB667" s="436"/>
      <c r="AC667" s="436"/>
      <c r="AD667" s="436"/>
      <c r="AE667" s="436"/>
      <c r="AF667" s="436"/>
      <c r="AG667" s="436"/>
      <c r="AH667" s="436"/>
      <c r="AI667" s="436"/>
      <c r="AJ667" s="436"/>
      <c r="AK667" s="437"/>
      <c r="AL667" s="2"/>
      <c r="AM667" s="2"/>
      <c r="AN667" s="15" t="str">
        <f t="shared" si="29"/>
        <v>N/A</v>
      </c>
      <c r="AO667" s="2"/>
      <c r="AP667" s="2"/>
      <c r="AQ667" s="2"/>
      <c r="AR667" s="2"/>
      <c r="AS667" s="2"/>
      <c r="AT667" s="311">
        <f t="shared" si="30"/>
        <v>0</v>
      </c>
      <c r="AU667" s="305">
        <f t="shared" si="31"/>
        <v>0</v>
      </c>
      <c r="AV667" s="306" t="str">
        <f t="shared" si="32"/>
        <v xml:space="preserve"> </v>
      </c>
      <c r="AW667" s="2"/>
      <c r="AX667" s="2"/>
      <c r="AY667" s="2"/>
      <c r="AZ667" s="2"/>
      <c r="BA667" s="2"/>
      <c r="BB667" s="2"/>
      <c r="BC667" s="307" t="s">
        <v>661</v>
      </c>
      <c r="BD667" s="312">
        <v>1826</v>
      </c>
      <c r="BE667" s="313">
        <v>1958</v>
      </c>
      <c r="BF667" s="312">
        <v>2350</v>
      </c>
      <c r="BG667" s="313">
        <v>2714</v>
      </c>
      <c r="BH667" s="313">
        <v>3030</v>
      </c>
      <c r="BI667" s="314">
        <v>3342</v>
      </c>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row>
    <row r="668" spans="1:112" ht="15.75" customHeight="1">
      <c r="A668" s="50"/>
      <c r="B668" s="2" t="s">
        <v>728</v>
      </c>
      <c r="C668" s="2"/>
      <c r="D668" s="2"/>
      <c r="E668" s="2"/>
      <c r="F668" s="2"/>
      <c r="G668" s="435"/>
      <c r="H668" s="436"/>
      <c r="I668" s="436"/>
      <c r="J668" s="436"/>
      <c r="K668" s="436"/>
      <c r="L668" s="436"/>
      <c r="M668" s="436"/>
      <c r="N668" s="436"/>
      <c r="O668" s="436"/>
      <c r="P668" s="436"/>
      <c r="Q668" s="436"/>
      <c r="R668" s="437"/>
      <c r="S668" s="2"/>
      <c r="T668" s="50"/>
      <c r="U668" s="2" t="s">
        <v>728</v>
      </c>
      <c r="V668" s="2"/>
      <c r="W668" s="2"/>
      <c r="X668" s="2"/>
      <c r="Y668" s="2"/>
      <c r="Z668" s="432"/>
      <c r="AA668" s="401"/>
      <c r="AB668" s="401"/>
      <c r="AC668" s="401"/>
      <c r="AD668" s="401"/>
      <c r="AE668" s="401"/>
      <c r="AF668" s="401"/>
      <c r="AG668" s="401"/>
      <c r="AH668" s="401"/>
      <c r="AI668" s="401"/>
      <c r="AJ668" s="401"/>
      <c r="AK668" s="433"/>
      <c r="AL668" s="2"/>
      <c r="AM668" s="2"/>
      <c r="AN668" s="15" t="str">
        <f t="shared" si="29"/>
        <v>N/A</v>
      </c>
      <c r="AO668" s="2"/>
      <c r="AP668" s="2"/>
      <c r="AQ668" s="2"/>
      <c r="AR668" s="2"/>
      <c r="AS668" s="2"/>
      <c r="AT668" s="311">
        <f t="shared" si="30"/>
        <v>0</v>
      </c>
      <c r="AU668" s="305">
        <f t="shared" si="31"/>
        <v>0</v>
      </c>
      <c r="AV668" s="306" t="str">
        <f t="shared" si="32"/>
        <v xml:space="preserve"> </v>
      </c>
      <c r="AW668" s="2"/>
      <c r="AX668" s="2"/>
      <c r="AY668" s="2"/>
      <c r="AZ668" s="2"/>
      <c r="BA668" s="2"/>
      <c r="BB668" s="2"/>
      <c r="BC668" s="307" t="s">
        <v>671</v>
      </c>
      <c r="BD668" s="312">
        <v>1134</v>
      </c>
      <c r="BE668" s="313">
        <v>1216</v>
      </c>
      <c r="BF668" s="312">
        <v>1460</v>
      </c>
      <c r="BG668" s="313">
        <v>1684</v>
      </c>
      <c r="BH668" s="313">
        <v>1880</v>
      </c>
      <c r="BI668" s="314">
        <v>2074</v>
      </c>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row>
    <row r="669" spans="1:112" ht="15.75" customHeight="1">
      <c r="A669" s="50"/>
      <c r="B669" s="2" t="s">
        <v>1472</v>
      </c>
      <c r="C669" s="2"/>
      <c r="D669" s="2"/>
      <c r="E669" s="2"/>
      <c r="F669" s="2"/>
      <c r="G669" s="435"/>
      <c r="H669" s="436"/>
      <c r="I669" s="436"/>
      <c r="J669" s="436"/>
      <c r="K669" s="436"/>
      <c r="L669" s="436"/>
      <c r="M669" s="436"/>
      <c r="N669" s="436"/>
      <c r="O669" s="436"/>
      <c r="P669" s="436"/>
      <c r="Q669" s="436"/>
      <c r="R669" s="437"/>
      <c r="S669" s="2"/>
      <c r="T669" s="50"/>
      <c r="U669" s="2" t="s">
        <v>1472</v>
      </c>
      <c r="V669" s="2"/>
      <c r="W669" s="2"/>
      <c r="X669" s="2"/>
      <c r="Y669" s="2"/>
      <c r="Z669" s="432"/>
      <c r="AA669" s="401"/>
      <c r="AB669" s="401"/>
      <c r="AC669" s="401"/>
      <c r="AD669" s="401"/>
      <c r="AE669" s="401"/>
      <c r="AF669" s="401"/>
      <c r="AG669" s="401"/>
      <c r="AH669" s="401"/>
      <c r="AI669" s="401"/>
      <c r="AJ669" s="401"/>
      <c r="AK669" s="433"/>
      <c r="AL669" s="2"/>
      <c r="AM669" s="2"/>
      <c r="AN669" s="15" t="str">
        <f t="shared" si="29"/>
        <v>N/A</v>
      </c>
      <c r="AO669" s="2"/>
      <c r="AP669" s="2"/>
      <c r="AQ669" s="2"/>
      <c r="AR669" s="2"/>
      <c r="AS669" s="2"/>
      <c r="AT669" s="311">
        <f t="shared" si="30"/>
        <v>0</v>
      </c>
      <c r="AU669" s="305">
        <f t="shared" si="31"/>
        <v>0</v>
      </c>
      <c r="AV669" s="306" t="str">
        <f t="shared" si="32"/>
        <v xml:space="preserve"> </v>
      </c>
      <c r="AW669" s="2"/>
      <c r="AX669" s="2"/>
      <c r="AY669" s="2"/>
      <c r="AZ669" s="2"/>
      <c r="BA669" s="2"/>
      <c r="BB669" s="2"/>
      <c r="BC669" s="307" t="s">
        <v>676</v>
      </c>
      <c r="BD669" s="312">
        <v>2822</v>
      </c>
      <c r="BE669" s="313">
        <v>3022</v>
      </c>
      <c r="BF669" s="312">
        <v>3626</v>
      </c>
      <c r="BG669" s="313">
        <v>4190</v>
      </c>
      <c r="BH669" s="313">
        <v>4674</v>
      </c>
      <c r="BI669" s="314">
        <v>5158</v>
      </c>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row>
    <row r="670" spans="1:112" ht="15.75" customHeight="1">
      <c r="A670" s="50"/>
      <c r="B670" s="2" t="s">
        <v>589</v>
      </c>
      <c r="C670" s="2"/>
      <c r="D670" s="2"/>
      <c r="E670" s="2"/>
      <c r="F670" s="2"/>
      <c r="G670" s="434"/>
      <c r="H670" s="401"/>
      <c r="I670" s="401"/>
      <c r="J670" s="401"/>
      <c r="K670" s="401"/>
      <c r="L670" s="433"/>
      <c r="M670" s="2"/>
      <c r="N670" s="2"/>
      <c r="O670" s="26" t="s">
        <v>888</v>
      </c>
      <c r="P670" s="432"/>
      <c r="Q670" s="401"/>
      <c r="R670" s="433"/>
      <c r="S670" s="2"/>
      <c r="T670" s="50"/>
      <c r="U670" s="2" t="s">
        <v>589</v>
      </c>
      <c r="V670" s="2"/>
      <c r="W670" s="2"/>
      <c r="X670" s="2"/>
      <c r="Y670" s="2"/>
      <c r="Z670" s="434"/>
      <c r="AA670" s="401"/>
      <c r="AB670" s="401"/>
      <c r="AC670" s="401"/>
      <c r="AD670" s="401"/>
      <c r="AE670" s="433"/>
      <c r="AF670" s="2"/>
      <c r="AG670" s="2"/>
      <c r="AH670" s="26" t="s">
        <v>888</v>
      </c>
      <c r="AI670" s="432"/>
      <c r="AJ670" s="401"/>
      <c r="AK670" s="433"/>
      <c r="AL670" s="2"/>
      <c r="AM670" s="2"/>
      <c r="AN670" s="15" t="str">
        <f t="shared" si="29"/>
        <v>N/A</v>
      </c>
      <c r="AO670" s="2"/>
      <c r="AP670" s="2"/>
      <c r="AQ670" s="2"/>
      <c r="AR670" s="2"/>
      <c r="AS670" s="2"/>
      <c r="AT670" s="311">
        <f t="shared" si="30"/>
        <v>0</v>
      </c>
      <c r="AU670" s="305">
        <f t="shared" si="31"/>
        <v>0</v>
      </c>
      <c r="AV670" s="306" t="str">
        <f t="shared" si="32"/>
        <v xml:space="preserve"> </v>
      </c>
      <c r="AW670" s="2"/>
      <c r="AX670" s="2"/>
      <c r="AY670" s="2"/>
      <c r="AZ670" s="2"/>
      <c r="BA670" s="2"/>
      <c r="BB670" s="2"/>
      <c r="BC670" s="307" t="s">
        <v>681</v>
      </c>
      <c r="BD670" s="312">
        <v>1134</v>
      </c>
      <c r="BE670" s="313">
        <v>1216</v>
      </c>
      <c r="BF670" s="312">
        <v>1460</v>
      </c>
      <c r="BG670" s="313">
        <v>1684</v>
      </c>
      <c r="BH670" s="313">
        <v>1880</v>
      </c>
      <c r="BI670" s="314">
        <v>2074</v>
      </c>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row>
    <row r="671" spans="1:112" ht="15.75" customHeight="1">
      <c r="A671" s="50"/>
      <c r="B671" s="2" t="s">
        <v>1476</v>
      </c>
      <c r="C671" s="2"/>
      <c r="D671" s="2"/>
      <c r="E671" s="2"/>
      <c r="F671" s="2"/>
      <c r="G671" s="2"/>
      <c r="H671" s="435"/>
      <c r="I671" s="436"/>
      <c r="J671" s="436"/>
      <c r="K671" s="436"/>
      <c r="L671" s="436"/>
      <c r="M671" s="436"/>
      <c r="N671" s="436"/>
      <c r="O671" s="436"/>
      <c r="P671" s="436"/>
      <c r="Q671" s="436"/>
      <c r="R671" s="437"/>
      <c r="S671" s="2"/>
      <c r="T671" s="50"/>
      <c r="U671" s="2" t="s">
        <v>1476</v>
      </c>
      <c r="V671" s="2"/>
      <c r="W671" s="2"/>
      <c r="X671" s="2"/>
      <c r="Y671" s="2"/>
      <c r="Z671" s="2"/>
      <c r="AA671" s="435"/>
      <c r="AB671" s="436"/>
      <c r="AC671" s="436"/>
      <c r="AD671" s="436"/>
      <c r="AE671" s="436"/>
      <c r="AF671" s="436"/>
      <c r="AG671" s="436"/>
      <c r="AH671" s="436"/>
      <c r="AI671" s="436"/>
      <c r="AJ671" s="436"/>
      <c r="AK671" s="437"/>
      <c r="AL671" s="2"/>
      <c r="AM671" s="2"/>
      <c r="AN671" s="15" t="str">
        <f t="shared" si="29"/>
        <v>N/A</v>
      </c>
      <c r="AO671" s="2"/>
      <c r="AP671" s="2"/>
      <c r="AQ671" s="2"/>
      <c r="AR671" s="2"/>
      <c r="AS671" s="2"/>
      <c r="AT671" s="311">
        <f t="shared" si="30"/>
        <v>0</v>
      </c>
      <c r="AU671" s="305">
        <f t="shared" si="31"/>
        <v>0</v>
      </c>
      <c r="AV671" s="306" t="str">
        <f t="shared" si="32"/>
        <v xml:space="preserve"> </v>
      </c>
      <c r="AW671" s="2"/>
      <c r="AX671" s="2"/>
      <c r="AY671" s="2"/>
      <c r="AZ671" s="2"/>
      <c r="BA671" s="2"/>
      <c r="BB671" s="2"/>
      <c r="BC671" s="307" t="s">
        <v>683</v>
      </c>
      <c r="BD671" s="312">
        <v>1134</v>
      </c>
      <c r="BE671" s="313">
        <v>1216</v>
      </c>
      <c r="BF671" s="312">
        <v>1460</v>
      </c>
      <c r="BG671" s="313">
        <v>1684</v>
      </c>
      <c r="BH671" s="313">
        <v>1880</v>
      </c>
      <c r="BI671" s="314">
        <v>2074</v>
      </c>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row>
    <row r="672" spans="1:112" ht="15.75" customHeight="1">
      <c r="A672" s="50"/>
      <c r="B672" s="2" t="s">
        <v>1480</v>
      </c>
      <c r="C672" s="2"/>
      <c r="D672" s="2"/>
      <c r="E672" s="2"/>
      <c r="F672" s="2"/>
      <c r="G672" s="2"/>
      <c r="H672" s="2"/>
      <c r="I672" s="2"/>
      <c r="J672" s="2"/>
      <c r="K672" s="2"/>
      <c r="L672" s="2"/>
      <c r="M672" s="2"/>
      <c r="N672" s="438" t="s">
        <v>604</v>
      </c>
      <c r="O672" s="437"/>
      <c r="P672" s="2"/>
      <c r="Q672" s="2"/>
      <c r="R672" s="2"/>
      <c r="S672" s="2"/>
      <c r="T672" s="50"/>
      <c r="U672" s="2" t="s">
        <v>1480</v>
      </c>
      <c r="V672" s="2"/>
      <c r="W672" s="2"/>
      <c r="X672" s="2"/>
      <c r="Y672" s="2"/>
      <c r="Z672" s="2"/>
      <c r="AA672" s="2"/>
      <c r="AB672" s="2"/>
      <c r="AC672" s="2"/>
      <c r="AD672" s="2"/>
      <c r="AE672" s="2"/>
      <c r="AF672" s="2"/>
      <c r="AG672" s="438" t="s">
        <v>604</v>
      </c>
      <c r="AH672" s="437"/>
      <c r="AI672" s="2"/>
      <c r="AJ672" s="2"/>
      <c r="AK672" s="2"/>
      <c r="AL672" s="2"/>
      <c r="AM672" s="2"/>
      <c r="AN672" s="15" t="str">
        <f t="shared" si="29"/>
        <v>N/A</v>
      </c>
      <c r="AO672" s="2"/>
      <c r="AP672" s="2"/>
      <c r="AQ672" s="2"/>
      <c r="AR672" s="2"/>
      <c r="AS672" s="2"/>
      <c r="AT672" s="311">
        <f t="shared" si="30"/>
        <v>0</v>
      </c>
      <c r="AU672" s="305">
        <f t="shared" si="31"/>
        <v>0</v>
      </c>
      <c r="AV672" s="306" t="str">
        <f t="shared" si="32"/>
        <v xml:space="preserve"> </v>
      </c>
      <c r="AW672" s="2"/>
      <c r="AX672" s="2"/>
      <c r="AY672" s="2"/>
      <c r="AZ672" s="2"/>
      <c r="BA672" s="2"/>
      <c r="BB672" s="2"/>
      <c r="BC672" s="307" t="s">
        <v>688</v>
      </c>
      <c r="BD672" s="312">
        <v>1134</v>
      </c>
      <c r="BE672" s="313">
        <v>1216</v>
      </c>
      <c r="BF672" s="312">
        <v>1460</v>
      </c>
      <c r="BG672" s="313">
        <v>1684</v>
      </c>
      <c r="BH672" s="313">
        <v>1880</v>
      </c>
      <c r="BI672" s="314">
        <v>2074</v>
      </c>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row>
    <row r="673" spans="1:112" ht="15.75" customHeight="1">
      <c r="A673" s="50"/>
      <c r="B673" s="2"/>
      <c r="C673" s="2"/>
      <c r="D673" s="2"/>
      <c r="E673" s="2"/>
      <c r="F673" s="2"/>
      <c r="G673" s="2"/>
      <c r="H673" s="2"/>
      <c r="I673" s="2"/>
      <c r="J673" s="2"/>
      <c r="K673" s="2"/>
      <c r="L673" s="2"/>
      <c r="M673" s="2"/>
      <c r="N673" s="2"/>
      <c r="O673" s="2"/>
      <c r="P673" s="2"/>
      <c r="Q673" s="2"/>
      <c r="R673" s="2"/>
      <c r="S673" s="2"/>
      <c r="T673" s="50"/>
      <c r="U673" s="2"/>
      <c r="V673" s="2"/>
      <c r="W673" s="2"/>
      <c r="X673" s="2"/>
      <c r="Y673" s="2"/>
      <c r="Z673" s="2"/>
      <c r="AA673" s="2"/>
      <c r="AB673" s="2"/>
      <c r="AC673" s="2"/>
      <c r="AD673" s="2"/>
      <c r="AE673" s="2"/>
      <c r="AF673" s="2"/>
      <c r="AG673" s="2"/>
      <c r="AH673" s="2"/>
      <c r="AI673" s="2"/>
      <c r="AJ673" s="2"/>
      <c r="AK673" s="2"/>
      <c r="AL673" s="2"/>
      <c r="AM673" s="2"/>
      <c r="AN673" s="15" t="str">
        <f t="shared" si="29"/>
        <v>N/A</v>
      </c>
      <c r="AO673" s="2"/>
      <c r="AP673" s="2"/>
      <c r="AQ673" s="2"/>
      <c r="AR673" s="2"/>
      <c r="AS673" s="2"/>
      <c r="AT673" s="311">
        <f t="shared" si="30"/>
        <v>0</v>
      </c>
      <c r="AU673" s="305">
        <f t="shared" si="31"/>
        <v>0</v>
      </c>
      <c r="AV673" s="306" t="str">
        <f t="shared" si="32"/>
        <v xml:space="preserve"> </v>
      </c>
      <c r="AW673" s="2"/>
      <c r="AX673" s="2"/>
      <c r="AY673" s="2"/>
      <c r="AZ673" s="2"/>
      <c r="BA673" s="2"/>
      <c r="BB673" s="2"/>
      <c r="BC673" s="307" t="s">
        <v>692</v>
      </c>
      <c r="BD673" s="312">
        <v>1134</v>
      </c>
      <c r="BE673" s="313">
        <v>1216</v>
      </c>
      <c r="BF673" s="312">
        <v>1460</v>
      </c>
      <c r="BG673" s="313">
        <v>1684</v>
      </c>
      <c r="BH673" s="313">
        <v>1880</v>
      </c>
      <c r="BI673" s="314">
        <v>2074</v>
      </c>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row>
    <row r="674" spans="1:112" ht="15.75" customHeight="1">
      <c r="A674" s="235" t="s">
        <v>1459</v>
      </c>
      <c r="B674" s="2" t="s">
        <v>1467</v>
      </c>
      <c r="C674" s="2"/>
      <c r="D674" s="2"/>
      <c r="E674" s="2"/>
      <c r="F674" s="2"/>
      <c r="G674" s="463">
        <f>C628</f>
        <v>0</v>
      </c>
      <c r="H674" s="450"/>
      <c r="I674" s="450"/>
      <c r="J674" s="450"/>
      <c r="K674" s="450"/>
      <c r="L674" s="450"/>
      <c r="M674" s="450"/>
      <c r="N674" s="450"/>
      <c r="O674" s="450"/>
      <c r="P674" s="450"/>
      <c r="Q674" s="450"/>
      <c r="R674" s="450"/>
      <c r="S674" s="2"/>
      <c r="T674" s="235" t="s">
        <v>1461</v>
      </c>
      <c r="U674" s="2" t="s">
        <v>1467</v>
      </c>
      <c r="V674" s="2"/>
      <c r="W674" s="2"/>
      <c r="X674" s="2"/>
      <c r="Y674" s="2"/>
      <c r="Z674" s="463">
        <f>C629</f>
        <v>0</v>
      </c>
      <c r="AA674" s="450"/>
      <c r="AB674" s="450"/>
      <c r="AC674" s="450"/>
      <c r="AD674" s="450"/>
      <c r="AE674" s="450"/>
      <c r="AF674" s="450"/>
      <c r="AG674" s="450"/>
      <c r="AH674" s="450"/>
      <c r="AI674" s="450"/>
      <c r="AJ674" s="450"/>
      <c r="AK674" s="450"/>
      <c r="AL674" s="2"/>
      <c r="AM674" s="2"/>
      <c r="AN674" s="2"/>
      <c r="AO674" s="2"/>
      <c r="AP674" s="2"/>
      <c r="AQ674" s="2"/>
      <c r="AR674" s="2"/>
      <c r="AS674" s="2"/>
      <c r="AT674" s="311">
        <f t="shared" si="30"/>
        <v>0</v>
      </c>
      <c r="AU674" s="305">
        <f t="shared" si="31"/>
        <v>0</v>
      </c>
      <c r="AV674" s="306" t="str">
        <f t="shared" si="32"/>
        <v xml:space="preserve"> </v>
      </c>
      <c r="AW674" s="2"/>
      <c r="AX674" s="2"/>
      <c r="AY674" s="2"/>
      <c r="AZ674" s="2"/>
      <c r="BA674" s="2"/>
      <c r="BB674" s="2"/>
      <c r="BC674" s="307" t="s">
        <v>695</v>
      </c>
      <c r="BD674" s="312">
        <v>1364</v>
      </c>
      <c r="BE674" s="313">
        <v>1462</v>
      </c>
      <c r="BF674" s="312">
        <v>1754</v>
      </c>
      <c r="BG674" s="313">
        <v>2026</v>
      </c>
      <c r="BH674" s="313">
        <v>2260</v>
      </c>
      <c r="BI674" s="314">
        <v>2492</v>
      </c>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row>
    <row r="675" spans="1:112" ht="15.75" customHeight="1">
      <c r="A675" s="2"/>
      <c r="B675" s="2" t="s">
        <v>879</v>
      </c>
      <c r="C675" s="2"/>
      <c r="D675" s="2"/>
      <c r="E675" s="2"/>
      <c r="F675" s="2"/>
      <c r="G675" s="435"/>
      <c r="H675" s="436"/>
      <c r="I675" s="436"/>
      <c r="J675" s="436"/>
      <c r="K675" s="436"/>
      <c r="L675" s="436"/>
      <c r="M675" s="436"/>
      <c r="N675" s="436"/>
      <c r="O675" s="436"/>
      <c r="P675" s="436"/>
      <c r="Q675" s="436"/>
      <c r="R675" s="437"/>
      <c r="S675" s="2"/>
      <c r="T675" s="50"/>
      <c r="U675" s="2" t="s">
        <v>879</v>
      </c>
      <c r="V675" s="2"/>
      <c r="W675" s="2"/>
      <c r="X675" s="2"/>
      <c r="Y675" s="2"/>
      <c r="Z675" s="435"/>
      <c r="AA675" s="436"/>
      <c r="AB675" s="436"/>
      <c r="AC675" s="436"/>
      <c r="AD675" s="436"/>
      <c r="AE675" s="436"/>
      <c r="AF675" s="436"/>
      <c r="AG675" s="436"/>
      <c r="AH675" s="436"/>
      <c r="AI675" s="436"/>
      <c r="AJ675" s="436"/>
      <c r="AK675" s="437"/>
      <c r="AL675" s="2"/>
      <c r="AM675" s="2"/>
      <c r="AN675" s="2"/>
      <c r="AO675" s="2"/>
      <c r="AP675" s="2"/>
      <c r="AQ675" s="2"/>
      <c r="AR675" s="2"/>
      <c r="AS675" s="74" t="s">
        <v>1583</v>
      </c>
      <c r="AT675" s="315">
        <f t="shared" ref="AT675:AV675" si="33">SUM(AT650:AT674)</f>
        <v>74</v>
      </c>
      <c r="AU675" s="316">
        <f t="shared" si="33"/>
        <v>1</v>
      </c>
      <c r="AV675" s="316">
        <f t="shared" si="33"/>
        <v>0.54054054054054057</v>
      </c>
      <c r="AW675" s="2"/>
      <c r="AX675" s="2"/>
      <c r="AY675" s="2"/>
      <c r="AZ675" s="2"/>
      <c r="BA675" s="2"/>
      <c r="BB675" s="2"/>
      <c r="BC675" s="307" t="s">
        <v>698</v>
      </c>
      <c r="BD675" s="312">
        <v>1572</v>
      </c>
      <c r="BE675" s="313">
        <v>1684</v>
      </c>
      <c r="BF675" s="312">
        <v>2022</v>
      </c>
      <c r="BG675" s="313">
        <v>2334</v>
      </c>
      <c r="BH675" s="313">
        <v>2604</v>
      </c>
      <c r="BI675" s="314">
        <v>2874</v>
      </c>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row>
    <row r="676" spans="1:112" ht="15.75" customHeight="1">
      <c r="A676" s="2"/>
      <c r="B676" s="2" t="s">
        <v>728</v>
      </c>
      <c r="C676" s="2"/>
      <c r="D676" s="2"/>
      <c r="E676" s="2"/>
      <c r="F676" s="2"/>
      <c r="G676" s="435"/>
      <c r="H676" s="436"/>
      <c r="I676" s="436"/>
      <c r="J676" s="436"/>
      <c r="K676" s="436"/>
      <c r="L676" s="436"/>
      <c r="M676" s="436"/>
      <c r="N676" s="436"/>
      <c r="O676" s="436"/>
      <c r="P676" s="436"/>
      <c r="Q676" s="436"/>
      <c r="R676" s="437"/>
      <c r="S676" s="2"/>
      <c r="T676" s="2"/>
      <c r="U676" s="2" t="s">
        <v>728</v>
      </c>
      <c r="V676" s="2"/>
      <c r="W676" s="2"/>
      <c r="X676" s="2"/>
      <c r="Y676" s="2"/>
      <c r="Z676" s="432"/>
      <c r="AA676" s="401"/>
      <c r="AB676" s="401"/>
      <c r="AC676" s="401"/>
      <c r="AD676" s="401"/>
      <c r="AE676" s="401"/>
      <c r="AF676" s="401"/>
      <c r="AG676" s="401"/>
      <c r="AH676" s="401"/>
      <c r="AI676" s="401"/>
      <c r="AJ676" s="401"/>
      <c r="AK676" s="433"/>
      <c r="AL676" s="2"/>
      <c r="AM676" s="2"/>
      <c r="AN676" s="2"/>
      <c r="AO676" s="2"/>
      <c r="AP676" s="2"/>
      <c r="AQ676" s="2"/>
      <c r="AR676" s="2"/>
      <c r="AS676" s="2"/>
      <c r="AT676" s="2"/>
      <c r="AU676" s="2"/>
      <c r="AV676" s="2"/>
      <c r="AW676" s="2"/>
      <c r="AX676" s="2"/>
      <c r="AY676" s="2"/>
      <c r="AZ676" s="2"/>
      <c r="BA676" s="2"/>
      <c r="BB676" s="2"/>
      <c r="BC676" s="307" t="s">
        <v>702</v>
      </c>
      <c r="BD676" s="312">
        <v>1756</v>
      </c>
      <c r="BE676" s="313">
        <v>1882</v>
      </c>
      <c r="BF676" s="312">
        <v>2260</v>
      </c>
      <c r="BG676" s="313">
        <v>2610</v>
      </c>
      <c r="BH676" s="313">
        <v>2912</v>
      </c>
      <c r="BI676" s="314">
        <v>3212</v>
      </c>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row>
    <row r="677" spans="1:112" ht="15.75" customHeight="1">
      <c r="A677" s="2"/>
      <c r="B677" s="2" t="s">
        <v>1472</v>
      </c>
      <c r="C677" s="2"/>
      <c r="D677" s="2"/>
      <c r="E677" s="2"/>
      <c r="F677" s="2"/>
      <c r="G677" s="435"/>
      <c r="H677" s="436"/>
      <c r="I677" s="436"/>
      <c r="J677" s="436"/>
      <c r="K677" s="436"/>
      <c r="L677" s="436"/>
      <c r="M677" s="436"/>
      <c r="N677" s="436"/>
      <c r="O677" s="436"/>
      <c r="P677" s="436"/>
      <c r="Q677" s="436"/>
      <c r="R677" s="437"/>
      <c r="S677" s="2"/>
      <c r="T677" s="2"/>
      <c r="U677" s="2" t="s">
        <v>1472</v>
      </c>
      <c r="V677" s="2"/>
      <c r="W677" s="2"/>
      <c r="X677" s="2"/>
      <c r="Y677" s="2"/>
      <c r="Z677" s="432"/>
      <c r="AA677" s="401"/>
      <c r="AB677" s="401"/>
      <c r="AC677" s="401"/>
      <c r="AD677" s="401"/>
      <c r="AE677" s="401"/>
      <c r="AF677" s="401"/>
      <c r="AG677" s="401"/>
      <c r="AH677" s="401"/>
      <c r="AI677" s="401"/>
      <c r="AJ677" s="401"/>
      <c r="AK677" s="433"/>
      <c r="AL677" s="2"/>
      <c r="AM677" s="2"/>
      <c r="AN677" s="2"/>
      <c r="AO677" s="2"/>
      <c r="AP677" s="2"/>
      <c r="AQ677" s="2"/>
      <c r="AR677" s="2"/>
      <c r="AS677" s="2"/>
      <c r="AT677" s="2"/>
      <c r="AU677" s="2"/>
      <c r="AV677" s="2"/>
      <c r="AW677" s="2"/>
      <c r="AX677" s="2"/>
      <c r="AY677" s="2"/>
      <c r="AZ677" s="2"/>
      <c r="BA677" s="2"/>
      <c r="BB677" s="2"/>
      <c r="BC677" s="307" t="s">
        <v>706</v>
      </c>
      <c r="BD677" s="312">
        <v>1394</v>
      </c>
      <c r="BE677" s="313">
        <v>1494</v>
      </c>
      <c r="BF677" s="312">
        <v>1794</v>
      </c>
      <c r="BG677" s="313">
        <v>2072</v>
      </c>
      <c r="BH677" s="313">
        <v>2312</v>
      </c>
      <c r="BI677" s="314">
        <v>2552</v>
      </c>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row>
    <row r="678" spans="1:112" ht="15.75" customHeight="1">
      <c r="A678" s="2"/>
      <c r="B678" s="2" t="s">
        <v>589</v>
      </c>
      <c r="C678" s="2"/>
      <c r="D678" s="2"/>
      <c r="E678" s="2"/>
      <c r="F678" s="2"/>
      <c r="G678" s="434"/>
      <c r="H678" s="401"/>
      <c r="I678" s="401"/>
      <c r="J678" s="401"/>
      <c r="K678" s="401"/>
      <c r="L678" s="433"/>
      <c r="M678" s="2"/>
      <c r="N678" s="2"/>
      <c r="O678" s="26" t="s">
        <v>888</v>
      </c>
      <c r="P678" s="432"/>
      <c r="Q678" s="401"/>
      <c r="R678" s="433"/>
      <c r="S678" s="2"/>
      <c r="T678" s="2"/>
      <c r="U678" s="2" t="s">
        <v>589</v>
      </c>
      <c r="V678" s="2"/>
      <c r="W678" s="2"/>
      <c r="X678" s="2"/>
      <c r="Y678" s="2"/>
      <c r="Z678" s="434"/>
      <c r="AA678" s="401"/>
      <c r="AB678" s="401"/>
      <c r="AC678" s="401"/>
      <c r="AD678" s="401"/>
      <c r="AE678" s="433"/>
      <c r="AF678" s="2"/>
      <c r="AG678" s="2"/>
      <c r="AH678" s="26" t="s">
        <v>888</v>
      </c>
      <c r="AI678" s="432"/>
      <c r="AJ678" s="401"/>
      <c r="AK678" s="433"/>
      <c r="AL678" s="2"/>
      <c r="AM678" s="2"/>
      <c r="AN678" s="2"/>
      <c r="AO678" s="2"/>
      <c r="AP678" s="2"/>
      <c r="AQ678" s="2"/>
      <c r="AR678" s="2"/>
      <c r="AS678" s="2"/>
      <c r="AT678" s="2"/>
      <c r="AU678" s="2"/>
      <c r="AV678" s="2"/>
      <c r="AW678" s="2"/>
      <c r="AX678" s="2"/>
      <c r="AY678" s="2"/>
      <c r="AZ678" s="2"/>
      <c r="BA678" s="2"/>
      <c r="BB678" s="2"/>
      <c r="BC678" s="307" t="s">
        <v>710</v>
      </c>
      <c r="BD678" s="312">
        <v>2076</v>
      </c>
      <c r="BE678" s="313">
        <v>2226</v>
      </c>
      <c r="BF678" s="312">
        <v>2672</v>
      </c>
      <c r="BG678" s="313">
        <v>3086</v>
      </c>
      <c r="BH678" s="313">
        <v>3442</v>
      </c>
      <c r="BI678" s="314">
        <v>3798</v>
      </c>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row>
    <row r="679" spans="1:112" ht="15.75" customHeight="1">
      <c r="A679" s="2"/>
      <c r="B679" s="2" t="s">
        <v>1476</v>
      </c>
      <c r="C679" s="2"/>
      <c r="D679" s="2"/>
      <c r="E679" s="2"/>
      <c r="F679" s="2"/>
      <c r="G679" s="2"/>
      <c r="H679" s="435"/>
      <c r="I679" s="436"/>
      <c r="J679" s="436"/>
      <c r="K679" s="436"/>
      <c r="L679" s="436"/>
      <c r="M679" s="436"/>
      <c r="N679" s="436"/>
      <c r="O679" s="436"/>
      <c r="P679" s="436"/>
      <c r="Q679" s="436"/>
      <c r="R679" s="437"/>
      <c r="S679" s="2"/>
      <c r="T679" s="2"/>
      <c r="U679" s="2" t="s">
        <v>1476</v>
      </c>
      <c r="V679" s="2"/>
      <c r="W679" s="2"/>
      <c r="X679" s="2"/>
      <c r="Y679" s="2"/>
      <c r="Z679" s="2"/>
      <c r="AA679" s="435"/>
      <c r="AB679" s="436"/>
      <c r="AC679" s="436"/>
      <c r="AD679" s="436"/>
      <c r="AE679" s="436"/>
      <c r="AF679" s="436"/>
      <c r="AG679" s="436"/>
      <c r="AH679" s="436"/>
      <c r="AI679" s="436"/>
      <c r="AJ679" s="436"/>
      <c r="AK679" s="437"/>
      <c r="AL679" s="2"/>
      <c r="AM679" s="2"/>
      <c r="AN679" s="2"/>
      <c r="AO679" s="2"/>
      <c r="AP679" s="2"/>
      <c r="AQ679" s="2"/>
      <c r="AR679" s="2"/>
      <c r="AS679" s="2"/>
      <c r="AT679" s="2"/>
      <c r="AU679" s="2"/>
      <c r="AV679" s="2"/>
      <c r="AW679" s="2"/>
      <c r="AX679" s="2"/>
      <c r="AY679" s="2"/>
      <c r="AZ679" s="2"/>
      <c r="BA679" s="2"/>
      <c r="BB679" s="2"/>
      <c r="BC679" s="307" t="s">
        <v>715</v>
      </c>
      <c r="BD679" s="312">
        <v>1464</v>
      </c>
      <c r="BE679" s="313">
        <v>1568</v>
      </c>
      <c r="BF679" s="312">
        <v>1882</v>
      </c>
      <c r="BG679" s="313">
        <v>2172</v>
      </c>
      <c r="BH679" s="313">
        <v>2424</v>
      </c>
      <c r="BI679" s="314">
        <v>2676</v>
      </c>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row>
    <row r="680" spans="1:112" ht="15.75" customHeight="1">
      <c r="A680" s="2"/>
      <c r="B680" s="2" t="s">
        <v>1480</v>
      </c>
      <c r="C680" s="2"/>
      <c r="D680" s="2"/>
      <c r="E680" s="2"/>
      <c r="F680" s="2"/>
      <c r="G680" s="2"/>
      <c r="H680" s="2"/>
      <c r="I680" s="2"/>
      <c r="J680" s="2"/>
      <c r="K680" s="2"/>
      <c r="L680" s="2"/>
      <c r="M680" s="2"/>
      <c r="N680" s="438" t="s">
        <v>604</v>
      </c>
      <c r="O680" s="437"/>
      <c r="P680" s="2"/>
      <c r="Q680" s="2"/>
      <c r="R680" s="2"/>
      <c r="S680" s="2"/>
      <c r="T680" s="2"/>
      <c r="U680" s="2" t="s">
        <v>1480</v>
      </c>
      <c r="V680" s="2"/>
      <c r="W680" s="2"/>
      <c r="X680" s="2"/>
      <c r="Y680" s="2"/>
      <c r="Z680" s="2"/>
      <c r="AA680" s="2"/>
      <c r="AB680" s="2"/>
      <c r="AC680" s="2"/>
      <c r="AD680" s="2"/>
      <c r="AE680" s="2"/>
      <c r="AF680" s="2"/>
      <c r="AG680" s="438" t="s">
        <v>604</v>
      </c>
      <c r="AH680" s="437"/>
      <c r="AI680" s="2"/>
      <c r="AJ680" s="2"/>
      <c r="AK680" s="2"/>
      <c r="AL680" s="2"/>
      <c r="AM680" s="2"/>
      <c r="AN680" s="2"/>
      <c r="AO680" s="2"/>
      <c r="AP680" s="2"/>
      <c r="AQ680" s="2"/>
      <c r="AR680" s="2"/>
      <c r="AS680" s="2"/>
      <c r="AT680" s="2"/>
      <c r="AU680" s="2"/>
      <c r="AV680" s="2"/>
      <c r="AW680" s="2"/>
      <c r="AX680" s="2"/>
      <c r="AY680" s="2"/>
      <c r="AZ680" s="2"/>
      <c r="BA680" s="2"/>
      <c r="BB680" s="2"/>
      <c r="BC680" s="307" t="s">
        <v>718</v>
      </c>
      <c r="BD680" s="312">
        <v>1220</v>
      </c>
      <c r="BE680" s="313">
        <v>1306</v>
      </c>
      <c r="BF680" s="312">
        <v>1566</v>
      </c>
      <c r="BG680" s="313">
        <v>1810</v>
      </c>
      <c r="BH680" s="313">
        <v>2020</v>
      </c>
      <c r="BI680" s="314">
        <v>2228</v>
      </c>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row>
    <row r="681" spans="1:112"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307" t="s">
        <v>722</v>
      </c>
      <c r="BD681" s="312">
        <v>1256</v>
      </c>
      <c r="BE681" s="313">
        <v>1346</v>
      </c>
      <c r="BF681" s="312">
        <v>1616</v>
      </c>
      <c r="BG681" s="313">
        <v>1866</v>
      </c>
      <c r="BH681" s="313">
        <v>2082</v>
      </c>
      <c r="BI681" s="314">
        <v>2298</v>
      </c>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row>
    <row r="682" spans="1:112" ht="15.75" customHeight="1">
      <c r="A682" s="8" t="s">
        <v>703</v>
      </c>
      <c r="B682" s="2"/>
      <c r="C682" s="8" t="s">
        <v>224</v>
      </c>
      <c r="D682" s="2"/>
      <c r="E682" s="209"/>
      <c r="F682" s="209"/>
      <c r="G682" s="209"/>
      <c r="H682" s="209"/>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307" t="s">
        <v>726</v>
      </c>
      <c r="BD682" s="312">
        <v>1464</v>
      </c>
      <c r="BE682" s="313">
        <v>1568</v>
      </c>
      <c r="BF682" s="312">
        <v>1882</v>
      </c>
      <c r="BG682" s="313">
        <v>2172</v>
      </c>
      <c r="BH682" s="313">
        <v>2424</v>
      </c>
      <c r="BI682" s="314">
        <v>2676</v>
      </c>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row>
    <row r="683" spans="1:112" ht="15.75" customHeight="1">
      <c r="A683" s="2"/>
      <c r="B683" s="317"/>
      <c r="C683" s="317"/>
      <c r="D683" s="36" t="s">
        <v>1584</v>
      </c>
      <c r="E683" s="317"/>
      <c r="F683" s="317"/>
      <c r="G683" s="317"/>
      <c r="H683" s="317"/>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307" t="s">
        <v>733</v>
      </c>
      <c r="BD683" s="312">
        <v>1784</v>
      </c>
      <c r="BE683" s="313">
        <v>1912</v>
      </c>
      <c r="BF683" s="312">
        <v>2294</v>
      </c>
      <c r="BG683" s="313">
        <v>2652</v>
      </c>
      <c r="BH683" s="313">
        <v>2960</v>
      </c>
      <c r="BI683" s="314">
        <v>3264</v>
      </c>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row>
    <row r="684" spans="1:112" ht="15.75" customHeight="1">
      <c r="A684" s="2"/>
      <c r="B684" s="317"/>
      <c r="C684" s="317"/>
      <c r="D684" s="2"/>
      <c r="E684" s="36" t="s">
        <v>1585</v>
      </c>
      <c r="F684" s="317"/>
      <c r="G684" s="317"/>
      <c r="H684" s="317"/>
      <c r="I684" s="2"/>
      <c r="J684" s="2"/>
      <c r="K684" s="2"/>
      <c r="L684" s="2"/>
      <c r="M684" s="2"/>
      <c r="N684" s="2"/>
      <c r="O684" s="2"/>
      <c r="P684" s="2"/>
      <c r="Q684" s="2"/>
      <c r="R684" s="2"/>
      <c r="S684" s="2"/>
      <c r="T684" s="2"/>
      <c r="U684" s="2"/>
      <c r="V684" s="2"/>
      <c r="W684" s="2"/>
      <c r="X684" s="2"/>
      <c r="Y684" s="2"/>
      <c r="Z684" s="2"/>
      <c r="AA684" s="2"/>
      <c r="AB684" s="2"/>
      <c r="AC684" s="2"/>
      <c r="AD684" s="2"/>
      <c r="AE684" s="438" t="s">
        <v>419</v>
      </c>
      <c r="AF684" s="437"/>
      <c r="AG684" s="2"/>
      <c r="AH684" s="2"/>
      <c r="AI684" s="2"/>
      <c r="AJ684" s="2"/>
      <c r="AK684" s="2"/>
      <c r="AL684" s="2"/>
      <c r="AM684" s="2"/>
      <c r="AN684" s="2"/>
      <c r="AO684" s="2"/>
      <c r="AP684" s="2"/>
      <c r="AQ684" s="2"/>
      <c r="AR684" s="2"/>
      <c r="AS684" s="2"/>
      <c r="AT684" s="2"/>
      <c r="AU684" s="2"/>
      <c r="AV684" s="2"/>
      <c r="AW684" s="2"/>
      <c r="AX684" s="2"/>
      <c r="AY684" s="2"/>
      <c r="AZ684" s="2"/>
      <c r="BA684" s="2"/>
      <c r="BB684" s="2"/>
      <c r="BC684" s="307" t="s">
        <v>740</v>
      </c>
      <c r="BD684" s="312">
        <v>1256</v>
      </c>
      <c r="BE684" s="313">
        <v>1346</v>
      </c>
      <c r="BF684" s="312">
        <v>1616</v>
      </c>
      <c r="BG684" s="313">
        <v>1866</v>
      </c>
      <c r="BH684" s="313">
        <v>2082</v>
      </c>
      <c r="BI684" s="314">
        <v>2298</v>
      </c>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row>
    <row r="685" spans="1:112" ht="15.75" customHeight="1">
      <c r="A685" s="2"/>
      <c r="B685" s="317"/>
      <c r="C685" s="317"/>
      <c r="D685" s="36" t="s">
        <v>1586</v>
      </c>
      <c r="E685" s="317"/>
      <c r="F685" s="317"/>
      <c r="G685" s="317"/>
      <c r="H685" s="317"/>
      <c r="I685" s="2"/>
      <c r="J685" s="2"/>
      <c r="K685" s="2"/>
      <c r="L685" s="2"/>
      <c r="M685" s="2"/>
      <c r="N685" s="2"/>
      <c r="O685" s="2"/>
      <c r="P685" s="2"/>
      <c r="Q685" s="2"/>
      <c r="R685" s="2"/>
      <c r="S685" s="2"/>
      <c r="T685" s="2"/>
      <c r="U685" s="2"/>
      <c r="V685" s="2"/>
      <c r="W685" s="2"/>
      <c r="X685" s="2"/>
      <c r="Y685" s="2"/>
      <c r="Z685" s="2"/>
      <c r="AA685" s="2"/>
      <c r="AB685" s="2"/>
      <c r="AC685" s="2"/>
      <c r="AD685" s="2"/>
      <c r="AE685" s="438" t="s">
        <v>604</v>
      </c>
      <c r="AF685" s="437"/>
      <c r="AG685" s="2"/>
      <c r="AH685" s="2"/>
      <c r="AI685" s="2"/>
      <c r="AJ685" s="2"/>
      <c r="AK685" s="2"/>
      <c r="AL685" s="2"/>
      <c r="AM685" s="2"/>
      <c r="AN685" s="2"/>
      <c r="AO685" s="2"/>
      <c r="AP685" s="2"/>
      <c r="AQ685" s="2"/>
      <c r="AR685" s="2"/>
      <c r="AS685" s="8"/>
      <c r="AT685" s="2"/>
      <c r="AU685" s="2"/>
      <c r="AV685" s="2"/>
      <c r="AW685" s="2"/>
      <c r="AX685" s="2"/>
      <c r="AY685" s="2"/>
      <c r="AZ685" s="2"/>
      <c r="BA685" s="2"/>
      <c r="BB685" s="2"/>
      <c r="BC685" s="307" t="s">
        <v>746</v>
      </c>
      <c r="BD685" s="312">
        <v>1872</v>
      </c>
      <c r="BE685" s="313">
        <v>2006</v>
      </c>
      <c r="BF685" s="312">
        <v>2406</v>
      </c>
      <c r="BG685" s="313">
        <v>2782</v>
      </c>
      <c r="BH685" s="313">
        <v>3104</v>
      </c>
      <c r="BI685" s="314">
        <v>3424</v>
      </c>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row>
    <row r="686" spans="1:112" ht="15.75" customHeight="1">
      <c r="A686" s="2"/>
      <c r="B686" s="317"/>
      <c r="C686" s="317"/>
      <c r="D686" s="36" t="s">
        <v>1587</v>
      </c>
      <c r="E686" s="317"/>
      <c r="F686" s="317"/>
      <c r="G686" s="317"/>
      <c r="H686" s="317"/>
      <c r="I686" s="2"/>
      <c r="J686" s="2"/>
      <c r="K686" s="2"/>
      <c r="L686" s="2"/>
      <c r="M686" s="2"/>
      <c r="N686" s="2"/>
      <c r="O686" s="2"/>
      <c r="P686" s="2"/>
      <c r="Q686" s="2"/>
      <c r="R686" s="2"/>
      <c r="S686" s="2"/>
      <c r="T686" s="2"/>
      <c r="U686" s="2"/>
      <c r="V686" s="2"/>
      <c r="W686" s="2"/>
      <c r="X686" s="2"/>
      <c r="Y686" s="2"/>
      <c r="Z686" s="2"/>
      <c r="AA686" s="2"/>
      <c r="AB686" s="2"/>
      <c r="AC686" s="2"/>
      <c r="AD686" s="2"/>
      <c r="AE686" s="455">
        <v>43784</v>
      </c>
      <c r="AF686" s="436"/>
      <c r="AG686" s="436"/>
      <c r="AH686" s="436"/>
      <c r="AI686" s="437"/>
      <c r="AJ686" s="2"/>
      <c r="AK686" s="2"/>
      <c r="AL686" s="2"/>
      <c r="AM686" s="2"/>
      <c r="AN686" s="2"/>
      <c r="AO686" s="2"/>
      <c r="AP686" s="2"/>
      <c r="AQ686" s="2"/>
      <c r="AR686" s="2"/>
      <c r="AS686" s="2"/>
      <c r="AT686" s="2"/>
      <c r="AU686" s="2"/>
      <c r="AV686" s="2"/>
      <c r="AW686" s="2"/>
      <c r="AX686" s="2"/>
      <c r="AY686" s="2"/>
      <c r="AZ686" s="2"/>
      <c r="BA686" s="2"/>
      <c r="BB686" s="2"/>
      <c r="BC686" s="307" t="s">
        <v>750</v>
      </c>
      <c r="BD686" s="312">
        <v>2822</v>
      </c>
      <c r="BE686" s="313">
        <v>3022</v>
      </c>
      <c r="BF686" s="312">
        <v>3626</v>
      </c>
      <c r="BG686" s="313">
        <v>4190</v>
      </c>
      <c r="BH686" s="313">
        <v>4674</v>
      </c>
      <c r="BI686" s="314">
        <v>5158</v>
      </c>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row>
    <row r="687" spans="1:112" ht="15.75" customHeight="1">
      <c r="A687" s="2"/>
      <c r="B687" s="317"/>
      <c r="C687" s="317"/>
      <c r="D687" s="318" t="s">
        <v>1588</v>
      </c>
      <c r="E687" s="317"/>
      <c r="F687" s="317"/>
      <c r="G687" s="317"/>
      <c r="H687" s="317"/>
      <c r="I687" s="2"/>
      <c r="J687" s="2"/>
      <c r="K687" s="2"/>
      <c r="L687" s="2"/>
      <c r="M687" s="2"/>
      <c r="N687" s="2"/>
      <c r="O687" s="2"/>
      <c r="P687" s="2"/>
      <c r="Q687" s="2"/>
      <c r="R687" s="2"/>
      <c r="S687" s="2"/>
      <c r="T687" s="2"/>
      <c r="U687" s="2"/>
      <c r="V687" s="2"/>
      <c r="W687" s="2"/>
      <c r="X687" s="2"/>
      <c r="Y687" s="2"/>
      <c r="Z687" s="2"/>
      <c r="AA687" s="2"/>
      <c r="AB687" s="2"/>
      <c r="AC687" s="2"/>
      <c r="AD687" s="2"/>
      <c r="AE687" s="597" t="s">
        <v>1589</v>
      </c>
      <c r="AF687" s="401"/>
      <c r="AG687" s="401"/>
      <c r="AH687" s="401"/>
      <c r="AI687" s="433"/>
      <c r="AJ687" s="2"/>
      <c r="AK687" s="2"/>
      <c r="AL687" s="2"/>
      <c r="AM687" s="2"/>
      <c r="AN687" s="2"/>
      <c r="AO687" s="2"/>
      <c r="AP687" s="2"/>
      <c r="AQ687" s="2"/>
      <c r="AR687" s="2"/>
      <c r="AS687" s="2"/>
      <c r="AT687" s="2"/>
      <c r="AU687" s="2"/>
      <c r="AV687" s="2"/>
      <c r="AW687" s="2"/>
      <c r="AX687" s="2"/>
      <c r="AY687" s="2"/>
      <c r="AZ687" s="2"/>
      <c r="BA687" s="2"/>
      <c r="BB687" s="2"/>
      <c r="BC687" s="307" t="s">
        <v>730</v>
      </c>
      <c r="BD687" s="312">
        <v>1224</v>
      </c>
      <c r="BE687" s="313">
        <v>1312</v>
      </c>
      <c r="BF687" s="312">
        <v>1574</v>
      </c>
      <c r="BG687" s="313">
        <v>1820</v>
      </c>
      <c r="BH687" s="313">
        <v>2030</v>
      </c>
      <c r="BI687" s="314">
        <v>2240</v>
      </c>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row>
    <row r="688" spans="1:112" ht="15.75" customHeight="1">
      <c r="A688" s="2"/>
      <c r="B688" s="317"/>
      <c r="C688" s="31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307" t="s">
        <v>758</v>
      </c>
      <c r="BD688" s="312">
        <v>1574</v>
      </c>
      <c r="BE688" s="313">
        <v>1686</v>
      </c>
      <c r="BF688" s="312">
        <v>2024</v>
      </c>
      <c r="BG688" s="313">
        <v>2336</v>
      </c>
      <c r="BH688" s="313">
        <v>2606</v>
      </c>
      <c r="BI688" s="314">
        <v>2876</v>
      </c>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row>
    <row r="689" spans="1:112" ht="15.75" customHeight="1">
      <c r="A689" s="2"/>
      <c r="B689" s="317"/>
      <c r="C689" s="317"/>
      <c r="D689" s="36" t="s">
        <v>1590</v>
      </c>
      <c r="E689" s="317"/>
      <c r="F689" s="317"/>
      <c r="G689" s="317"/>
      <c r="H689" s="317"/>
      <c r="I689" s="2"/>
      <c r="J689" s="2"/>
      <c r="K689" s="2"/>
      <c r="L689" s="2"/>
      <c r="M689" s="2"/>
      <c r="N689" s="2"/>
      <c r="O689" s="2"/>
      <c r="P689" s="2"/>
      <c r="Q689" s="2"/>
      <c r="R689" s="2"/>
      <c r="S689" s="2"/>
      <c r="T689" s="2"/>
      <c r="U689" s="2"/>
      <c r="V689" s="2"/>
      <c r="W689" s="2"/>
      <c r="X689" s="2"/>
      <c r="Y689" s="2"/>
      <c r="Z689" s="2"/>
      <c r="AA689" s="2"/>
      <c r="AB689" s="2"/>
      <c r="AC689" s="2"/>
      <c r="AD689" s="2"/>
      <c r="AE689" s="455">
        <v>43891</v>
      </c>
      <c r="AF689" s="436"/>
      <c r="AG689" s="436"/>
      <c r="AH689" s="436"/>
      <c r="AI689" s="437"/>
      <c r="AJ689" s="2"/>
      <c r="AK689" s="2"/>
      <c r="AL689" s="2"/>
      <c r="AM689" s="2"/>
      <c r="AN689" s="2"/>
      <c r="AO689" s="2"/>
      <c r="AP689" s="2"/>
      <c r="AQ689" s="2"/>
      <c r="AR689" s="2"/>
      <c r="AS689" s="2"/>
      <c r="AT689" s="2"/>
      <c r="AU689" s="2"/>
      <c r="AV689" s="2"/>
      <c r="AW689" s="2"/>
      <c r="AX689" s="2"/>
      <c r="AY689" s="2"/>
      <c r="AZ689" s="2"/>
      <c r="BA689" s="2"/>
      <c r="BB689" s="2"/>
      <c r="BC689" s="307" t="s">
        <v>764</v>
      </c>
      <c r="BD689" s="312">
        <v>2822</v>
      </c>
      <c r="BE689" s="313">
        <v>3022</v>
      </c>
      <c r="BF689" s="312">
        <v>3626</v>
      </c>
      <c r="BG689" s="313">
        <v>4190</v>
      </c>
      <c r="BH689" s="313">
        <v>4674</v>
      </c>
      <c r="BI689" s="314">
        <v>5158</v>
      </c>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row>
    <row r="690" spans="1:112" ht="15.75" customHeight="1">
      <c r="A690" s="2"/>
      <c r="B690" s="317"/>
      <c r="C690" s="317"/>
      <c r="D690" s="36" t="s">
        <v>1591</v>
      </c>
      <c r="E690" s="317"/>
      <c r="F690" s="317"/>
      <c r="G690" s="317"/>
      <c r="H690" s="317"/>
      <c r="I690" s="2"/>
      <c r="J690" s="2"/>
      <c r="K690" s="2"/>
      <c r="L690" s="2"/>
      <c r="M690" s="2"/>
      <c r="N690" s="2"/>
      <c r="O690" s="2"/>
      <c r="P690" s="2"/>
      <c r="Q690" s="2"/>
      <c r="R690" s="2"/>
      <c r="S690" s="2"/>
      <c r="T690" s="2"/>
      <c r="U690" s="2"/>
      <c r="V690" s="2"/>
      <c r="W690" s="2"/>
      <c r="X690" s="2"/>
      <c r="Y690" s="2"/>
      <c r="Z690" s="2"/>
      <c r="AA690" s="2"/>
      <c r="AB690" s="2"/>
      <c r="AC690" s="2"/>
      <c r="AD690" s="2"/>
      <c r="AE690" s="598">
        <v>0.56999999999999995</v>
      </c>
      <c r="AF690" s="401"/>
      <c r="AG690" s="401"/>
      <c r="AH690" s="401"/>
      <c r="AI690" s="433"/>
      <c r="AJ690" s="2"/>
      <c r="AK690" s="2"/>
      <c r="AL690" s="2"/>
      <c r="AM690" s="2"/>
      <c r="AN690" s="2"/>
      <c r="AO690" s="2"/>
      <c r="AP690" s="2"/>
      <c r="AQ690" s="2"/>
      <c r="AR690" s="2"/>
      <c r="AS690" s="2"/>
      <c r="AT690" s="2"/>
      <c r="AU690" s="2"/>
      <c r="AV690" s="2"/>
      <c r="AW690" s="2"/>
      <c r="AX690" s="2"/>
      <c r="AY690" s="2"/>
      <c r="AZ690" s="2"/>
      <c r="BA690" s="2"/>
      <c r="BB690" s="2"/>
      <c r="BC690" s="307" t="s">
        <v>773</v>
      </c>
      <c r="BD690" s="312">
        <v>1932</v>
      </c>
      <c r="BE690" s="313">
        <v>2070</v>
      </c>
      <c r="BF690" s="312">
        <v>2482</v>
      </c>
      <c r="BG690" s="313">
        <v>2868</v>
      </c>
      <c r="BH690" s="313">
        <v>3200</v>
      </c>
      <c r="BI690" s="314">
        <v>3530</v>
      </c>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row>
    <row r="691" spans="1:112" ht="15.75" customHeight="1">
      <c r="A691" s="2"/>
      <c r="B691" s="317"/>
      <c r="C691" s="317"/>
      <c r="D691" s="36" t="s">
        <v>1592</v>
      </c>
      <c r="E691" s="317"/>
      <c r="F691" s="317"/>
      <c r="G691" s="317"/>
      <c r="H691" s="317"/>
      <c r="I691" s="2"/>
      <c r="J691" s="2"/>
      <c r="K691" s="2"/>
      <c r="L691" s="2"/>
      <c r="M691" s="2"/>
      <c r="N691" s="2"/>
      <c r="O691" s="2"/>
      <c r="P691" s="2"/>
      <c r="Q691" s="2"/>
      <c r="R691" s="2"/>
      <c r="S691" s="2"/>
      <c r="T691" s="2"/>
      <c r="U691" s="2"/>
      <c r="V691" s="2"/>
      <c r="W691" s="463" t="str">
        <f>H330</f>
        <v>California Municipal Finance Authority</v>
      </c>
      <c r="X691" s="450"/>
      <c r="Y691" s="450"/>
      <c r="Z691" s="450"/>
      <c r="AA691" s="450"/>
      <c r="AB691" s="450"/>
      <c r="AC691" s="450"/>
      <c r="AD691" s="450"/>
      <c r="AE691" s="450"/>
      <c r="AF691" s="450"/>
      <c r="AG691" s="450"/>
      <c r="AH691" s="450"/>
      <c r="AI691" s="450"/>
      <c r="AJ691" s="450"/>
      <c r="AK691" s="450"/>
      <c r="AL691" s="2"/>
      <c r="AM691" s="2"/>
      <c r="AN691" s="2"/>
      <c r="AO691" s="2"/>
      <c r="AP691" s="2"/>
      <c r="AQ691" s="2"/>
      <c r="AR691" s="2"/>
      <c r="AS691" s="2"/>
      <c r="AT691" s="2"/>
      <c r="AU691" s="2"/>
      <c r="AV691" s="2"/>
      <c r="AW691" s="2"/>
      <c r="AX691" s="2"/>
      <c r="AY691" s="2"/>
      <c r="AZ691" s="2"/>
      <c r="BA691" s="2"/>
      <c r="BB691" s="2"/>
      <c r="BC691" s="307" t="s">
        <v>778</v>
      </c>
      <c r="BD691" s="312">
        <v>2562</v>
      </c>
      <c r="BE691" s="313">
        <v>2744</v>
      </c>
      <c r="BF691" s="312">
        <v>3292</v>
      </c>
      <c r="BG691" s="313">
        <v>3804</v>
      </c>
      <c r="BH691" s="313">
        <v>4244</v>
      </c>
      <c r="BI691" s="314">
        <v>4682</v>
      </c>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row>
    <row r="692" spans="1:112" ht="15.75" customHeight="1">
      <c r="A692" s="2"/>
      <c r="B692" s="317"/>
      <c r="C692" s="317"/>
      <c r="D692" s="36"/>
      <c r="E692" s="317"/>
      <c r="F692" s="317"/>
      <c r="G692" s="317"/>
      <c r="H692" s="317"/>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307" t="s">
        <v>784</v>
      </c>
      <c r="BD692" s="312">
        <v>2146</v>
      </c>
      <c r="BE692" s="313">
        <v>2300</v>
      </c>
      <c r="BF692" s="312">
        <v>2762</v>
      </c>
      <c r="BG692" s="313">
        <v>3190</v>
      </c>
      <c r="BH692" s="313">
        <v>3560</v>
      </c>
      <c r="BI692" s="314">
        <v>3926</v>
      </c>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row>
    <row r="693" spans="1:112" ht="15.75" customHeight="1">
      <c r="A693" s="2"/>
      <c r="B693" s="317"/>
      <c r="C693" s="317"/>
      <c r="D693" s="36" t="s">
        <v>1593</v>
      </c>
      <c r="E693" s="317"/>
      <c r="F693" s="317"/>
      <c r="G693" s="317"/>
      <c r="H693" s="317"/>
      <c r="I693" s="2"/>
      <c r="J693" s="2"/>
      <c r="K693" s="2"/>
      <c r="L693" s="2"/>
      <c r="M693" s="2"/>
      <c r="N693" s="2"/>
      <c r="O693" s="2"/>
      <c r="P693" s="2"/>
      <c r="Q693" s="2"/>
      <c r="R693" s="2"/>
      <c r="S693" s="2"/>
      <c r="T693" s="2"/>
      <c r="U693" s="2"/>
      <c r="V693" s="2"/>
      <c r="W693" s="2"/>
      <c r="X693" s="2"/>
      <c r="Y693" s="2"/>
      <c r="Z693" s="2"/>
      <c r="AA693" s="2"/>
      <c r="AB693" s="2"/>
      <c r="AC693" s="2"/>
      <c r="AD693" s="2"/>
      <c r="AE693" s="438" t="s">
        <v>604</v>
      </c>
      <c r="AF693" s="437"/>
      <c r="AG693" s="2"/>
      <c r="AH693" s="2"/>
      <c r="AI693" s="2"/>
      <c r="AJ693" s="2"/>
      <c r="AK693" s="2"/>
      <c r="AL693" s="2"/>
      <c r="AM693" s="2"/>
      <c r="AN693" s="2"/>
      <c r="AO693" s="2"/>
      <c r="AP693" s="2"/>
      <c r="AQ693" s="2"/>
      <c r="AR693" s="2"/>
      <c r="AS693" s="2"/>
      <c r="AT693" s="2"/>
      <c r="AU693" s="2"/>
      <c r="AV693" s="2"/>
      <c r="AW693" s="2"/>
      <c r="AX693" s="2"/>
      <c r="AY693" s="2"/>
      <c r="AZ693" s="2"/>
      <c r="BA693" s="2"/>
      <c r="BB693" s="2"/>
      <c r="BC693" s="307" t="s">
        <v>789</v>
      </c>
      <c r="BD693" s="312">
        <v>1134</v>
      </c>
      <c r="BE693" s="313">
        <v>1216</v>
      </c>
      <c r="BF693" s="312">
        <v>1460</v>
      </c>
      <c r="BG693" s="313">
        <v>1684</v>
      </c>
      <c r="BH693" s="313">
        <v>1880</v>
      </c>
      <c r="BI693" s="314">
        <v>2074</v>
      </c>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row>
    <row r="694" spans="1:112" ht="15.75" customHeight="1">
      <c r="A694" s="2"/>
      <c r="B694" s="317"/>
      <c r="C694" s="317"/>
      <c r="D694" s="36" t="s">
        <v>1594</v>
      </c>
      <c r="E694" s="317"/>
      <c r="F694" s="317"/>
      <c r="G694" s="317"/>
      <c r="H694" s="317"/>
      <c r="I694" s="2"/>
      <c r="J694" s="2"/>
      <c r="K694" s="2"/>
      <c r="L694" s="2"/>
      <c r="M694" s="2"/>
      <c r="N694" s="2"/>
      <c r="O694" s="2"/>
      <c r="P694" s="2"/>
      <c r="Q694" s="2"/>
      <c r="R694" s="2"/>
      <c r="S694" s="2"/>
      <c r="T694" s="2"/>
      <c r="U694" s="2"/>
      <c r="V694" s="2"/>
      <c r="W694" s="435"/>
      <c r="X694" s="436"/>
      <c r="Y694" s="436"/>
      <c r="Z694" s="436"/>
      <c r="AA694" s="436"/>
      <c r="AB694" s="436"/>
      <c r="AC694" s="436"/>
      <c r="AD694" s="436"/>
      <c r="AE694" s="436"/>
      <c r="AF694" s="436"/>
      <c r="AG694" s="436"/>
      <c r="AH694" s="436"/>
      <c r="AI694" s="436"/>
      <c r="AJ694" s="436"/>
      <c r="AK694" s="437"/>
      <c r="AL694" s="2"/>
      <c r="AM694" s="2"/>
      <c r="AN694" s="2"/>
      <c r="AO694" s="2"/>
      <c r="AP694" s="2"/>
      <c r="AQ694" s="2"/>
      <c r="AR694" s="2"/>
      <c r="AS694" s="2"/>
      <c r="AT694" s="2"/>
      <c r="AU694" s="2"/>
      <c r="AV694" s="2"/>
      <c r="AW694" s="2"/>
      <c r="AX694" s="2"/>
      <c r="AY694" s="2"/>
      <c r="AZ694" s="2"/>
      <c r="BA694" s="2"/>
      <c r="BB694" s="2"/>
      <c r="BC694" s="307" t="s">
        <v>794</v>
      </c>
      <c r="BD694" s="312">
        <v>1320</v>
      </c>
      <c r="BE694" s="313">
        <v>1414</v>
      </c>
      <c r="BF694" s="312">
        <v>1696</v>
      </c>
      <c r="BG694" s="313">
        <v>1960</v>
      </c>
      <c r="BH694" s="313">
        <v>2186</v>
      </c>
      <c r="BI694" s="314">
        <v>2412</v>
      </c>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row>
    <row r="695" spans="1:112" ht="15.75" customHeight="1">
      <c r="A695" s="2"/>
      <c r="B695" s="317"/>
      <c r="C695" s="317"/>
      <c r="D695" s="36" t="s">
        <v>883</v>
      </c>
      <c r="E695" s="317"/>
      <c r="F695" s="317"/>
      <c r="G695" s="317"/>
      <c r="H695" s="317"/>
      <c r="I695" s="2"/>
      <c r="J695" s="435"/>
      <c r="K695" s="436"/>
      <c r="L695" s="436"/>
      <c r="M695" s="436"/>
      <c r="N695" s="436"/>
      <c r="O695" s="436"/>
      <c r="P695" s="436"/>
      <c r="Q695" s="436"/>
      <c r="R695" s="436"/>
      <c r="S695" s="436"/>
      <c r="T695" s="436"/>
      <c r="U695" s="436"/>
      <c r="V695" s="436"/>
      <c r="W695" s="436"/>
      <c r="X695" s="437"/>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307" t="s">
        <v>800</v>
      </c>
      <c r="BD695" s="312">
        <v>1134</v>
      </c>
      <c r="BE695" s="313">
        <v>1216</v>
      </c>
      <c r="BF695" s="312">
        <v>1460</v>
      </c>
      <c r="BG695" s="313">
        <v>1684</v>
      </c>
      <c r="BH695" s="313">
        <v>1880</v>
      </c>
      <c r="BI695" s="314">
        <v>2074</v>
      </c>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row>
    <row r="696" spans="1:112" ht="15.75" customHeight="1">
      <c r="A696" s="2"/>
      <c r="B696" s="317"/>
      <c r="C696" s="317"/>
      <c r="D696" s="36" t="s">
        <v>886</v>
      </c>
      <c r="E696" s="2"/>
      <c r="F696" s="2"/>
      <c r="G696" s="2"/>
      <c r="H696" s="2"/>
      <c r="I696" s="2"/>
      <c r="J696" s="434"/>
      <c r="K696" s="401"/>
      <c r="L696" s="401"/>
      <c r="M696" s="401"/>
      <c r="N696" s="401"/>
      <c r="O696" s="433"/>
      <c r="P696" s="2" t="s">
        <v>888</v>
      </c>
      <c r="Q696" s="2"/>
      <c r="R696" s="432"/>
      <c r="S696" s="401"/>
      <c r="T696" s="433"/>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307" t="s">
        <v>806</v>
      </c>
      <c r="BD696" s="312">
        <v>1500</v>
      </c>
      <c r="BE696" s="313">
        <v>1606</v>
      </c>
      <c r="BF696" s="312">
        <v>1930</v>
      </c>
      <c r="BG696" s="313">
        <v>2228</v>
      </c>
      <c r="BH696" s="313">
        <v>2486</v>
      </c>
      <c r="BI696" s="314">
        <v>2742</v>
      </c>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row>
    <row r="697" spans="1:112" ht="15.75" customHeight="1">
      <c r="A697" s="2"/>
      <c r="B697" s="317"/>
      <c r="C697" s="317"/>
      <c r="D697" s="36" t="s">
        <v>1595</v>
      </c>
      <c r="E697" s="2"/>
      <c r="F697" s="2"/>
      <c r="G697" s="2"/>
      <c r="H697" s="2"/>
      <c r="I697" s="2"/>
      <c r="J697" s="2"/>
      <c r="K697" s="2"/>
      <c r="L697" s="2"/>
      <c r="M697" s="2"/>
      <c r="N697" s="2"/>
      <c r="O697" s="2"/>
      <c r="P697" s="2"/>
      <c r="Q697" s="2"/>
      <c r="R697" s="2"/>
      <c r="S697" s="2"/>
      <c r="T697" s="2"/>
      <c r="U697" s="2"/>
      <c r="V697" s="2"/>
      <c r="W697" s="435" t="s">
        <v>8</v>
      </c>
      <c r="X697" s="436"/>
      <c r="Y697" s="436"/>
      <c r="Z697" s="436"/>
      <c r="AA697" s="436"/>
      <c r="AB697" s="436"/>
      <c r="AC697" s="436"/>
      <c r="AD697" s="436"/>
      <c r="AE697" s="436"/>
      <c r="AF697" s="436"/>
      <c r="AG697" s="436"/>
      <c r="AH697" s="436"/>
      <c r="AI697" s="436"/>
      <c r="AJ697" s="436"/>
      <c r="AK697" s="437"/>
      <c r="AL697" s="2"/>
      <c r="AM697" s="2"/>
      <c r="AN697" s="2"/>
      <c r="AO697" s="2"/>
      <c r="AP697" s="2"/>
      <c r="AQ697" s="2"/>
      <c r="AR697" s="2"/>
      <c r="AS697" s="2"/>
      <c r="AT697" s="2"/>
      <c r="AU697" s="2"/>
      <c r="AV697" s="2"/>
      <c r="AW697" s="2"/>
      <c r="AX697" s="2"/>
      <c r="AY697" s="2"/>
      <c r="AZ697" s="2"/>
      <c r="BA697" s="2"/>
      <c r="BB697" s="2"/>
      <c r="BC697" s="307" t="s">
        <v>811</v>
      </c>
      <c r="BD697" s="312">
        <v>1890</v>
      </c>
      <c r="BE697" s="313">
        <v>2024</v>
      </c>
      <c r="BF697" s="312">
        <v>2430</v>
      </c>
      <c r="BG697" s="313">
        <v>2808</v>
      </c>
      <c r="BH697" s="313">
        <v>3132</v>
      </c>
      <c r="BI697" s="314">
        <v>3456</v>
      </c>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row>
    <row r="698" spans="1:112" ht="15.75" customHeight="1">
      <c r="A698" s="2"/>
      <c r="B698" s="317"/>
      <c r="C698" s="317"/>
      <c r="D698" s="36"/>
      <c r="E698" s="435" t="s">
        <v>1196</v>
      </c>
      <c r="F698" s="436"/>
      <c r="G698" s="436"/>
      <c r="H698" s="436"/>
      <c r="I698" s="436"/>
      <c r="J698" s="436"/>
      <c r="K698" s="436"/>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7"/>
      <c r="AL698" s="2"/>
      <c r="AM698" s="2"/>
      <c r="AN698" s="2"/>
      <c r="AO698" s="2"/>
      <c r="AP698" s="2"/>
      <c r="AQ698" s="2"/>
      <c r="AR698" s="2"/>
      <c r="AS698" s="2"/>
      <c r="AT698" s="2"/>
      <c r="AU698" s="2"/>
      <c r="AV698" s="2"/>
      <c r="AW698" s="2"/>
      <c r="AX698" s="2"/>
      <c r="AY698" s="2"/>
      <c r="AZ698" s="2"/>
      <c r="BA698" s="2"/>
      <c r="BB698" s="2"/>
      <c r="BC698" s="307" t="s">
        <v>818</v>
      </c>
      <c r="BD698" s="312">
        <v>1134</v>
      </c>
      <c r="BE698" s="313">
        <v>1216</v>
      </c>
      <c r="BF698" s="312">
        <v>1460</v>
      </c>
      <c r="BG698" s="313">
        <v>1684</v>
      </c>
      <c r="BH698" s="313">
        <v>1880</v>
      </c>
      <c r="BI698" s="314">
        <v>2074</v>
      </c>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row>
    <row r="699" spans="1:112"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307" t="s">
        <v>825</v>
      </c>
      <c r="BD699" s="312">
        <v>1164</v>
      </c>
      <c r="BE699" s="313">
        <v>1246</v>
      </c>
      <c r="BF699" s="312">
        <v>1496</v>
      </c>
      <c r="BG699" s="313">
        <v>1730</v>
      </c>
      <c r="BH699" s="313">
        <v>1930</v>
      </c>
      <c r="BI699" s="314">
        <v>2128</v>
      </c>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row>
    <row r="700" spans="1:112" ht="15.75" customHeight="1">
      <c r="A700" s="439" t="s">
        <v>1596</v>
      </c>
      <c r="B700" s="440"/>
      <c r="C700" s="440"/>
      <c r="D700" s="440"/>
      <c r="E700" s="440"/>
      <c r="F700" s="440"/>
      <c r="G700" s="440"/>
      <c r="H700" s="440"/>
      <c r="I700" s="440"/>
      <c r="J700" s="440"/>
      <c r="K700" s="440"/>
      <c r="L700" s="440"/>
      <c r="M700" s="440"/>
      <c r="N700" s="440"/>
      <c r="O700" s="440"/>
      <c r="P700" s="440"/>
      <c r="Q700" s="440"/>
      <c r="R700" s="440"/>
      <c r="S700" s="440"/>
      <c r="T700" s="440"/>
      <c r="U700" s="440"/>
      <c r="V700" s="440"/>
      <c r="W700" s="440"/>
      <c r="X700" s="440"/>
      <c r="Y700" s="440"/>
      <c r="Z700" s="440"/>
      <c r="AA700" s="440"/>
      <c r="AB700" s="440"/>
      <c r="AC700" s="440"/>
      <c r="AD700" s="440"/>
      <c r="AE700" s="440"/>
      <c r="AF700" s="440"/>
      <c r="AG700" s="440"/>
      <c r="AH700" s="440"/>
      <c r="AI700" s="440"/>
      <c r="AJ700" s="440"/>
      <c r="AK700" s="440"/>
      <c r="AL700" s="441"/>
      <c r="AM700" s="2"/>
      <c r="AN700" s="2"/>
      <c r="AO700" s="2"/>
      <c r="AP700" s="2"/>
      <c r="AQ700" s="2"/>
      <c r="AR700" s="2"/>
      <c r="AS700" s="2"/>
      <c r="AT700" s="2"/>
      <c r="AU700" s="2"/>
      <c r="AV700" s="2"/>
      <c r="AW700" s="2"/>
      <c r="AX700" s="2"/>
      <c r="AY700" s="2"/>
      <c r="AZ700" s="2"/>
      <c r="BA700" s="2"/>
      <c r="BB700" s="2"/>
      <c r="BC700" s="307" t="s">
        <v>829</v>
      </c>
      <c r="BD700" s="312">
        <v>1134</v>
      </c>
      <c r="BE700" s="313">
        <v>1216</v>
      </c>
      <c r="BF700" s="312">
        <v>1460</v>
      </c>
      <c r="BG700" s="313">
        <v>1684</v>
      </c>
      <c r="BH700" s="313">
        <v>1880</v>
      </c>
      <c r="BI700" s="314">
        <v>2074</v>
      </c>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row>
    <row r="701" spans="1:112" ht="15.75" customHeight="1">
      <c r="A701" s="442"/>
      <c r="B701" s="416"/>
      <c r="C701" s="416"/>
      <c r="D701" s="416"/>
      <c r="E701" s="416"/>
      <c r="F701" s="416"/>
      <c r="G701" s="416"/>
      <c r="H701" s="416"/>
      <c r="I701" s="416"/>
      <c r="J701" s="416"/>
      <c r="K701" s="416"/>
      <c r="L701" s="416"/>
      <c r="M701" s="416"/>
      <c r="N701" s="416"/>
      <c r="O701" s="416"/>
      <c r="P701" s="416"/>
      <c r="Q701" s="416"/>
      <c r="R701" s="416"/>
      <c r="S701" s="416"/>
      <c r="T701" s="416"/>
      <c r="U701" s="416"/>
      <c r="V701" s="416"/>
      <c r="W701" s="416"/>
      <c r="X701" s="416"/>
      <c r="Y701" s="416"/>
      <c r="Z701" s="416"/>
      <c r="AA701" s="416"/>
      <c r="AB701" s="416"/>
      <c r="AC701" s="416"/>
      <c r="AD701" s="416"/>
      <c r="AE701" s="416"/>
      <c r="AF701" s="416"/>
      <c r="AG701" s="416"/>
      <c r="AH701" s="416"/>
      <c r="AI701" s="416"/>
      <c r="AJ701" s="416"/>
      <c r="AK701" s="416"/>
      <c r="AL701" s="443"/>
      <c r="AM701" s="2"/>
      <c r="AN701" s="2"/>
      <c r="AO701" s="2"/>
      <c r="AP701" s="2"/>
      <c r="AQ701" s="2"/>
      <c r="AR701" s="2"/>
      <c r="AS701" s="2"/>
      <c r="AT701" s="2"/>
      <c r="AU701" s="2"/>
      <c r="AV701" s="2"/>
      <c r="AW701" s="2"/>
      <c r="AX701" s="2"/>
      <c r="AY701" s="2"/>
      <c r="AZ701" s="2"/>
      <c r="BA701" s="2"/>
      <c r="BB701" s="2"/>
      <c r="BC701" s="307" t="s">
        <v>834</v>
      </c>
      <c r="BD701" s="312">
        <v>1134</v>
      </c>
      <c r="BE701" s="313">
        <v>1216</v>
      </c>
      <c r="BF701" s="312">
        <v>1460</v>
      </c>
      <c r="BG701" s="313">
        <v>1684</v>
      </c>
      <c r="BH701" s="313">
        <v>1880</v>
      </c>
      <c r="BI701" s="314">
        <v>2074</v>
      </c>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row>
    <row r="702" spans="1:112"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307" t="s">
        <v>839</v>
      </c>
      <c r="BD702" s="312">
        <v>1134</v>
      </c>
      <c r="BE702" s="313">
        <v>1216</v>
      </c>
      <c r="BF702" s="312">
        <v>1460</v>
      </c>
      <c r="BG702" s="313">
        <v>1684</v>
      </c>
      <c r="BH702" s="313">
        <v>1880</v>
      </c>
      <c r="BI702" s="314">
        <v>2074</v>
      </c>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row>
    <row r="703" spans="1:112" ht="15.75" customHeight="1">
      <c r="A703" s="8" t="s">
        <v>644</v>
      </c>
      <c r="B703" s="8"/>
      <c r="C703" s="8" t="s">
        <v>1597</v>
      </c>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307" t="s">
        <v>844</v>
      </c>
      <c r="BD703" s="312">
        <v>1150</v>
      </c>
      <c r="BE703" s="313">
        <v>1232</v>
      </c>
      <c r="BF703" s="312">
        <v>1480</v>
      </c>
      <c r="BG703" s="313">
        <v>1708</v>
      </c>
      <c r="BH703" s="313">
        <v>1906</v>
      </c>
      <c r="BI703" s="314">
        <v>2102</v>
      </c>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row>
    <row r="704" spans="1:112" ht="15.75" customHeight="1">
      <c r="A704" s="8"/>
      <c r="B704" s="8"/>
      <c r="C704" s="8"/>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307" t="s">
        <v>848</v>
      </c>
      <c r="BD704" s="319">
        <v>1832</v>
      </c>
      <c r="BE704" s="320">
        <v>1962</v>
      </c>
      <c r="BF704" s="319">
        <v>2354</v>
      </c>
      <c r="BG704" s="320">
        <v>2720</v>
      </c>
      <c r="BH704" s="320">
        <v>3034</v>
      </c>
      <c r="BI704" s="321">
        <v>3348</v>
      </c>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row>
    <row r="705" spans="1:112" ht="15.75" customHeight="1">
      <c r="A705" s="2"/>
      <c r="B705" s="556" t="s">
        <v>1598</v>
      </c>
      <c r="C705" s="440"/>
      <c r="D705" s="440"/>
      <c r="E705" s="440"/>
      <c r="F705" s="446"/>
      <c r="G705" s="556" t="s">
        <v>1599</v>
      </c>
      <c r="H705" s="440"/>
      <c r="I705" s="440"/>
      <c r="J705" s="446"/>
      <c r="K705" s="556" t="s">
        <v>1600</v>
      </c>
      <c r="L705" s="440"/>
      <c r="M705" s="440"/>
      <c r="N705" s="440"/>
      <c r="O705" s="446"/>
      <c r="P705" s="556" t="s">
        <v>1601</v>
      </c>
      <c r="Q705" s="440"/>
      <c r="R705" s="440"/>
      <c r="S705" s="440"/>
      <c r="T705" s="446"/>
      <c r="U705" s="556" t="s">
        <v>1602</v>
      </c>
      <c r="V705" s="440"/>
      <c r="W705" s="440"/>
      <c r="X705" s="446"/>
      <c r="Y705" s="556" t="s">
        <v>1603</v>
      </c>
      <c r="Z705" s="440"/>
      <c r="AA705" s="440"/>
      <c r="AB705" s="440"/>
      <c r="AC705" s="446"/>
      <c r="AD705" s="556" t="s">
        <v>1604</v>
      </c>
      <c r="AE705" s="440"/>
      <c r="AF705" s="440"/>
      <c r="AG705" s="440"/>
      <c r="AH705" s="446"/>
      <c r="AI705" s="556" t="s">
        <v>1605</v>
      </c>
      <c r="AJ705" s="440"/>
      <c r="AK705" s="446"/>
      <c r="AL705" s="2"/>
      <c r="AM705" s="2"/>
      <c r="AN705" s="2"/>
      <c r="AO705" s="2"/>
      <c r="AP705" s="2"/>
      <c r="AQ705" s="2"/>
      <c r="AR705" s="2"/>
      <c r="AS705" s="2"/>
      <c r="AT705" s="2"/>
      <c r="AU705" s="2"/>
      <c r="AV705" s="2"/>
      <c r="AW705" s="2"/>
      <c r="AX705" s="2"/>
      <c r="AY705" s="2"/>
      <c r="AZ705" s="2"/>
      <c r="BA705" s="2"/>
      <c r="BB705" s="2"/>
      <c r="BC705" s="307" t="s">
        <v>854</v>
      </c>
      <c r="BD705" s="234">
        <v>1540</v>
      </c>
      <c r="BE705" s="322">
        <v>1650</v>
      </c>
      <c r="BF705" s="234">
        <v>1980</v>
      </c>
      <c r="BG705" s="322">
        <v>2286</v>
      </c>
      <c r="BH705" s="322">
        <v>2550</v>
      </c>
      <c r="BI705" s="323">
        <v>2812</v>
      </c>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row>
    <row r="706" spans="1:112" ht="15.75" customHeight="1">
      <c r="A706" s="2"/>
      <c r="B706" s="447"/>
      <c r="C706" s="390"/>
      <c r="D706" s="390"/>
      <c r="E706" s="390"/>
      <c r="F706" s="448"/>
      <c r="G706" s="447"/>
      <c r="H706" s="390"/>
      <c r="I706" s="390"/>
      <c r="J706" s="448"/>
      <c r="K706" s="447"/>
      <c r="L706" s="390"/>
      <c r="M706" s="390"/>
      <c r="N706" s="390"/>
      <c r="O706" s="448"/>
      <c r="P706" s="447"/>
      <c r="Q706" s="390"/>
      <c r="R706" s="390"/>
      <c r="S706" s="390"/>
      <c r="T706" s="448"/>
      <c r="U706" s="447"/>
      <c r="V706" s="390"/>
      <c r="W706" s="390"/>
      <c r="X706" s="448"/>
      <c r="Y706" s="447"/>
      <c r="Z706" s="390"/>
      <c r="AA706" s="390"/>
      <c r="AB706" s="390"/>
      <c r="AC706" s="448"/>
      <c r="AD706" s="447"/>
      <c r="AE706" s="390"/>
      <c r="AF706" s="390"/>
      <c r="AG706" s="390"/>
      <c r="AH706" s="448"/>
      <c r="AI706" s="447"/>
      <c r="AJ706" s="390"/>
      <c r="AK706" s="448"/>
      <c r="AL706" s="2"/>
      <c r="AM706" s="2"/>
      <c r="AN706" s="2"/>
      <c r="AO706" s="2"/>
      <c r="AP706" s="2"/>
      <c r="AQ706" s="2"/>
      <c r="AR706" s="2"/>
      <c r="AS706" s="2"/>
      <c r="AT706" s="2"/>
      <c r="AU706" s="2"/>
      <c r="AV706" s="2"/>
      <c r="AW706" s="2"/>
      <c r="AX706" s="2"/>
      <c r="AY706" s="2"/>
      <c r="AZ706" s="2"/>
      <c r="BA706" s="2"/>
      <c r="BB706" s="2"/>
      <c r="BC706" s="307" t="s">
        <v>859</v>
      </c>
      <c r="BD706" s="324">
        <v>1134</v>
      </c>
      <c r="BE706" s="325">
        <v>1216</v>
      </c>
      <c r="BF706" s="324">
        <v>1460</v>
      </c>
      <c r="BG706" s="325">
        <v>1684</v>
      </c>
      <c r="BH706" s="325">
        <v>1880</v>
      </c>
      <c r="BI706" s="326">
        <v>2074</v>
      </c>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row>
    <row r="707" spans="1:112" ht="15.75" customHeight="1">
      <c r="A707" s="2"/>
      <c r="B707" s="447"/>
      <c r="C707" s="390"/>
      <c r="D707" s="390"/>
      <c r="E707" s="390"/>
      <c r="F707" s="448"/>
      <c r="G707" s="447"/>
      <c r="H707" s="390"/>
      <c r="I707" s="390"/>
      <c r="J707" s="448"/>
      <c r="K707" s="447"/>
      <c r="L707" s="390"/>
      <c r="M707" s="390"/>
      <c r="N707" s="390"/>
      <c r="O707" s="448"/>
      <c r="P707" s="447"/>
      <c r="Q707" s="390"/>
      <c r="R707" s="390"/>
      <c r="S707" s="390"/>
      <c r="T707" s="448"/>
      <c r="U707" s="447"/>
      <c r="V707" s="390"/>
      <c r="W707" s="390"/>
      <c r="X707" s="448"/>
      <c r="Y707" s="447"/>
      <c r="Z707" s="390"/>
      <c r="AA707" s="390"/>
      <c r="AB707" s="390"/>
      <c r="AC707" s="448"/>
      <c r="AD707" s="447"/>
      <c r="AE707" s="390"/>
      <c r="AF707" s="390"/>
      <c r="AG707" s="390"/>
      <c r="AH707" s="448"/>
      <c r="AI707" s="447"/>
      <c r="AJ707" s="390"/>
      <c r="AK707" s="448"/>
      <c r="AL707" s="2"/>
      <c r="AM707" s="2"/>
      <c r="AN707" s="2"/>
      <c r="AO707" s="2"/>
      <c r="AP707" s="2"/>
      <c r="AQ707" s="2"/>
      <c r="AR707" s="2"/>
      <c r="AS707" s="2"/>
      <c r="AT707" s="2"/>
      <c r="AU707" s="2"/>
      <c r="AV707" s="2"/>
      <c r="AW707" s="2"/>
      <c r="AX707" s="2"/>
      <c r="AY707" s="2"/>
      <c r="AZ707" s="2"/>
      <c r="BA707" s="2"/>
      <c r="BB707" s="2"/>
      <c r="BC707" s="327"/>
      <c r="BD707" s="2"/>
      <c r="BE707" s="328"/>
      <c r="BF707" s="328"/>
      <c r="BG707" s="328"/>
      <c r="BH707" s="328"/>
      <c r="BI707" s="328"/>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row>
    <row r="708" spans="1:112" ht="15.75" customHeight="1">
      <c r="A708" s="2"/>
      <c r="B708" s="449"/>
      <c r="C708" s="450"/>
      <c r="D708" s="450"/>
      <c r="E708" s="450"/>
      <c r="F708" s="451"/>
      <c r="G708" s="449"/>
      <c r="H708" s="450"/>
      <c r="I708" s="450"/>
      <c r="J708" s="451"/>
      <c r="K708" s="449"/>
      <c r="L708" s="450"/>
      <c r="M708" s="450"/>
      <c r="N708" s="450"/>
      <c r="O708" s="451"/>
      <c r="P708" s="449"/>
      <c r="Q708" s="450"/>
      <c r="R708" s="450"/>
      <c r="S708" s="450"/>
      <c r="T708" s="451"/>
      <c r="U708" s="449"/>
      <c r="V708" s="450"/>
      <c r="W708" s="450"/>
      <c r="X708" s="451"/>
      <c r="Y708" s="449"/>
      <c r="Z708" s="450"/>
      <c r="AA708" s="450"/>
      <c r="AB708" s="450"/>
      <c r="AC708" s="451"/>
      <c r="AD708" s="449"/>
      <c r="AE708" s="450"/>
      <c r="AF708" s="450"/>
      <c r="AG708" s="450"/>
      <c r="AH708" s="451"/>
      <c r="AI708" s="449"/>
      <c r="AJ708" s="450"/>
      <c r="AK708" s="451"/>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row>
    <row r="709" spans="1:112" ht="15.75" customHeight="1">
      <c r="A709" s="2"/>
      <c r="B709" s="444" t="s">
        <v>1507</v>
      </c>
      <c r="C709" s="401"/>
      <c r="D709" s="401"/>
      <c r="E709" s="401"/>
      <c r="F709" s="430"/>
      <c r="G709" s="492">
        <v>1</v>
      </c>
      <c r="H709" s="401"/>
      <c r="I709" s="401"/>
      <c r="J709" s="430"/>
      <c r="K709" s="544">
        <v>333</v>
      </c>
      <c r="L709" s="401"/>
      <c r="M709" s="401"/>
      <c r="N709" s="401"/>
      <c r="O709" s="430"/>
      <c r="P709" s="502">
        <f t="shared" ref="P709:P733" si="34">G709*K709</f>
        <v>333</v>
      </c>
      <c r="Q709" s="401"/>
      <c r="R709" s="401"/>
      <c r="S709" s="401"/>
      <c r="T709" s="430"/>
      <c r="U709" s="544">
        <v>61</v>
      </c>
      <c r="V709" s="401"/>
      <c r="W709" s="401"/>
      <c r="X709" s="430"/>
      <c r="Y709" s="502">
        <f t="shared" ref="Y709:Y733" si="35">K709+U709</f>
        <v>394</v>
      </c>
      <c r="Z709" s="401"/>
      <c r="AA709" s="401"/>
      <c r="AB709" s="401"/>
      <c r="AC709" s="430"/>
      <c r="AD709" s="566">
        <v>0.3</v>
      </c>
      <c r="AE709" s="401"/>
      <c r="AF709" s="401"/>
      <c r="AG709" s="401"/>
      <c r="AH709" s="430"/>
      <c r="AI709" s="565">
        <f t="shared" ref="AI709:AI733" si="36">IF($AD709&gt;0,($Y709/$AN649), " ")</f>
        <v>0.30030487804878048</v>
      </c>
      <c r="AJ709" s="440"/>
      <c r="AK709" s="446"/>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row>
    <row r="710" spans="1:112" ht="15.75" customHeight="1">
      <c r="A710" s="2"/>
      <c r="B710" s="444" t="s">
        <v>1508</v>
      </c>
      <c r="C710" s="401"/>
      <c r="D710" s="401"/>
      <c r="E710" s="401"/>
      <c r="F710" s="430"/>
      <c r="G710" s="492">
        <v>3</v>
      </c>
      <c r="H710" s="401"/>
      <c r="I710" s="401"/>
      <c r="J710" s="430"/>
      <c r="K710" s="544">
        <v>401</v>
      </c>
      <c r="L710" s="401"/>
      <c r="M710" s="401"/>
      <c r="N710" s="401"/>
      <c r="O710" s="430"/>
      <c r="P710" s="502">
        <f t="shared" si="34"/>
        <v>1203</v>
      </c>
      <c r="Q710" s="401"/>
      <c r="R710" s="401"/>
      <c r="S710" s="401"/>
      <c r="T710" s="430"/>
      <c r="U710" s="544">
        <v>71</v>
      </c>
      <c r="V710" s="401"/>
      <c r="W710" s="401"/>
      <c r="X710" s="430"/>
      <c r="Y710" s="502">
        <f t="shared" si="35"/>
        <v>472</v>
      </c>
      <c r="Z710" s="401"/>
      <c r="AA710" s="401"/>
      <c r="AB710" s="401"/>
      <c r="AC710" s="430"/>
      <c r="AD710" s="566">
        <v>0.3</v>
      </c>
      <c r="AE710" s="401"/>
      <c r="AF710" s="401"/>
      <c r="AG710" s="401"/>
      <c r="AH710" s="430"/>
      <c r="AI710" s="565">
        <f t="shared" si="36"/>
        <v>0.29987293519695046</v>
      </c>
      <c r="AJ710" s="440"/>
      <c r="AK710" s="446"/>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row>
    <row r="711" spans="1:112" ht="15.75" customHeight="1">
      <c r="A711" s="2"/>
      <c r="B711" s="444" t="s">
        <v>1509</v>
      </c>
      <c r="C711" s="401"/>
      <c r="D711" s="401"/>
      <c r="E711" s="401"/>
      <c r="F711" s="430"/>
      <c r="G711" s="492">
        <v>3</v>
      </c>
      <c r="H711" s="401"/>
      <c r="I711" s="401"/>
      <c r="J711" s="430"/>
      <c r="K711" s="544">
        <v>462</v>
      </c>
      <c r="L711" s="401"/>
      <c r="M711" s="401"/>
      <c r="N711" s="401"/>
      <c r="O711" s="430"/>
      <c r="P711" s="502">
        <f t="shared" si="34"/>
        <v>1386</v>
      </c>
      <c r="Q711" s="401"/>
      <c r="R711" s="401"/>
      <c r="S711" s="401"/>
      <c r="T711" s="430"/>
      <c r="U711" s="544">
        <v>84</v>
      </c>
      <c r="V711" s="401"/>
      <c r="W711" s="401"/>
      <c r="X711" s="430"/>
      <c r="Y711" s="502">
        <f t="shared" si="35"/>
        <v>546</v>
      </c>
      <c r="Z711" s="401"/>
      <c r="AA711" s="401"/>
      <c r="AB711" s="401"/>
      <c r="AC711" s="430"/>
      <c r="AD711" s="566">
        <v>0.3</v>
      </c>
      <c r="AE711" s="401"/>
      <c r="AF711" s="401"/>
      <c r="AG711" s="401"/>
      <c r="AH711" s="430"/>
      <c r="AI711" s="565">
        <f t="shared" si="36"/>
        <v>0.3</v>
      </c>
      <c r="AJ711" s="440"/>
      <c r="AK711" s="446"/>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row>
    <row r="712" spans="1:112" ht="15.75" customHeight="1">
      <c r="A712" s="2"/>
      <c r="B712" s="444" t="s">
        <v>1507</v>
      </c>
      <c r="C712" s="401"/>
      <c r="D712" s="401"/>
      <c r="E712" s="401"/>
      <c r="F712" s="430"/>
      <c r="G712" s="492">
        <v>3</v>
      </c>
      <c r="H712" s="401"/>
      <c r="I712" s="401"/>
      <c r="J712" s="430"/>
      <c r="K712" s="544">
        <v>529</v>
      </c>
      <c r="L712" s="401"/>
      <c r="M712" s="401"/>
      <c r="N712" s="401"/>
      <c r="O712" s="430"/>
      <c r="P712" s="502">
        <f t="shared" si="34"/>
        <v>1587</v>
      </c>
      <c r="Q712" s="401"/>
      <c r="R712" s="401"/>
      <c r="S712" s="401"/>
      <c r="T712" s="430"/>
      <c r="U712" s="544">
        <v>61</v>
      </c>
      <c r="V712" s="401"/>
      <c r="W712" s="401"/>
      <c r="X712" s="430"/>
      <c r="Y712" s="502">
        <f t="shared" si="35"/>
        <v>590</v>
      </c>
      <c r="Z712" s="401"/>
      <c r="AA712" s="401"/>
      <c r="AB712" s="401"/>
      <c r="AC712" s="430"/>
      <c r="AD712" s="566">
        <v>0.45</v>
      </c>
      <c r="AE712" s="401"/>
      <c r="AF712" s="401"/>
      <c r="AG712" s="401"/>
      <c r="AH712" s="430"/>
      <c r="AI712" s="565">
        <f t="shared" si="36"/>
        <v>0.44969512195121952</v>
      </c>
      <c r="AJ712" s="440"/>
      <c r="AK712" s="446"/>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row>
    <row r="713" spans="1:112" ht="15.75" customHeight="1">
      <c r="A713" s="2"/>
      <c r="B713" s="444" t="s">
        <v>1508</v>
      </c>
      <c r="C713" s="401"/>
      <c r="D713" s="401"/>
      <c r="E713" s="401"/>
      <c r="F713" s="430"/>
      <c r="G713" s="492">
        <v>8</v>
      </c>
      <c r="H713" s="401"/>
      <c r="I713" s="401"/>
      <c r="J713" s="430"/>
      <c r="K713" s="544">
        <v>637</v>
      </c>
      <c r="L713" s="401"/>
      <c r="M713" s="401"/>
      <c r="N713" s="401"/>
      <c r="O713" s="430"/>
      <c r="P713" s="502">
        <f t="shared" si="34"/>
        <v>5096</v>
      </c>
      <c r="Q713" s="401"/>
      <c r="R713" s="401"/>
      <c r="S713" s="401"/>
      <c r="T713" s="430"/>
      <c r="U713" s="544">
        <v>71</v>
      </c>
      <c r="V713" s="401"/>
      <c r="W713" s="401"/>
      <c r="X713" s="430"/>
      <c r="Y713" s="502">
        <f t="shared" si="35"/>
        <v>708</v>
      </c>
      <c r="Z713" s="401"/>
      <c r="AA713" s="401"/>
      <c r="AB713" s="401"/>
      <c r="AC713" s="430"/>
      <c r="AD713" s="566">
        <v>0.45</v>
      </c>
      <c r="AE713" s="401"/>
      <c r="AF713" s="401"/>
      <c r="AG713" s="401"/>
      <c r="AH713" s="430"/>
      <c r="AI713" s="565">
        <f t="shared" si="36"/>
        <v>0.44980940279542569</v>
      </c>
      <c r="AJ713" s="440"/>
      <c r="AK713" s="446"/>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row>
    <row r="714" spans="1:112" ht="15.75" customHeight="1">
      <c r="A714" s="2"/>
      <c r="B714" s="444" t="s">
        <v>1509</v>
      </c>
      <c r="C714" s="401"/>
      <c r="D714" s="401"/>
      <c r="E714" s="401"/>
      <c r="F714" s="430"/>
      <c r="G714" s="492">
        <v>5</v>
      </c>
      <c r="H714" s="401"/>
      <c r="I714" s="401"/>
      <c r="J714" s="430"/>
      <c r="K714" s="544">
        <v>735</v>
      </c>
      <c r="L714" s="401"/>
      <c r="M714" s="401"/>
      <c r="N714" s="401"/>
      <c r="O714" s="430"/>
      <c r="P714" s="502">
        <f t="shared" si="34"/>
        <v>3675</v>
      </c>
      <c r="Q714" s="401"/>
      <c r="R714" s="401"/>
      <c r="S714" s="401"/>
      <c r="T714" s="430"/>
      <c r="U714" s="544">
        <v>84</v>
      </c>
      <c r="V714" s="401"/>
      <c r="W714" s="401"/>
      <c r="X714" s="430"/>
      <c r="Y714" s="502">
        <f t="shared" si="35"/>
        <v>819</v>
      </c>
      <c r="Z714" s="401"/>
      <c r="AA714" s="401"/>
      <c r="AB714" s="401"/>
      <c r="AC714" s="430"/>
      <c r="AD714" s="566">
        <v>0.45</v>
      </c>
      <c r="AE714" s="401"/>
      <c r="AF714" s="401"/>
      <c r="AG714" s="401"/>
      <c r="AH714" s="430"/>
      <c r="AI714" s="565">
        <f t="shared" si="36"/>
        <v>0.45</v>
      </c>
      <c r="AJ714" s="440"/>
      <c r="AK714" s="446"/>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row>
    <row r="715" spans="1:112" ht="15.75" customHeight="1">
      <c r="A715" s="2"/>
      <c r="B715" s="444" t="s">
        <v>1507</v>
      </c>
      <c r="C715" s="401"/>
      <c r="D715" s="401"/>
      <c r="E715" s="401"/>
      <c r="F715" s="430"/>
      <c r="G715" s="492">
        <v>3</v>
      </c>
      <c r="H715" s="401"/>
      <c r="I715" s="401"/>
      <c r="J715" s="430"/>
      <c r="K715" s="544">
        <v>595</v>
      </c>
      <c r="L715" s="401"/>
      <c r="M715" s="401"/>
      <c r="N715" s="401"/>
      <c r="O715" s="430"/>
      <c r="P715" s="502">
        <f t="shared" si="34"/>
        <v>1785</v>
      </c>
      <c r="Q715" s="401"/>
      <c r="R715" s="401"/>
      <c r="S715" s="401"/>
      <c r="T715" s="430"/>
      <c r="U715" s="544">
        <v>61</v>
      </c>
      <c r="V715" s="401"/>
      <c r="W715" s="401"/>
      <c r="X715" s="430"/>
      <c r="Y715" s="502">
        <f t="shared" si="35"/>
        <v>656</v>
      </c>
      <c r="Z715" s="401"/>
      <c r="AA715" s="401"/>
      <c r="AB715" s="401"/>
      <c r="AC715" s="430"/>
      <c r="AD715" s="566">
        <v>0.5</v>
      </c>
      <c r="AE715" s="401"/>
      <c r="AF715" s="401"/>
      <c r="AG715" s="401"/>
      <c r="AH715" s="430"/>
      <c r="AI715" s="565">
        <f t="shared" si="36"/>
        <v>0.5</v>
      </c>
      <c r="AJ715" s="440"/>
      <c r="AK715" s="446"/>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row>
    <row r="716" spans="1:112" ht="15.75" customHeight="1">
      <c r="A716" s="2"/>
      <c r="B716" s="444" t="s">
        <v>1508</v>
      </c>
      <c r="C716" s="401"/>
      <c r="D716" s="401"/>
      <c r="E716" s="401"/>
      <c r="F716" s="430"/>
      <c r="G716" s="492">
        <v>12</v>
      </c>
      <c r="H716" s="401"/>
      <c r="I716" s="401"/>
      <c r="J716" s="430"/>
      <c r="K716" s="544">
        <v>716</v>
      </c>
      <c r="L716" s="401"/>
      <c r="M716" s="401"/>
      <c r="N716" s="401"/>
      <c r="O716" s="430"/>
      <c r="P716" s="502">
        <f t="shared" si="34"/>
        <v>8592</v>
      </c>
      <c r="Q716" s="401"/>
      <c r="R716" s="401"/>
      <c r="S716" s="401"/>
      <c r="T716" s="430"/>
      <c r="U716" s="544">
        <v>71</v>
      </c>
      <c r="V716" s="401"/>
      <c r="W716" s="401"/>
      <c r="X716" s="430"/>
      <c r="Y716" s="502">
        <f t="shared" si="35"/>
        <v>787</v>
      </c>
      <c r="Z716" s="401"/>
      <c r="AA716" s="401"/>
      <c r="AB716" s="401"/>
      <c r="AC716" s="430"/>
      <c r="AD716" s="566">
        <v>0.5</v>
      </c>
      <c r="AE716" s="401"/>
      <c r="AF716" s="401"/>
      <c r="AG716" s="401"/>
      <c r="AH716" s="430"/>
      <c r="AI716" s="565">
        <f t="shared" si="36"/>
        <v>0.5</v>
      </c>
      <c r="AJ716" s="440"/>
      <c r="AK716" s="446"/>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row>
    <row r="717" spans="1:112" ht="15.75" customHeight="1">
      <c r="A717" s="2"/>
      <c r="B717" s="444" t="s">
        <v>1509</v>
      </c>
      <c r="C717" s="401"/>
      <c r="D717" s="401"/>
      <c r="E717" s="401"/>
      <c r="F717" s="430"/>
      <c r="G717" s="492">
        <v>8</v>
      </c>
      <c r="H717" s="401"/>
      <c r="I717" s="401"/>
      <c r="J717" s="430"/>
      <c r="K717" s="544">
        <v>826</v>
      </c>
      <c r="L717" s="401"/>
      <c r="M717" s="401"/>
      <c r="N717" s="401"/>
      <c r="O717" s="430"/>
      <c r="P717" s="502">
        <f t="shared" si="34"/>
        <v>6608</v>
      </c>
      <c r="Q717" s="401"/>
      <c r="R717" s="401"/>
      <c r="S717" s="401"/>
      <c r="T717" s="430"/>
      <c r="U717" s="544">
        <v>84</v>
      </c>
      <c r="V717" s="401"/>
      <c r="W717" s="401"/>
      <c r="X717" s="430"/>
      <c r="Y717" s="502">
        <f t="shared" si="35"/>
        <v>910</v>
      </c>
      <c r="Z717" s="401"/>
      <c r="AA717" s="401"/>
      <c r="AB717" s="401"/>
      <c r="AC717" s="430"/>
      <c r="AD717" s="566">
        <v>0.5</v>
      </c>
      <c r="AE717" s="401"/>
      <c r="AF717" s="401"/>
      <c r="AG717" s="401"/>
      <c r="AH717" s="430"/>
      <c r="AI717" s="565">
        <f t="shared" si="36"/>
        <v>0.5</v>
      </c>
      <c r="AJ717" s="440"/>
      <c r="AK717" s="446"/>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row>
    <row r="718" spans="1:112" ht="15.75" customHeight="1">
      <c r="A718" s="2"/>
      <c r="B718" s="444" t="s">
        <v>1507</v>
      </c>
      <c r="C718" s="401"/>
      <c r="D718" s="401"/>
      <c r="E718" s="401"/>
      <c r="F718" s="430"/>
      <c r="G718" s="492">
        <v>5</v>
      </c>
      <c r="H718" s="401"/>
      <c r="I718" s="401"/>
      <c r="J718" s="430"/>
      <c r="K718" s="544">
        <v>726</v>
      </c>
      <c r="L718" s="401"/>
      <c r="M718" s="401"/>
      <c r="N718" s="401"/>
      <c r="O718" s="430"/>
      <c r="P718" s="545">
        <f t="shared" si="34"/>
        <v>3630</v>
      </c>
      <c r="Q718" s="450"/>
      <c r="R718" s="450"/>
      <c r="S718" s="450"/>
      <c r="T718" s="451"/>
      <c r="U718" s="544">
        <v>61</v>
      </c>
      <c r="V718" s="401"/>
      <c r="W718" s="401"/>
      <c r="X718" s="430"/>
      <c r="Y718" s="545">
        <f t="shared" si="35"/>
        <v>787</v>
      </c>
      <c r="Z718" s="450"/>
      <c r="AA718" s="450"/>
      <c r="AB718" s="450"/>
      <c r="AC718" s="451"/>
      <c r="AD718" s="566">
        <v>0.6</v>
      </c>
      <c r="AE718" s="401"/>
      <c r="AF718" s="401"/>
      <c r="AG718" s="401"/>
      <c r="AH718" s="430"/>
      <c r="AI718" s="565">
        <f t="shared" si="36"/>
        <v>0.59984756097560976</v>
      </c>
      <c r="AJ718" s="440"/>
      <c r="AK718" s="446"/>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row>
    <row r="719" spans="1:112" ht="15.75" customHeight="1">
      <c r="A719" s="2"/>
      <c r="B719" s="444" t="s">
        <v>1508</v>
      </c>
      <c r="C719" s="401"/>
      <c r="D719" s="401"/>
      <c r="E719" s="401"/>
      <c r="F719" s="430"/>
      <c r="G719" s="492">
        <v>7</v>
      </c>
      <c r="H719" s="401"/>
      <c r="I719" s="401"/>
      <c r="J719" s="430"/>
      <c r="K719" s="544">
        <v>873</v>
      </c>
      <c r="L719" s="401"/>
      <c r="M719" s="401"/>
      <c r="N719" s="401"/>
      <c r="O719" s="430"/>
      <c r="P719" s="502">
        <f t="shared" si="34"/>
        <v>6111</v>
      </c>
      <c r="Q719" s="401"/>
      <c r="R719" s="401"/>
      <c r="S719" s="401"/>
      <c r="T719" s="430"/>
      <c r="U719" s="544">
        <v>71</v>
      </c>
      <c r="V719" s="401"/>
      <c r="W719" s="401"/>
      <c r="X719" s="430"/>
      <c r="Y719" s="502">
        <f t="shared" si="35"/>
        <v>944</v>
      </c>
      <c r="Z719" s="401"/>
      <c r="AA719" s="401"/>
      <c r="AB719" s="401"/>
      <c r="AC719" s="430"/>
      <c r="AD719" s="566">
        <v>0.6</v>
      </c>
      <c r="AE719" s="401"/>
      <c r="AF719" s="401"/>
      <c r="AG719" s="401"/>
      <c r="AH719" s="430"/>
      <c r="AI719" s="565">
        <f t="shared" si="36"/>
        <v>0.59974587039390093</v>
      </c>
      <c r="AJ719" s="440"/>
      <c r="AK719" s="446"/>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row>
    <row r="720" spans="1:112" ht="15.75" customHeight="1">
      <c r="A720" s="2"/>
      <c r="B720" s="444" t="s">
        <v>1509</v>
      </c>
      <c r="C720" s="401"/>
      <c r="D720" s="401"/>
      <c r="E720" s="401"/>
      <c r="F720" s="430"/>
      <c r="G720" s="492">
        <v>4</v>
      </c>
      <c r="H720" s="401"/>
      <c r="I720" s="401"/>
      <c r="J720" s="430"/>
      <c r="K720" s="544">
        <v>1008</v>
      </c>
      <c r="L720" s="401"/>
      <c r="M720" s="401"/>
      <c r="N720" s="401"/>
      <c r="O720" s="430"/>
      <c r="P720" s="502">
        <f t="shared" si="34"/>
        <v>4032</v>
      </c>
      <c r="Q720" s="401"/>
      <c r="R720" s="401"/>
      <c r="S720" s="401"/>
      <c r="T720" s="430"/>
      <c r="U720" s="544">
        <v>84</v>
      </c>
      <c r="V720" s="401"/>
      <c r="W720" s="401"/>
      <c r="X720" s="430"/>
      <c r="Y720" s="502">
        <f t="shared" si="35"/>
        <v>1092</v>
      </c>
      <c r="Z720" s="401"/>
      <c r="AA720" s="401"/>
      <c r="AB720" s="401"/>
      <c r="AC720" s="430"/>
      <c r="AD720" s="566">
        <v>0.6</v>
      </c>
      <c r="AE720" s="401"/>
      <c r="AF720" s="401"/>
      <c r="AG720" s="401"/>
      <c r="AH720" s="430"/>
      <c r="AI720" s="565">
        <f t="shared" si="36"/>
        <v>0.6</v>
      </c>
      <c r="AJ720" s="440"/>
      <c r="AK720" s="446"/>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row>
    <row r="721" spans="1:112" ht="15.75" customHeight="1">
      <c r="A721" s="2"/>
      <c r="B721" s="444" t="s">
        <v>1508</v>
      </c>
      <c r="C721" s="401"/>
      <c r="D721" s="401"/>
      <c r="E721" s="401"/>
      <c r="F721" s="430"/>
      <c r="G721" s="492">
        <v>8</v>
      </c>
      <c r="H721" s="401"/>
      <c r="I721" s="401"/>
      <c r="J721" s="430"/>
      <c r="K721" s="544">
        <f>890</f>
        <v>890</v>
      </c>
      <c r="L721" s="401"/>
      <c r="M721" s="401"/>
      <c r="N721" s="401"/>
      <c r="O721" s="430"/>
      <c r="P721" s="502">
        <f t="shared" si="34"/>
        <v>7120</v>
      </c>
      <c r="Q721" s="401"/>
      <c r="R721" s="401"/>
      <c r="S721" s="401"/>
      <c r="T721" s="430"/>
      <c r="U721" s="544">
        <v>71</v>
      </c>
      <c r="V721" s="401"/>
      <c r="W721" s="401"/>
      <c r="X721" s="430"/>
      <c r="Y721" s="502">
        <f t="shared" si="35"/>
        <v>961</v>
      </c>
      <c r="Z721" s="401"/>
      <c r="AA721" s="401"/>
      <c r="AB721" s="401"/>
      <c r="AC721" s="430"/>
      <c r="AD721" s="566">
        <v>0.8</v>
      </c>
      <c r="AE721" s="401"/>
      <c r="AF721" s="401"/>
      <c r="AG721" s="401"/>
      <c r="AH721" s="430"/>
      <c r="AI721" s="565">
        <f t="shared" si="36"/>
        <v>0.61054637865311312</v>
      </c>
      <c r="AJ721" s="440"/>
      <c r="AK721" s="446"/>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row>
    <row r="722" spans="1:112" ht="15.75" customHeight="1">
      <c r="A722" s="2"/>
      <c r="B722" s="444" t="s">
        <v>1509</v>
      </c>
      <c r="C722" s="401"/>
      <c r="D722" s="401"/>
      <c r="E722" s="401"/>
      <c r="F722" s="430"/>
      <c r="G722" s="492">
        <v>4</v>
      </c>
      <c r="H722" s="401"/>
      <c r="I722" s="401"/>
      <c r="J722" s="430"/>
      <c r="K722" s="544">
        <v>1300</v>
      </c>
      <c r="L722" s="401"/>
      <c r="M722" s="401"/>
      <c r="N722" s="401"/>
      <c r="O722" s="430"/>
      <c r="P722" s="502">
        <f t="shared" si="34"/>
        <v>5200</v>
      </c>
      <c r="Q722" s="401"/>
      <c r="R722" s="401"/>
      <c r="S722" s="401"/>
      <c r="T722" s="430"/>
      <c r="U722" s="544">
        <v>84</v>
      </c>
      <c r="V722" s="401"/>
      <c r="W722" s="401"/>
      <c r="X722" s="430"/>
      <c r="Y722" s="502">
        <f t="shared" si="35"/>
        <v>1384</v>
      </c>
      <c r="Z722" s="401"/>
      <c r="AA722" s="401"/>
      <c r="AB722" s="401"/>
      <c r="AC722" s="430"/>
      <c r="AD722" s="566">
        <v>0.8</v>
      </c>
      <c r="AE722" s="401"/>
      <c r="AF722" s="401"/>
      <c r="AG722" s="401"/>
      <c r="AH722" s="430"/>
      <c r="AI722" s="565">
        <f t="shared" si="36"/>
        <v>0.7604395604395604</v>
      </c>
      <c r="AJ722" s="440"/>
      <c r="AK722" s="446"/>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row>
    <row r="723" spans="1:112" ht="15.75" customHeight="1">
      <c r="A723" s="2"/>
      <c r="B723" s="444"/>
      <c r="C723" s="401"/>
      <c r="D723" s="401"/>
      <c r="E723" s="401"/>
      <c r="F723" s="430"/>
      <c r="G723" s="492"/>
      <c r="H723" s="401"/>
      <c r="I723" s="401"/>
      <c r="J723" s="430"/>
      <c r="K723" s="544"/>
      <c r="L723" s="401"/>
      <c r="M723" s="401"/>
      <c r="N723" s="401"/>
      <c r="O723" s="430"/>
      <c r="P723" s="502">
        <f t="shared" si="34"/>
        <v>0</v>
      </c>
      <c r="Q723" s="401"/>
      <c r="R723" s="401"/>
      <c r="S723" s="401"/>
      <c r="T723" s="430"/>
      <c r="U723" s="544">
        <v>0</v>
      </c>
      <c r="V723" s="401"/>
      <c r="W723" s="401"/>
      <c r="X723" s="430"/>
      <c r="Y723" s="502">
        <f t="shared" si="35"/>
        <v>0</v>
      </c>
      <c r="Z723" s="401"/>
      <c r="AA723" s="401"/>
      <c r="AB723" s="401"/>
      <c r="AC723" s="430"/>
      <c r="AD723" s="566">
        <v>0</v>
      </c>
      <c r="AE723" s="401"/>
      <c r="AF723" s="401"/>
      <c r="AG723" s="401"/>
      <c r="AH723" s="430"/>
      <c r="AI723" s="565" t="str">
        <f t="shared" si="36"/>
        <v xml:space="preserve"> </v>
      </c>
      <c r="AJ723" s="440"/>
      <c r="AK723" s="446"/>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row>
    <row r="724" spans="1:112" ht="15.75" customHeight="1">
      <c r="A724" s="2"/>
      <c r="B724" s="444"/>
      <c r="C724" s="401"/>
      <c r="D724" s="401"/>
      <c r="E724" s="401"/>
      <c r="F724" s="430"/>
      <c r="G724" s="492"/>
      <c r="H724" s="401"/>
      <c r="I724" s="401"/>
      <c r="J724" s="430"/>
      <c r="K724" s="544"/>
      <c r="L724" s="401"/>
      <c r="M724" s="401"/>
      <c r="N724" s="401"/>
      <c r="O724" s="430"/>
      <c r="P724" s="502">
        <f t="shared" si="34"/>
        <v>0</v>
      </c>
      <c r="Q724" s="401"/>
      <c r="R724" s="401"/>
      <c r="S724" s="401"/>
      <c r="T724" s="430"/>
      <c r="U724" s="544">
        <v>0</v>
      </c>
      <c r="V724" s="401"/>
      <c r="W724" s="401"/>
      <c r="X724" s="430"/>
      <c r="Y724" s="502">
        <f t="shared" si="35"/>
        <v>0</v>
      </c>
      <c r="Z724" s="401"/>
      <c r="AA724" s="401"/>
      <c r="AB724" s="401"/>
      <c r="AC724" s="430"/>
      <c r="AD724" s="566">
        <v>0</v>
      </c>
      <c r="AE724" s="401"/>
      <c r="AF724" s="401"/>
      <c r="AG724" s="401"/>
      <c r="AH724" s="430"/>
      <c r="AI724" s="565" t="str">
        <f t="shared" si="36"/>
        <v xml:space="preserve"> </v>
      </c>
      <c r="AJ724" s="440"/>
      <c r="AK724" s="446"/>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row>
    <row r="725" spans="1:112" ht="15.75" customHeight="1">
      <c r="A725" s="2"/>
      <c r="B725" s="444"/>
      <c r="C725" s="401"/>
      <c r="D725" s="401"/>
      <c r="E725" s="401"/>
      <c r="F725" s="430"/>
      <c r="G725" s="492"/>
      <c r="H725" s="401"/>
      <c r="I725" s="401"/>
      <c r="J725" s="430"/>
      <c r="K725" s="544"/>
      <c r="L725" s="401"/>
      <c r="M725" s="401"/>
      <c r="N725" s="401"/>
      <c r="O725" s="430"/>
      <c r="P725" s="502">
        <f t="shared" si="34"/>
        <v>0</v>
      </c>
      <c r="Q725" s="401"/>
      <c r="R725" s="401"/>
      <c r="S725" s="401"/>
      <c r="T725" s="430"/>
      <c r="U725" s="544">
        <v>0</v>
      </c>
      <c r="V725" s="401"/>
      <c r="W725" s="401"/>
      <c r="X725" s="430"/>
      <c r="Y725" s="502">
        <f t="shared" si="35"/>
        <v>0</v>
      </c>
      <c r="Z725" s="401"/>
      <c r="AA725" s="401"/>
      <c r="AB725" s="401"/>
      <c r="AC725" s="430"/>
      <c r="AD725" s="566">
        <v>0</v>
      </c>
      <c r="AE725" s="401"/>
      <c r="AF725" s="401"/>
      <c r="AG725" s="401"/>
      <c r="AH725" s="430"/>
      <c r="AI725" s="565" t="str">
        <f t="shared" si="36"/>
        <v xml:space="preserve"> </v>
      </c>
      <c r="AJ725" s="440"/>
      <c r="AK725" s="446"/>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row>
    <row r="726" spans="1:112" ht="15.75" customHeight="1">
      <c r="A726" s="2"/>
      <c r="B726" s="444"/>
      <c r="C726" s="401"/>
      <c r="D726" s="401"/>
      <c r="E726" s="401"/>
      <c r="F726" s="430"/>
      <c r="G726" s="492"/>
      <c r="H726" s="401"/>
      <c r="I726" s="401"/>
      <c r="J726" s="430"/>
      <c r="K726" s="544"/>
      <c r="L726" s="401"/>
      <c r="M726" s="401"/>
      <c r="N726" s="401"/>
      <c r="O726" s="430"/>
      <c r="P726" s="502">
        <f t="shared" si="34"/>
        <v>0</v>
      </c>
      <c r="Q726" s="401"/>
      <c r="R726" s="401"/>
      <c r="S726" s="401"/>
      <c r="T726" s="430"/>
      <c r="U726" s="544">
        <v>0</v>
      </c>
      <c r="V726" s="401"/>
      <c r="W726" s="401"/>
      <c r="X726" s="430"/>
      <c r="Y726" s="502">
        <f t="shared" si="35"/>
        <v>0</v>
      </c>
      <c r="Z726" s="401"/>
      <c r="AA726" s="401"/>
      <c r="AB726" s="401"/>
      <c r="AC726" s="430"/>
      <c r="AD726" s="566">
        <v>0</v>
      </c>
      <c r="AE726" s="401"/>
      <c r="AF726" s="401"/>
      <c r="AG726" s="401"/>
      <c r="AH726" s="430"/>
      <c r="AI726" s="565" t="str">
        <f t="shared" si="36"/>
        <v xml:space="preserve"> </v>
      </c>
      <c r="AJ726" s="440"/>
      <c r="AK726" s="446"/>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row>
    <row r="727" spans="1:112" ht="15.75" customHeight="1">
      <c r="A727" s="2"/>
      <c r="B727" s="444"/>
      <c r="C727" s="401"/>
      <c r="D727" s="401"/>
      <c r="E727" s="401"/>
      <c r="F727" s="430"/>
      <c r="G727" s="492"/>
      <c r="H727" s="401"/>
      <c r="I727" s="401"/>
      <c r="J727" s="430"/>
      <c r="K727" s="544"/>
      <c r="L727" s="401"/>
      <c r="M727" s="401"/>
      <c r="N727" s="401"/>
      <c r="O727" s="430"/>
      <c r="P727" s="502">
        <f t="shared" si="34"/>
        <v>0</v>
      </c>
      <c r="Q727" s="401"/>
      <c r="R727" s="401"/>
      <c r="S727" s="401"/>
      <c r="T727" s="430"/>
      <c r="U727" s="544">
        <v>0</v>
      </c>
      <c r="V727" s="401"/>
      <c r="W727" s="401"/>
      <c r="X727" s="430"/>
      <c r="Y727" s="502">
        <f t="shared" si="35"/>
        <v>0</v>
      </c>
      <c r="Z727" s="401"/>
      <c r="AA727" s="401"/>
      <c r="AB727" s="401"/>
      <c r="AC727" s="430"/>
      <c r="AD727" s="566">
        <v>0</v>
      </c>
      <c r="AE727" s="401"/>
      <c r="AF727" s="401"/>
      <c r="AG727" s="401"/>
      <c r="AH727" s="430"/>
      <c r="AI727" s="565" t="str">
        <f t="shared" si="36"/>
        <v xml:space="preserve"> </v>
      </c>
      <c r="AJ727" s="440"/>
      <c r="AK727" s="446"/>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row>
    <row r="728" spans="1:112" ht="15.75" customHeight="1">
      <c r="A728" s="2"/>
      <c r="B728" s="444"/>
      <c r="C728" s="401"/>
      <c r="D728" s="401"/>
      <c r="E728" s="401"/>
      <c r="F728" s="430"/>
      <c r="G728" s="492"/>
      <c r="H728" s="401"/>
      <c r="I728" s="401"/>
      <c r="J728" s="430"/>
      <c r="K728" s="544"/>
      <c r="L728" s="401"/>
      <c r="M728" s="401"/>
      <c r="N728" s="401"/>
      <c r="O728" s="430"/>
      <c r="P728" s="502">
        <f t="shared" si="34"/>
        <v>0</v>
      </c>
      <c r="Q728" s="401"/>
      <c r="R728" s="401"/>
      <c r="S728" s="401"/>
      <c r="T728" s="430"/>
      <c r="U728" s="544">
        <v>0</v>
      </c>
      <c r="V728" s="401"/>
      <c r="W728" s="401"/>
      <c r="X728" s="430"/>
      <c r="Y728" s="502">
        <f t="shared" si="35"/>
        <v>0</v>
      </c>
      <c r="Z728" s="401"/>
      <c r="AA728" s="401"/>
      <c r="AB728" s="401"/>
      <c r="AC728" s="430"/>
      <c r="AD728" s="566">
        <v>0</v>
      </c>
      <c r="AE728" s="401"/>
      <c r="AF728" s="401"/>
      <c r="AG728" s="401"/>
      <c r="AH728" s="430"/>
      <c r="AI728" s="565" t="str">
        <f t="shared" si="36"/>
        <v xml:space="preserve"> </v>
      </c>
      <c r="AJ728" s="440"/>
      <c r="AK728" s="446"/>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row>
    <row r="729" spans="1:112" ht="12.75" customHeight="1">
      <c r="A729" s="2"/>
      <c r="B729" s="444"/>
      <c r="C729" s="401"/>
      <c r="D729" s="401"/>
      <c r="E729" s="401"/>
      <c r="F729" s="430"/>
      <c r="G729" s="492"/>
      <c r="H729" s="401"/>
      <c r="I729" s="401"/>
      <c r="J729" s="430"/>
      <c r="K729" s="544"/>
      <c r="L729" s="401"/>
      <c r="M729" s="401"/>
      <c r="N729" s="401"/>
      <c r="O729" s="430"/>
      <c r="P729" s="502">
        <f t="shared" si="34"/>
        <v>0</v>
      </c>
      <c r="Q729" s="401"/>
      <c r="R729" s="401"/>
      <c r="S729" s="401"/>
      <c r="T729" s="430"/>
      <c r="U729" s="544">
        <v>0</v>
      </c>
      <c r="V729" s="401"/>
      <c r="W729" s="401"/>
      <c r="X729" s="430"/>
      <c r="Y729" s="502">
        <f t="shared" si="35"/>
        <v>0</v>
      </c>
      <c r="Z729" s="401"/>
      <c r="AA729" s="401"/>
      <c r="AB729" s="401"/>
      <c r="AC729" s="430"/>
      <c r="AD729" s="566">
        <v>0</v>
      </c>
      <c r="AE729" s="401"/>
      <c r="AF729" s="401"/>
      <c r="AG729" s="401"/>
      <c r="AH729" s="430"/>
      <c r="AI729" s="565" t="str">
        <f t="shared" si="36"/>
        <v xml:space="preserve"> </v>
      </c>
      <c r="AJ729" s="440"/>
      <c r="AK729" s="446"/>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row>
    <row r="730" spans="1:112" ht="13.5" customHeight="1">
      <c r="A730" s="2"/>
      <c r="B730" s="444"/>
      <c r="C730" s="401"/>
      <c r="D730" s="401"/>
      <c r="E730" s="401"/>
      <c r="F730" s="430"/>
      <c r="G730" s="492"/>
      <c r="H730" s="401"/>
      <c r="I730" s="401"/>
      <c r="J730" s="430"/>
      <c r="K730" s="544"/>
      <c r="L730" s="401"/>
      <c r="M730" s="401"/>
      <c r="N730" s="401"/>
      <c r="O730" s="430"/>
      <c r="P730" s="502">
        <f t="shared" si="34"/>
        <v>0</v>
      </c>
      <c r="Q730" s="401"/>
      <c r="R730" s="401"/>
      <c r="S730" s="401"/>
      <c r="T730" s="430"/>
      <c r="U730" s="544">
        <v>0</v>
      </c>
      <c r="V730" s="401"/>
      <c r="W730" s="401"/>
      <c r="X730" s="430"/>
      <c r="Y730" s="502">
        <f t="shared" si="35"/>
        <v>0</v>
      </c>
      <c r="Z730" s="401"/>
      <c r="AA730" s="401"/>
      <c r="AB730" s="401"/>
      <c r="AC730" s="430"/>
      <c r="AD730" s="566">
        <v>0</v>
      </c>
      <c r="AE730" s="401"/>
      <c r="AF730" s="401"/>
      <c r="AG730" s="401"/>
      <c r="AH730" s="430"/>
      <c r="AI730" s="565" t="str">
        <f t="shared" si="36"/>
        <v xml:space="preserve"> </v>
      </c>
      <c r="AJ730" s="440"/>
      <c r="AK730" s="446"/>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row>
    <row r="731" spans="1:112" ht="15.75" customHeight="1">
      <c r="A731" s="2"/>
      <c r="B731" s="444"/>
      <c r="C731" s="401"/>
      <c r="D731" s="401"/>
      <c r="E731" s="401"/>
      <c r="F731" s="430"/>
      <c r="G731" s="492"/>
      <c r="H731" s="401"/>
      <c r="I731" s="401"/>
      <c r="J731" s="430"/>
      <c r="K731" s="544"/>
      <c r="L731" s="401"/>
      <c r="M731" s="401"/>
      <c r="N731" s="401"/>
      <c r="O731" s="430"/>
      <c r="P731" s="502">
        <f t="shared" si="34"/>
        <v>0</v>
      </c>
      <c r="Q731" s="401"/>
      <c r="R731" s="401"/>
      <c r="S731" s="401"/>
      <c r="T731" s="430"/>
      <c r="U731" s="544">
        <v>0</v>
      </c>
      <c r="V731" s="401"/>
      <c r="W731" s="401"/>
      <c r="X731" s="430"/>
      <c r="Y731" s="502">
        <f t="shared" si="35"/>
        <v>0</v>
      </c>
      <c r="Z731" s="401"/>
      <c r="AA731" s="401"/>
      <c r="AB731" s="401"/>
      <c r="AC731" s="430"/>
      <c r="AD731" s="566">
        <v>0</v>
      </c>
      <c r="AE731" s="401"/>
      <c r="AF731" s="401"/>
      <c r="AG731" s="401"/>
      <c r="AH731" s="430"/>
      <c r="AI731" s="565" t="str">
        <f t="shared" si="36"/>
        <v xml:space="preserve"> </v>
      </c>
      <c r="AJ731" s="440"/>
      <c r="AK731" s="446"/>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row>
    <row r="732" spans="1:112" ht="15.75" customHeight="1">
      <c r="A732" s="2"/>
      <c r="B732" s="444"/>
      <c r="C732" s="401"/>
      <c r="D732" s="401"/>
      <c r="E732" s="401"/>
      <c r="F732" s="430"/>
      <c r="G732" s="492"/>
      <c r="H732" s="401"/>
      <c r="I732" s="401"/>
      <c r="J732" s="430"/>
      <c r="K732" s="544"/>
      <c r="L732" s="401"/>
      <c r="M732" s="401"/>
      <c r="N732" s="401"/>
      <c r="O732" s="430"/>
      <c r="P732" s="502">
        <f t="shared" si="34"/>
        <v>0</v>
      </c>
      <c r="Q732" s="401"/>
      <c r="R732" s="401"/>
      <c r="S732" s="401"/>
      <c r="T732" s="430"/>
      <c r="U732" s="544">
        <v>0</v>
      </c>
      <c r="V732" s="401"/>
      <c r="W732" s="401"/>
      <c r="X732" s="430"/>
      <c r="Y732" s="502">
        <f t="shared" si="35"/>
        <v>0</v>
      </c>
      <c r="Z732" s="401"/>
      <c r="AA732" s="401"/>
      <c r="AB732" s="401"/>
      <c r="AC732" s="430"/>
      <c r="AD732" s="566">
        <v>0</v>
      </c>
      <c r="AE732" s="401"/>
      <c r="AF732" s="401"/>
      <c r="AG732" s="401"/>
      <c r="AH732" s="430"/>
      <c r="AI732" s="565" t="str">
        <f t="shared" si="36"/>
        <v xml:space="preserve"> </v>
      </c>
      <c r="AJ732" s="440"/>
      <c r="AK732" s="446"/>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row>
    <row r="733" spans="1:112" ht="15.75" customHeight="1">
      <c r="A733" s="2"/>
      <c r="B733" s="444"/>
      <c r="C733" s="401"/>
      <c r="D733" s="401"/>
      <c r="E733" s="401"/>
      <c r="F733" s="430"/>
      <c r="G733" s="492"/>
      <c r="H733" s="401"/>
      <c r="I733" s="401"/>
      <c r="J733" s="430"/>
      <c r="K733" s="544"/>
      <c r="L733" s="401"/>
      <c r="M733" s="401"/>
      <c r="N733" s="401"/>
      <c r="O733" s="430"/>
      <c r="P733" s="502">
        <f t="shared" si="34"/>
        <v>0</v>
      </c>
      <c r="Q733" s="401"/>
      <c r="R733" s="401"/>
      <c r="S733" s="401"/>
      <c r="T733" s="430"/>
      <c r="U733" s="544">
        <v>0</v>
      </c>
      <c r="V733" s="401"/>
      <c r="W733" s="401"/>
      <c r="X733" s="430"/>
      <c r="Y733" s="502">
        <f t="shared" si="35"/>
        <v>0</v>
      </c>
      <c r="Z733" s="401"/>
      <c r="AA733" s="401"/>
      <c r="AB733" s="401"/>
      <c r="AC733" s="430"/>
      <c r="AD733" s="566">
        <v>0</v>
      </c>
      <c r="AE733" s="401"/>
      <c r="AF733" s="401"/>
      <c r="AG733" s="401"/>
      <c r="AH733" s="430"/>
      <c r="AI733" s="594" t="str">
        <f t="shared" si="36"/>
        <v xml:space="preserve"> </v>
      </c>
      <c r="AJ733" s="401"/>
      <c r="AK733" s="430"/>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row>
    <row r="734" spans="1:112" ht="15.75" customHeight="1">
      <c r="A734" s="2"/>
      <c r="B734" s="514" t="s">
        <v>1606</v>
      </c>
      <c r="C734" s="401"/>
      <c r="D734" s="401"/>
      <c r="E734" s="401"/>
      <c r="F734" s="430"/>
      <c r="G734" s="482">
        <f>SUM(G709:J733)</f>
        <v>74</v>
      </c>
      <c r="H734" s="401"/>
      <c r="I734" s="401"/>
      <c r="J734" s="430"/>
      <c r="K734" s="514" t="s">
        <v>1607</v>
      </c>
      <c r="L734" s="401"/>
      <c r="M734" s="401"/>
      <c r="N734" s="401"/>
      <c r="O734" s="430"/>
      <c r="P734" s="502">
        <f>SUM(P709:T733)</f>
        <v>56358</v>
      </c>
      <c r="Q734" s="401"/>
      <c r="R734" s="401"/>
      <c r="S734" s="401"/>
      <c r="T734" s="430"/>
      <c r="U734" s="2"/>
      <c r="V734" s="2"/>
      <c r="W734" s="2"/>
      <c r="X734" s="2"/>
      <c r="Y734" s="514" t="s">
        <v>1608</v>
      </c>
      <c r="Z734" s="401"/>
      <c r="AA734" s="401"/>
      <c r="AB734" s="401"/>
      <c r="AC734" s="430"/>
      <c r="AD734" s="595">
        <f>AV675</f>
        <v>0.54054054054054057</v>
      </c>
      <c r="AE734" s="401"/>
      <c r="AF734" s="401"/>
      <c r="AG734" s="401"/>
      <c r="AH734" s="430"/>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row>
    <row r="735" spans="1:112" ht="15.75" customHeight="1">
      <c r="A735" s="2"/>
      <c r="B735" s="74"/>
      <c r="C735" s="74"/>
      <c r="D735" s="74"/>
      <c r="E735" s="74"/>
      <c r="F735" s="74"/>
      <c r="G735" s="329"/>
      <c r="H735" s="329"/>
      <c r="I735" s="329"/>
      <c r="J735" s="329"/>
      <c r="K735" s="74"/>
      <c r="L735" s="74"/>
      <c r="M735" s="74"/>
      <c r="N735" s="74"/>
      <c r="O735" s="74"/>
      <c r="P735" s="234"/>
      <c r="Q735" s="234"/>
      <c r="R735" s="234"/>
      <c r="S735" s="234"/>
      <c r="T735" s="234"/>
      <c r="U735" s="2"/>
      <c r="V735" s="2"/>
      <c r="W735" s="2"/>
      <c r="X735" s="2"/>
      <c r="Y735" s="74"/>
      <c r="Z735" s="74"/>
      <c r="AA735" s="74"/>
      <c r="AB735" s="74"/>
      <c r="AC735" s="74"/>
      <c r="AD735" s="330"/>
      <c r="AE735" s="10"/>
      <c r="AF735" s="10"/>
      <c r="AG735" s="10"/>
      <c r="AH735" s="10"/>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row>
    <row r="736" spans="1:112" ht="12.75" customHeight="1">
      <c r="A736" s="2"/>
      <c r="B736" s="40" t="s">
        <v>1609</v>
      </c>
      <c r="C736" s="74"/>
      <c r="D736" s="74"/>
      <c r="E736" s="74"/>
      <c r="F736" s="74"/>
      <c r="G736" s="329"/>
      <c r="H736" s="329"/>
      <c r="I736" s="329"/>
      <c r="J736" s="329"/>
      <c r="K736" s="74"/>
      <c r="L736" s="74"/>
      <c r="M736" s="74"/>
      <c r="N736" s="74"/>
      <c r="O736" s="74"/>
      <c r="P736" s="234"/>
      <c r="Q736" s="234"/>
      <c r="R736" s="234"/>
      <c r="S736" s="234"/>
      <c r="T736" s="234"/>
      <c r="U736" s="2"/>
      <c r="V736" s="2"/>
      <c r="W736" s="2"/>
      <c r="X736" s="2"/>
      <c r="Y736" s="74"/>
      <c r="Z736" s="74"/>
      <c r="AA736" s="74"/>
      <c r="AB736" s="74"/>
      <c r="AC736" s="74"/>
      <c r="AD736" s="330"/>
      <c r="AE736" s="10"/>
      <c r="AF736" s="465" t="s">
        <v>16</v>
      </c>
      <c r="AG736" s="436"/>
      <c r="AH736" s="437"/>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row>
    <row r="737" spans="1:112" ht="12.75" customHeight="1">
      <c r="A737" s="2"/>
      <c r="B737" s="40" t="s">
        <v>1610</v>
      </c>
      <c r="C737" s="74"/>
      <c r="D737" s="74"/>
      <c r="E737" s="74"/>
      <c r="F737" s="74"/>
      <c r="G737" s="329"/>
      <c r="H737" s="329"/>
      <c r="I737" s="329"/>
      <c r="J737" s="329"/>
      <c r="K737" s="74"/>
      <c r="L737" s="74"/>
      <c r="M737" s="74"/>
      <c r="N737" s="74"/>
      <c r="O737" s="74"/>
      <c r="P737" s="234"/>
      <c r="Q737" s="234"/>
      <c r="R737" s="234"/>
      <c r="S737" s="234"/>
      <c r="T737" s="234"/>
      <c r="U737" s="2"/>
      <c r="V737" s="2"/>
      <c r="W737" s="2"/>
      <c r="X737" s="2"/>
      <c r="Y737" s="74"/>
      <c r="Z737" s="74"/>
      <c r="AA737" s="74"/>
      <c r="AB737" s="74"/>
      <c r="AC737" s="74"/>
      <c r="AD737" s="330"/>
      <c r="AE737" s="10"/>
      <c r="AF737" s="10"/>
      <c r="AG737" s="10"/>
      <c r="AH737" s="10"/>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row>
    <row r="738" spans="1:112" ht="12.75" customHeight="1">
      <c r="A738" s="2"/>
      <c r="B738" s="40" t="s">
        <v>1611</v>
      </c>
      <c r="C738" s="74"/>
      <c r="D738" s="74"/>
      <c r="E738" s="74"/>
      <c r="F738" s="74"/>
      <c r="G738" s="329"/>
      <c r="H738" s="329"/>
      <c r="I738" s="329"/>
      <c r="J738" s="329"/>
      <c r="K738" s="74"/>
      <c r="L738" s="74"/>
      <c r="M738" s="74"/>
      <c r="N738" s="74"/>
      <c r="O738" s="74"/>
      <c r="P738" s="234"/>
      <c r="Q738" s="234"/>
      <c r="R738" s="234"/>
      <c r="S738" s="234"/>
      <c r="T738" s="234"/>
      <c r="U738" s="2"/>
      <c r="V738" s="2"/>
      <c r="W738" s="2"/>
      <c r="X738" s="2"/>
      <c r="Y738" s="74"/>
      <c r="Z738" s="74"/>
      <c r="AA738" s="74"/>
      <c r="AB738" s="74"/>
      <c r="AC738" s="74"/>
      <c r="AD738" s="74"/>
      <c r="AE738" s="74"/>
      <c r="AF738" s="74"/>
      <c r="AG738" s="74"/>
      <c r="AH738" s="74"/>
      <c r="AI738" s="74"/>
      <c r="AJ738" s="74"/>
      <c r="AK738" s="74"/>
      <c r="AL738" s="74"/>
      <c r="AM738" s="74"/>
      <c r="AN738" s="74"/>
      <c r="AO738" s="74"/>
      <c r="AP738" s="74"/>
      <c r="AQ738" s="74"/>
      <c r="AR738" s="74"/>
      <c r="AS738" s="74"/>
      <c r="AT738" s="74"/>
      <c r="AU738" s="74"/>
      <c r="AV738" s="74"/>
      <c r="AW738" s="74"/>
      <c r="AX738" s="74"/>
      <c r="AY738" s="74"/>
      <c r="AZ738" s="74"/>
      <c r="BA738" s="74"/>
      <c r="BB738" s="74"/>
      <c r="BC738" s="74"/>
      <c r="BD738" s="74"/>
      <c r="BE738" s="74"/>
      <c r="BF738" s="74"/>
      <c r="BG738" s="74"/>
      <c r="BH738" s="74"/>
      <c r="BI738" s="74"/>
      <c r="BJ738" s="74"/>
      <c r="BK738" s="74"/>
      <c r="BL738" s="74"/>
      <c r="BM738" s="74"/>
      <c r="BN738" s="74"/>
      <c r="BO738" s="74"/>
      <c r="BP738" s="74"/>
      <c r="BQ738" s="74"/>
      <c r="BR738" s="74"/>
      <c r="BS738" s="74"/>
      <c r="BT738" s="74"/>
      <c r="BU738" s="74"/>
      <c r="BV738" s="74"/>
      <c r="BW738" s="74"/>
      <c r="BX738" s="74"/>
      <c r="BY738" s="74"/>
      <c r="BZ738" s="74"/>
      <c r="CA738" s="74"/>
      <c r="CB738" s="74"/>
      <c r="CC738" s="74"/>
      <c r="CD738" s="74"/>
      <c r="CE738" s="74"/>
      <c r="CF738" s="74"/>
      <c r="CG738" s="74"/>
      <c r="CH738" s="74"/>
      <c r="CI738" s="74"/>
      <c r="CJ738" s="74"/>
      <c r="CK738" s="74"/>
      <c r="CL738" s="74"/>
      <c r="CM738" s="74"/>
      <c r="CN738" s="74"/>
      <c r="CO738" s="74"/>
      <c r="CP738" s="74"/>
      <c r="CQ738" s="74"/>
      <c r="CR738" s="74"/>
      <c r="CS738" s="74"/>
      <c r="CT738" s="74"/>
      <c r="CU738" s="74"/>
      <c r="CV738" s="74"/>
      <c r="CW738" s="74"/>
      <c r="CX738" s="74"/>
      <c r="CY738" s="74"/>
      <c r="CZ738" s="74"/>
      <c r="DA738" s="74"/>
      <c r="DB738" s="74"/>
      <c r="DC738" s="74"/>
      <c r="DD738" s="74"/>
      <c r="DE738" s="74"/>
      <c r="DF738" s="74"/>
      <c r="DG738" s="74"/>
      <c r="DH738" s="74"/>
    </row>
    <row r="739" spans="1:112" ht="12.75" customHeight="1">
      <c r="A739" s="2"/>
      <c r="B739" s="40"/>
      <c r="C739" s="74"/>
      <c r="D739" s="74"/>
      <c r="E739" s="74"/>
      <c r="F739" s="74"/>
      <c r="G739" s="1"/>
      <c r="H739" s="1"/>
      <c r="I739" s="1"/>
      <c r="J739" s="1"/>
      <c r="K739" s="1"/>
      <c r="L739" s="74"/>
      <c r="M739" s="74"/>
      <c r="N739" s="74"/>
      <c r="O739" s="74"/>
      <c r="P739" s="74"/>
      <c r="Q739" s="1"/>
      <c r="R739" s="1"/>
      <c r="S739" s="1"/>
      <c r="T739" s="1"/>
      <c r="U739" s="1"/>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row>
    <row r="740" spans="1:112" ht="12.75" customHeight="1">
      <c r="A740" s="8" t="s">
        <v>703</v>
      </c>
      <c r="B740" s="74"/>
      <c r="C740" s="40" t="s">
        <v>1612</v>
      </c>
      <c r="D740" s="74"/>
      <c r="E740" s="74"/>
      <c r="F740" s="74"/>
      <c r="G740" s="1"/>
      <c r="H740" s="1"/>
      <c r="I740" s="1"/>
      <c r="J740" s="1"/>
      <c r="K740" s="1"/>
      <c r="L740" s="74"/>
      <c r="M740" s="74"/>
      <c r="N740" s="74"/>
      <c r="O740" s="74"/>
      <c r="P740" s="74"/>
      <c r="Q740" s="1"/>
      <c r="R740" s="1"/>
      <c r="S740" s="1"/>
      <c r="T740" s="1"/>
      <c r="U740" s="1"/>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row>
    <row r="741" spans="1:112" ht="13.5" customHeight="1">
      <c r="A741" s="8"/>
      <c r="B741" s="74"/>
      <c r="C741" s="40" t="s">
        <v>1613</v>
      </c>
      <c r="D741" s="74"/>
      <c r="E741" s="74"/>
      <c r="F741" s="74"/>
      <c r="G741" s="1"/>
      <c r="H741" s="1"/>
      <c r="I741" s="1"/>
      <c r="J741" s="1"/>
      <c r="K741" s="1"/>
      <c r="L741" s="74"/>
      <c r="M741" s="74"/>
      <c r="N741" s="74"/>
      <c r="O741" s="74"/>
      <c r="P741" s="74"/>
      <c r="Q741" s="1"/>
      <c r="R741" s="1"/>
      <c r="S741" s="1"/>
      <c r="T741" s="1"/>
      <c r="U741" s="1"/>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row>
    <row r="742" spans="1:112" ht="12.75" customHeight="1">
      <c r="A742" s="8"/>
      <c r="B742" s="74"/>
      <c r="C742" s="40" t="s">
        <v>1614</v>
      </c>
      <c r="D742" s="74"/>
      <c r="E742" s="74"/>
      <c r="F742" s="74"/>
      <c r="G742" s="1"/>
      <c r="H742" s="1"/>
      <c r="I742" s="1"/>
      <c r="J742" s="1"/>
      <c r="K742" s="1"/>
      <c r="L742" s="74"/>
      <c r="M742" s="74"/>
      <c r="N742" s="74"/>
      <c r="O742" s="74"/>
      <c r="P742" s="74"/>
      <c r="Q742" s="1"/>
      <c r="R742" s="1"/>
      <c r="S742" s="1"/>
      <c r="T742" s="1"/>
      <c r="U742" s="1"/>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row>
    <row r="743" spans="1:112" ht="15.75" customHeight="1">
      <c r="A743" s="8"/>
      <c r="B743" s="74"/>
      <c r="C743" s="40" t="s">
        <v>1615</v>
      </c>
      <c r="D743" s="74"/>
      <c r="E743" s="74"/>
      <c r="F743" s="74"/>
      <c r="G743" s="1"/>
      <c r="H743" s="1"/>
      <c r="I743" s="1"/>
      <c r="J743" s="1"/>
      <c r="K743" s="1"/>
      <c r="L743" s="74"/>
      <c r="M743" s="74"/>
      <c r="N743" s="74"/>
      <c r="O743" s="74"/>
      <c r="P743" s="74"/>
      <c r="Q743" s="1"/>
      <c r="R743" s="1"/>
      <c r="S743" s="1"/>
      <c r="T743" s="1"/>
      <c r="U743" s="1"/>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row>
    <row r="744" spans="1:112" ht="12.75" customHeight="1">
      <c r="A744" s="8"/>
      <c r="B744" s="74"/>
      <c r="C744" s="40" t="s">
        <v>1616</v>
      </c>
      <c r="D744" s="74"/>
      <c r="E744" s="74"/>
      <c r="F744" s="74"/>
      <c r="G744" s="1"/>
      <c r="H744" s="1"/>
      <c r="I744" s="1"/>
      <c r="J744" s="1"/>
      <c r="K744" s="1"/>
      <c r="L744" s="74"/>
      <c r="M744" s="74"/>
      <c r="N744" s="74"/>
      <c r="O744" s="74"/>
      <c r="P744" s="74"/>
      <c r="Q744" s="1"/>
      <c r="R744" s="1"/>
      <c r="S744" s="1"/>
      <c r="T744" s="1"/>
      <c r="U744" s="1"/>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row>
    <row r="745" spans="1:112" ht="12.75" customHeight="1">
      <c r="A745" s="8"/>
      <c r="B745" s="74"/>
      <c r="C745" s="40" t="s">
        <v>1617</v>
      </c>
      <c r="D745" s="74"/>
      <c r="E745" s="74"/>
      <c r="F745" s="74"/>
      <c r="G745" s="1"/>
      <c r="H745" s="1"/>
      <c r="I745" s="1"/>
      <c r="J745" s="1"/>
      <c r="K745" s="1"/>
      <c r="L745" s="74"/>
      <c r="M745" s="74"/>
      <c r="N745" s="74"/>
      <c r="O745" s="74"/>
      <c r="P745" s="74"/>
      <c r="Q745" s="1"/>
      <c r="R745" s="1"/>
      <c r="S745" s="1"/>
      <c r="T745" s="1"/>
      <c r="U745" s="1"/>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row>
    <row r="746" spans="1:112" ht="12.75" customHeight="1">
      <c r="A746" s="8"/>
      <c r="B746" s="74"/>
      <c r="C746" s="40" t="s">
        <v>1618</v>
      </c>
      <c r="D746" s="74"/>
      <c r="E746" s="74"/>
      <c r="F746" s="74"/>
      <c r="G746" s="1"/>
      <c r="H746" s="1"/>
      <c r="I746" s="1"/>
      <c r="J746" s="1"/>
      <c r="K746" s="1"/>
      <c r="L746" s="74"/>
      <c r="M746" s="74"/>
      <c r="N746" s="74"/>
      <c r="O746" s="74"/>
      <c r="P746" s="74"/>
      <c r="Q746" s="1"/>
      <c r="R746" s="1"/>
      <c r="S746" s="1"/>
      <c r="T746" s="1"/>
      <c r="U746" s="1"/>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row>
    <row r="747" spans="1:112" ht="12.75" customHeight="1">
      <c r="A747" s="8"/>
      <c r="B747" s="74"/>
      <c r="C747" s="40" t="s">
        <v>1619</v>
      </c>
      <c r="D747" s="74"/>
      <c r="E747" s="74"/>
      <c r="F747" s="74"/>
      <c r="G747" s="1"/>
      <c r="H747" s="1"/>
      <c r="I747" s="1"/>
      <c r="J747" s="1"/>
      <c r="K747" s="1"/>
      <c r="L747" s="74"/>
      <c r="M747" s="74"/>
      <c r="N747" s="74"/>
      <c r="O747" s="74"/>
      <c r="P747" s="74"/>
      <c r="Q747" s="1"/>
      <c r="R747" s="1"/>
      <c r="S747" s="1"/>
      <c r="T747" s="1"/>
      <c r="U747" s="1"/>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row>
    <row r="748" spans="1:112" ht="12.75" customHeight="1">
      <c r="A748" s="8"/>
      <c r="B748" s="74"/>
      <c r="C748" s="40" t="s">
        <v>1620</v>
      </c>
      <c r="D748" s="74"/>
      <c r="E748" s="74"/>
      <c r="F748" s="74"/>
      <c r="G748" s="1"/>
      <c r="H748" s="1"/>
      <c r="I748" s="1"/>
      <c r="J748" s="1"/>
      <c r="K748" s="1"/>
      <c r="L748" s="74"/>
      <c r="M748" s="74"/>
      <c r="N748" s="74"/>
      <c r="O748" s="74"/>
      <c r="P748" s="74"/>
      <c r="Q748" s="1"/>
      <c r="R748" s="1"/>
      <c r="S748" s="1"/>
      <c r="T748" s="1"/>
      <c r="U748" s="1"/>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row>
    <row r="749" spans="1:112" ht="12.75" customHeight="1">
      <c r="A749" s="8"/>
      <c r="B749" s="74"/>
      <c r="C749" s="40"/>
      <c r="D749" s="74"/>
      <c r="E749" s="74"/>
      <c r="F749" s="74"/>
      <c r="G749" s="1"/>
      <c r="H749" s="1"/>
      <c r="I749" s="1"/>
      <c r="J749" s="1"/>
      <c r="K749" s="1"/>
      <c r="L749" s="74"/>
      <c r="M749" s="74"/>
      <c r="N749" s="74"/>
      <c r="O749" s="74"/>
      <c r="P749" s="74"/>
      <c r="Q749" s="1"/>
      <c r="R749" s="1"/>
      <c r="S749" s="1"/>
      <c r="T749" s="1"/>
      <c r="U749" s="1"/>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row>
    <row r="750" spans="1:112" ht="12.75" customHeight="1">
      <c r="A750" s="2"/>
      <c r="B750" s="2"/>
      <c r="C750" s="2"/>
      <c r="D750" s="2"/>
      <c r="E750" s="2"/>
      <c r="F750" s="2"/>
      <c r="G750" s="2"/>
      <c r="H750" s="2"/>
      <c r="I750" s="2"/>
      <c r="J750" s="556" t="s">
        <v>1598</v>
      </c>
      <c r="K750" s="440"/>
      <c r="L750" s="440"/>
      <c r="M750" s="440"/>
      <c r="N750" s="446"/>
      <c r="O750" s="556" t="s">
        <v>1599</v>
      </c>
      <c r="P750" s="440"/>
      <c r="Q750" s="440"/>
      <c r="R750" s="440"/>
      <c r="S750" s="446"/>
      <c r="T750" s="556" t="s">
        <v>1621</v>
      </c>
      <c r="U750" s="440"/>
      <c r="V750" s="440"/>
      <c r="W750" s="440"/>
      <c r="X750" s="446"/>
      <c r="Y750" s="556" t="s">
        <v>1601</v>
      </c>
      <c r="Z750" s="440"/>
      <c r="AA750" s="440"/>
      <c r="AB750" s="440"/>
      <c r="AC750" s="446"/>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row>
    <row r="751" spans="1:112" ht="12.75" customHeight="1">
      <c r="A751" s="2"/>
      <c r="B751" s="2"/>
      <c r="C751" s="2"/>
      <c r="D751" s="2"/>
      <c r="E751" s="2"/>
      <c r="F751" s="2"/>
      <c r="G751" s="2"/>
      <c r="H751" s="2"/>
      <c r="I751" s="2"/>
      <c r="J751" s="447"/>
      <c r="K751" s="390"/>
      <c r="L751" s="390"/>
      <c r="M751" s="390"/>
      <c r="N751" s="448"/>
      <c r="O751" s="447"/>
      <c r="P751" s="390"/>
      <c r="Q751" s="390"/>
      <c r="R751" s="390"/>
      <c r="S751" s="448"/>
      <c r="T751" s="447"/>
      <c r="U751" s="390"/>
      <c r="V751" s="390"/>
      <c r="W751" s="390"/>
      <c r="X751" s="448"/>
      <c r="Y751" s="447"/>
      <c r="Z751" s="390"/>
      <c r="AA751" s="390"/>
      <c r="AB751" s="390"/>
      <c r="AC751" s="448"/>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row>
    <row r="752" spans="1:112" ht="12.75" customHeight="1">
      <c r="A752" s="2"/>
      <c r="B752" s="2"/>
      <c r="C752" s="2"/>
      <c r="D752" s="2"/>
      <c r="E752" s="2"/>
      <c r="F752" s="2"/>
      <c r="G752" s="2"/>
      <c r="H752" s="2"/>
      <c r="I752" s="2"/>
      <c r="J752" s="447"/>
      <c r="K752" s="390"/>
      <c r="L752" s="390"/>
      <c r="M752" s="390"/>
      <c r="N752" s="448"/>
      <c r="O752" s="447"/>
      <c r="P752" s="390"/>
      <c r="Q752" s="390"/>
      <c r="R752" s="390"/>
      <c r="S752" s="448"/>
      <c r="T752" s="447"/>
      <c r="U752" s="390"/>
      <c r="V752" s="390"/>
      <c r="W752" s="390"/>
      <c r="X752" s="448"/>
      <c r="Y752" s="447"/>
      <c r="Z752" s="390"/>
      <c r="AA752" s="390"/>
      <c r="AB752" s="390"/>
      <c r="AC752" s="448"/>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row>
    <row r="753" spans="1:112" ht="12.75" customHeight="1">
      <c r="A753" s="2"/>
      <c r="B753" s="2"/>
      <c r="C753" s="2"/>
      <c r="D753" s="2"/>
      <c r="E753" s="2"/>
      <c r="F753" s="2"/>
      <c r="G753" s="2"/>
      <c r="H753" s="2"/>
      <c r="I753" s="2"/>
      <c r="J753" s="449"/>
      <c r="K753" s="450"/>
      <c r="L753" s="450"/>
      <c r="M753" s="450"/>
      <c r="N753" s="451"/>
      <c r="O753" s="449"/>
      <c r="P753" s="450"/>
      <c r="Q753" s="450"/>
      <c r="R753" s="450"/>
      <c r="S753" s="451"/>
      <c r="T753" s="449"/>
      <c r="U753" s="450"/>
      <c r="V753" s="450"/>
      <c r="W753" s="450"/>
      <c r="X753" s="451"/>
      <c r="Y753" s="449"/>
      <c r="Z753" s="450"/>
      <c r="AA753" s="450"/>
      <c r="AB753" s="450"/>
      <c r="AC753" s="451"/>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row>
    <row r="754" spans="1:112" ht="12.75" customHeight="1">
      <c r="A754" s="2"/>
      <c r="B754" s="2"/>
      <c r="C754" s="2"/>
      <c r="D754" s="2"/>
      <c r="E754" s="2"/>
      <c r="F754" s="2"/>
      <c r="G754" s="2"/>
      <c r="H754" s="2"/>
      <c r="I754" s="2"/>
      <c r="J754" s="444" t="s">
        <v>1508</v>
      </c>
      <c r="K754" s="401"/>
      <c r="L754" s="401"/>
      <c r="M754" s="401"/>
      <c r="N754" s="430"/>
      <c r="O754" s="492">
        <v>1</v>
      </c>
      <c r="P754" s="401"/>
      <c r="Q754" s="401"/>
      <c r="R754" s="401"/>
      <c r="S754" s="430"/>
      <c r="T754" s="544">
        <v>0</v>
      </c>
      <c r="U754" s="401"/>
      <c r="V754" s="401"/>
      <c r="W754" s="401"/>
      <c r="X754" s="430"/>
      <c r="Y754" s="502">
        <f t="shared" ref="Y754:Y757" si="37">T754*O754</f>
        <v>0</v>
      </c>
      <c r="Z754" s="401"/>
      <c r="AA754" s="401"/>
      <c r="AB754" s="401"/>
      <c r="AC754" s="430"/>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row>
    <row r="755" spans="1:112" ht="12.75" customHeight="1">
      <c r="A755" s="2"/>
      <c r="B755" s="2"/>
      <c r="C755" s="2"/>
      <c r="D755" s="2"/>
      <c r="E755" s="2"/>
      <c r="F755" s="2"/>
      <c r="G755" s="2"/>
      <c r="H755" s="2"/>
      <c r="I755" s="2"/>
      <c r="J755" s="444"/>
      <c r="K755" s="401"/>
      <c r="L755" s="401"/>
      <c r="M755" s="401"/>
      <c r="N755" s="430"/>
      <c r="O755" s="492"/>
      <c r="P755" s="401"/>
      <c r="Q755" s="401"/>
      <c r="R755" s="401"/>
      <c r="S755" s="430"/>
      <c r="T755" s="544"/>
      <c r="U755" s="401"/>
      <c r="V755" s="401"/>
      <c r="W755" s="401"/>
      <c r="X755" s="430"/>
      <c r="Y755" s="502">
        <f t="shared" si="37"/>
        <v>0</v>
      </c>
      <c r="Z755" s="401"/>
      <c r="AA755" s="401"/>
      <c r="AB755" s="401"/>
      <c r="AC755" s="430"/>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row>
    <row r="756" spans="1:112" ht="12.75" customHeight="1">
      <c r="A756" s="2"/>
      <c r="B756" s="2"/>
      <c r="C756" s="2"/>
      <c r="D756" s="2"/>
      <c r="E756" s="2"/>
      <c r="F756" s="2"/>
      <c r="G756" s="2"/>
      <c r="H756" s="2"/>
      <c r="I756" s="2"/>
      <c r="J756" s="444"/>
      <c r="K756" s="401"/>
      <c r="L756" s="401"/>
      <c r="M756" s="401"/>
      <c r="N756" s="430"/>
      <c r="O756" s="492"/>
      <c r="P756" s="401"/>
      <c r="Q756" s="401"/>
      <c r="R756" s="401"/>
      <c r="S756" s="430"/>
      <c r="T756" s="544"/>
      <c r="U756" s="401"/>
      <c r="V756" s="401"/>
      <c r="W756" s="401"/>
      <c r="X756" s="430"/>
      <c r="Y756" s="502">
        <f t="shared" si="37"/>
        <v>0</v>
      </c>
      <c r="Z756" s="401"/>
      <c r="AA756" s="401"/>
      <c r="AB756" s="401"/>
      <c r="AC756" s="430"/>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row>
    <row r="757" spans="1:112" ht="12.75" customHeight="1">
      <c r="A757" s="2"/>
      <c r="B757" s="2"/>
      <c r="C757" s="2"/>
      <c r="D757" s="2"/>
      <c r="E757" s="2"/>
      <c r="F757" s="2"/>
      <c r="G757" s="2"/>
      <c r="H757" s="2"/>
      <c r="I757" s="2"/>
      <c r="J757" s="444"/>
      <c r="K757" s="401"/>
      <c r="L757" s="401"/>
      <c r="M757" s="401"/>
      <c r="N757" s="430"/>
      <c r="O757" s="492"/>
      <c r="P757" s="401"/>
      <c r="Q757" s="401"/>
      <c r="R757" s="401"/>
      <c r="S757" s="430"/>
      <c r="T757" s="544"/>
      <c r="U757" s="401"/>
      <c r="V757" s="401"/>
      <c r="W757" s="401"/>
      <c r="X757" s="430"/>
      <c r="Y757" s="502">
        <f t="shared" si="37"/>
        <v>0</v>
      </c>
      <c r="Z757" s="401"/>
      <c r="AA757" s="401"/>
      <c r="AB757" s="401"/>
      <c r="AC757" s="430"/>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row>
    <row r="758" spans="1:112" ht="12.75" customHeight="1">
      <c r="A758" s="2"/>
      <c r="B758" s="2"/>
      <c r="C758" s="2"/>
      <c r="D758" s="2"/>
      <c r="E758" s="2"/>
      <c r="F758" s="2"/>
      <c r="G758" s="2"/>
      <c r="H758" s="2"/>
      <c r="I758" s="2"/>
      <c r="J758" s="514" t="s">
        <v>1606</v>
      </c>
      <c r="K758" s="401"/>
      <c r="L758" s="401"/>
      <c r="M758" s="401"/>
      <c r="N758" s="430"/>
      <c r="O758" s="482">
        <f>SUM(O754:S757)</f>
        <v>1</v>
      </c>
      <c r="P758" s="401"/>
      <c r="Q758" s="401"/>
      <c r="R758" s="401"/>
      <c r="S758" s="430"/>
      <c r="T758" s="514" t="s">
        <v>1607</v>
      </c>
      <c r="U758" s="401"/>
      <c r="V758" s="401"/>
      <c r="W758" s="401"/>
      <c r="X758" s="430"/>
      <c r="Y758" s="502">
        <f>SUM(Y754:AC757)</f>
        <v>0</v>
      </c>
      <c r="Z758" s="401"/>
      <c r="AA758" s="401"/>
      <c r="AB758" s="401"/>
      <c r="AC758" s="430"/>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row>
    <row r="759" spans="1:112" ht="12.75" customHeight="1">
      <c r="A759" s="2"/>
      <c r="B759" s="2"/>
      <c r="C759" s="2"/>
      <c r="D759" s="2"/>
      <c r="E759" s="2"/>
      <c r="F759" s="2"/>
      <c r="G759" s="2"/>
      <c r="H759" s="2"/>
      <c r="I759" s="2"/>
      <c r="J759" s="74"/>
      <c r="K759" s="74"/>
      <c r="L759" s="74"/>
      <c r="M759" s="74"/>
      <c r="N759" s="74"/>
      <c r="O759" s="1"/>
      <c r="P759" s="1"/>
      <c r="Q759" s="1"/>
      <c r="R759" s="1"/>
      <c r="S759" s="1"/>
      <c r="T759" s="74"/>
      <c r="U759" s="74"/>
      <c r="V759" s="74"/>
      <c r="W759" s="74"/>
      <c r="X759" s="74"/>
      <c r="Y759" s="234"/>
      <c r="Z759" s="1"/>
      <c r="AA759" s="1"/>
      <c r="AB759" s="1"/>
      <c r="AC759" s="1"/>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row>
    <row r="760" spans="1:112" ht="12.75" customHeight="1">
      <c r="A760" s="2"/>
      <c r="B760" s="74"/>
      <c r="C760" s="74"/>
      <c r="D760" s="74"/>
      <c r="E760" s="74"/>
      <c r="F760" s="74"/>
      <c r="G760" s="1"/>
      <c r="H760" s="1"/>
      <c r="I760" s="1"/>
      <c r="J760" s="438" t="s">
        <v>604</v>
      </c>
      <c r="K760" s="437"/>
      <c r="L760" s="74"/>
      <c r="M760" s="15" t="s">
        <v>1622</v>
      </c>
      <c r="N760" s="74"/>
      <c r="O760" s="74"/>
      <c r="P760" s="74"/>
      <c r="Q760" s="1"/>
      <c r="R760" s="1"/>
      <c r="S760" s="1"/>
      <c r="T760" s="1"/>
      <c r="U760" s="1"/>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row>
    <row r="761" spans="1:112" ht="12.75" customHeight="1">
      <c r="A761" s="2"/>
      <c r="B761" s="74"/>
      <c r="C761" s="74"/>
      <c r="D761" s="74"/>
      <c r="E761" s="74"/>
      <c r="F761" s="74"/>
      <c r="G761" s="1"/>
      <c r="H761" s="1"/>
      <c r="I761" s="1"/>
      <c r="J761" s="1"/>
      <c r="K761" s="1"/>
      <c r="L761" s="74"/>
      <c r="M761" s="15" t="s">
        <v>1623</v>
      </c>
      <c r="N761" s="74"/>
      <c r="O761" s="74"/>
      <c r="P761" s="74"/>
      <c r="Q761" s="1"/>
      <c r="R761" s="1"/>
      <c r="S761" s="1"/>
      <c r="T761" s="1"/>
      <c r="U761" s="1"/>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row>
    <row r="762" spans="1:112" ht="12.75" customHeight="1">
      <c r="A762" s="8" t="s">
        <v>790</v>
      </c>
      <c r="B762" s="40"/>
      <c r="C762" s="40" t="s">
        <v>256</v>
      </c>
      <c r="D762" s="74"/>
      <c r="E762" s="74"/>
      <c r="F762" s="74"/>
      <c r="G762" s="1"/>
      <c r="H762" s="1"/>
      <c r="I762" s="1"/>
      <c r="J762" s="1"/>
      <c r="K762" s="1"/>
      <c r="L762" s="74"/>
      <c r="M762" s="74"/>
      <c r="N762" s="74"/>
      <c r="O762" s="74"/>
      <c r="P762" s="74"/>
      <c r="Q762" s="1"/>
      <c r="R762" s="1"/>
      <c r="S762" s="1"/>
      <c r="T762" s="1"/>
      <c r="U762" s="1"/>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row>
    <row r="763" spans="1:112" ht="12.75" customHeight="1">
      <c r="A763" s="2"/>
      <c r="B763" s="74"/>
      <c r="C763" s="74"/>
      <c r="D763" s="74"/>
      <c r="E763" s="74"/>
      <c r="F763" s="74"/>
      <c r="G763" s="1"/>
      <c r="H763" s="1"/>
      <c r="I763" s="1"/>
      <c r="J763" s="1"/>
      <c r="K763" s="1"/>
      <c r="L763" s="74"/>
      <c r="M763" s="74"/>
      <c r="N763" s="74"/>
      <c r="O763" s="74"/>
      <c r="P763" s="74"/>
      <c r="Q763" s="1"/>
      <c r="R763" s="1"/>
      <c r="S763" s="1"/>
      <c r="T763" s="1"/>
      <c r="U763" s="1"/>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row>
    <row r="764" spans="1:112" ht="12.75" customHeight="1">
      <c r="A764" s="2"/>
      <c r="B764" s="2"/>
      <c r="C764" s="2"/>
      <c r="D764" s="2"/>
      <c r="E764" s="2"/>
      <c r="F764" s="2"/>
      <c r="G764" s="2"/>
      <c r="H764" s="2"/>
      <c r="I764" s="2"/>
      <c r="J764" s="556" t="s">
        <v>1598</v>
      </c>
      <c r="K764" s="440"/>
      <c r="L764" s="440"/>
      <c r="M764" s="440"/>
      <c r="N764" s="446"/>
      <c r="O764" s="556" t="s">
        <v>1599</v>
      </c>
      <c r="P764" s="440"/>
      <c r="Q764" s="440"/>
      <c r="R764" s="440"/>
      <c r="S764" s="446"/>
      <c r="T764" s="556" t="s">
        <v>1624</v>
      </c>
      <c r="U764" s="440"/>
      <c r="V764" s="440"/>
      <c r="W764" s="440"/>
      <c r="X764" s="446"/>
      <c r="Y764" s="556" t="s">
        <v>1601</v>
      </c>
      <c r="Z764" s="440"/>
      <c r="AA764" s="440"/>
      <c r="AB764" s="440"/>
      <c r="AC764" s="446"/>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row>
    <row r="765" spans="1:112" ht="12.75" customHeight="1">
      <c r="A765" s="2"/>
      <c r="B765" s="2"/>
      <c r="C765" s="2"/>
      <c r="D765" s="2"/>
      <c r="E765" s="2"/>
      <c r="F765" s="2"/>
      <c r="G765" s="2"/>
      <c r="H765" s="2"/>
      <c r="I765" s="2"/>
      <c r="J765" s="447"/>
      <c r="K765" s="390"/>
      <c r="L765" s="390"/>
      <c r="M765" s="390"/>
      <c r="N765" s="448"/>
      <c r="O765" s="447"/>
      <c r="P765" s="390"/>
      <c r="Q765" s="390"/>
      <c r="R765" s="390"/>
      <c r="S765" s="448"/>
      <c r="T765" s="447"/>
      <c r="U765" s="390"/>
      <c r="V765" s="390"/>
      <c r="W765" s="390"/>
      <c r="X765" s="448"/>
      <c r="Y765" s="447"/>
      <c r="Z765" s="390"/>
      <c r="AA765" s="390"/>
      <c r="AB765" s="390"/>
      <c r="AC765" s="448"/>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row>
    <row r="766" spans="1:112" ht="12.75" customHeight="1">
      <c r="A766" s="2"/>
      <c r="B766" s="2"/>
      <c r="C766" s="2"/>
      <c r="D766" s="2"/>
      <c r="E766" s="2"/>
      <c r="F766" s="2"/>
      <c r="G766" s="2"/>
      <c r="H766" s="2"/>
      <c r="I766" s="2"/>
      <c r="J766" s="447"/>
      <c r="K766" s="390"/>
      <c r="L766" s="390"/>
      <c r="M766" s="390"/>
      <c r="N766" s="448"/>
      <c r="O766" s="447"/>
      <c r="P766" s="390"/>
      <c r="Q766" s="390"/>
      <c r="R766" s="390"/>
      <c r="S766" s="448"/>
      <c r="T766" s="447"/>
      <c r="U766" s="390"/>
      <c r="V766" s="390"/>
      <c r="W766" s="390"/>
      <c r="X766" s="448"/>
      <c r="Y766" s="447"/>
      <c r="Z766" s="390"/>
      <c r="AA766" s="390"/>
      <c r="AB766" s="390"/>
      <c r="AC766" s="448"/>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row>
    <row r="767" spans="1:112" ht="12.75" customHeight="1">
      <c r="A767" s="2"/>
      <c r="B767" s="2"/>
      <c r="C767" s="2"/>
      <c r="D767" s="2"/>
      <c r="E767" s="2"/>
      <c r="F767" s="2"/>
      <c r="G767" s="2"/>
      <c r="H767" s="2"/>
      <c r="I767" s="2"/>
      <c r="J767" s="449"/>
      <c r="K767" s="450"/>
      <c r="L767" s="450"/>
      <c r="M767" s="450"/>
      <c r="N767" s="451"/>
      <c r="O767" s="449"/>
      <c r="P767" s="450"/>
      <c r="Q767" s="450"/>
      <c r="R767" s="450"/>
      <c r="S767" s="451"/>
      <c r="T767" s="449"/>
      <c r="U767" s="450"/>
      <c r="V767" s="450"/>
      <c r="W767" s="450"/>
      <c r="X767" s="451"/>
      <c r="Y767" s="449"/>
      <c r="Z767" s="450"/>
      <c r="AA767" s="450"/>
      <c r="AB767" s="450"/>
      <c r="AC767" s="451"/>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row>
    <row r="768" spans="1:112" ht="12.75" customHeight="1">
      <c r="A768" s="2"/>
      <c r="B768" s="2"/>
      <c r="C768" s="2"/>
      <c r="D768" s="2"/>
      <c r="E768" s="2"/>
      <c r="F768" s="2"/>
      <c r="G768" s="2"/>
      <c r="H768" s="2"/>
      <c r="I768" s="2"/>
      <c r="J768" s="444"/>
      <c r="K768" s="401"/>
      <c r="L768" s="401"/>
      <c r="M768" s="401"/>
      <c r="N768" s="430"/>
      <c r="O768" s="492"/>
      <c r="P768" s="401"/>
      <c r="Q768" s="401"/>
      <c r="R768" s="401"/>
      <c r="S768" s="430"/>
      <c r="T768" s="544"/>
      <c r="U768" s="401"/>
      <c r="V768" s="401"/>
      <c r="W768" s="401"/>
      <c r="X768" s="430"/>
      <c r="Y768" s="502">
        <f t="shared" ref="Y768:Y777" si="38">T768*O768</f>
        <v>0</v>
      </c>
      <c r="Z768" s="401"/>
      <c r="AA768" s="401"/>
      <c r="AB768" s="401"/>
      <c r="AC768" s="430"/>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row>
    <row r="769" spans="1:112" ht="12.75" customHeight="1">
      <c r="A769" s="2"/>
      <c r="B769" s="2"/>
      <c r="C769" s="2"/>
      <c r="D769" s="2"/>
      <c r="E769" s="2"/>
      <c r="F769" s="2"/>
      <c r="G769" s="2"/>
      <c r="H769" s="2"/>
      <c r="I769" s="2"/>
      <c r="J769" s="444"/>
      <c r="K769" s="401"/>
      <c r="L769" s="401"/>
      <c r="M769" s="401"/>
      <c r="N769" s="430"/>
      <c r="O769" s="492"/>
      <c r="P769" s="401"/>
      <c r="Q769" s="401"/>
      <c r="R769" s="401"/>
      <c r="S769" s="430"/>
      <c r="T769" s="544"/>
      <c r="U769" s="401"/>
      <c r="V769" s="401"/>
      <c r="W769" s="401"/>
      <c r="X769" s="430"/>
      <c r="Y769" s="502">
        <f t="shared" si="38"/>
        <v>0</v>
      </c>
      <c r="Z769" s="401"/>
      <c r="AA769" s="401"/>
      <c r="AB769" s="401"/>
      <c r="AC769" s="430"/>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row>
    <row r="770" spans="1:112" ht="12.75" customHeight="1">
      <c r="A770" s="2"/>
      <c r="B770" s="2"/>
      <c r="C770" s="2"/>
      <c r="D770" s="2"/>
      <c r="E770" s="2"/>
      <c r="F770" s="2"/>
      <c r="G770" s="2"/>
      <c r="H770" s="2"/>
      <c r="I770" s="2"/>
      <c r="J770" s="444"/>
      <c r="K770" s="401"/>
      <c r="L770" s="401"/>
      <c r="M770" s="401"/>
      <c r="N770" s="430"/>
      <c r="O770" s="492"/>
      <c r="P770" s="401"/>
      <c r="Q770" s="401"/>
      <c r="R770" s="401"/>
      <c r="S770" s="430"/>
      <c r="T770" s="544"/>
      <c r="U770" s="401"/>
      <c r="V770" s="401"/>
      <c r="W770" s="401"/>
      <c r="X770" s="430"/>
      <c r="Y770" s="502">
        <f t="shared" si="38"/>
        <v>0</v>
      </c>
      <c r="Z770" s="401"/>
      <c r="AA770" s="401"/>
      <c r="AB770" s="401"/>
      <c r="AC770" s="430"/>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row>
    <row r="771" spans="1:112" ht="12.75" customHeight="1">
      <c r="A771" s="2"/>
      <c r="B771" s="2"/>
      <c r="C771" s="2"/>
      <c r="D771" s="2"/>
      <c r="E771" s="2"/>
      <c r="F771" s="2"/>
      <c r="G771" s="2"/>
      <c r="H771" s="2"/>
      <c r="I771" s="2"/>
      <c r="J771" s="444"/>
      <c r="K771" s="401"/>
      <c r="L771" s="401"/>
      <c r="M771" s="401"/>
      <c r="N771" s="430"/>
      <c r="O771" s="492"/>
      <c r="P771" s="401"/>
      <c r="Q771" s="401"/>
      <c r="R771" s="401"/>
      <c r="S771" s="430"/>
      <c r="T771" s="544"/>
      <c r="U771" s="401"/>
      <c r="V771" s="401"/>
      <c r="W771" s="401"/>
      <c r="X771" s="430"/>
      <c r="Y771" s="502">
        <f t="shared" si="38"/>
        <v>0</v>
      </c>
      <c r="Z771" s="401"/>
      <c r="AA771" s="401"/>
      <c r="AB771" s="401"/>
      <c r="AC771" s="430"/>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row>
    <row r="772" spans="1:112" ht="12.75" customHeight="1">
      <c r="A772" s="2"/>
      <c r="B772" s="2"/>
      <c r="C772" s="2"/>
      <c r="D772" s="2"/>
      <c r="E772" s="2"/>
      <c r="F772" s="2"/>
      <c r="G772" s="2"/>
      <c r="H772" s="2"/>
      <c r="I772" s="2"/>
      <c r="J772" s="444"/>
      <c r="K772" s="401"/>
      <c r="L772" s="401"/>
      <c r="M772" s="401"/>
      <c r="N772" s="430"/>
      <c r="O772" s="492"/>
      <c r="P772" s="401"/>
      <c r="Q772" s="401"/>
      <c r="R772" s="401"/>
      <c r="S772" s="430"/>
      <c r="T772" s="544"/>
      <c r="U772" s="401"/>
      <c r="V772" s="401"/>
      <c r="W772" s="401"/>
      <c r="X772" s="430"/>
      <c r="Y772" s="502">
        <f t="shared" si="38"/>
        <v>0</v>
      </c>
      <c r="Z772" s="401"/>
      <c r="AA772" s="401"/>
      <c r="AB772" s="401"/>
      <c r="AC772" s="430"/>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row>
    <row r="773" spans="1:112" ht="12.75" customHeight="1">
      <c r="A773" s="2"/>
      <c r="B773" s="2"/>
      <c r="C773" s="2"/>
      <c r="D773" s="2"/>
      <c r="E773" s="2"/>
      <c r="F773" s="2"/>
      <c r="G773" s="2"/>
      <c r="H773" s="2"/>
      <c r="I773" s="2"/>
      <c r="J773" s="444"/>
      <c r="K773" s="401"/>
      <c r="L773" s="401"/>
      <c r="M773" s="401"/>
      <c r="N773" s="430"/>
      <c r="O773" s="492"/>
      <c r="P773" s="401"/>
      <c r="Q773" s="401"/>
      <c r="R773" s="401"/>
      <c r="S773" s="430"/>
      <c r="T773" s="544"/>
      <c r="U773" s="401"/>
      <c r="V773" s="401"/>
      <c r="W773" s="401"/>
      <c r="X773" s="430"/>
      <c r="Y773" s="502">
        <f t="shared" si="38"/>
        <v>0</v>
      </c>
      <c r="Z773" s="401"/>
      <c r="AA773" s="401"/>
      <c r="AB773" s="401"/>
      <c r="AC773" s="430"/>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row>
    <row r="774" spans="1:112" ht="12.75" customHeight="1">
      <c r="A774" s="2"/>
      <c r="B774" s="2"/>
      <c r="C774" s="2"/>
      <c r="D774" s="2"/>
      <c r="E774" s="2"/>
      <c r="F774" s="2"/>
      <c r="G774" s="2"/>
      <c r="H774" s="2"/>
      <c r="I774" s="2"/>
      <c r="J774" s="444"/>
      <c r="K774" s="401"/>
      <c r="L774" s="401"/>
      <c r="M774" s="401"/>
      <c r="N774" s="430"/>
      <c r="O774" s="492"/>
      <c r="P774" s="401"/>
      <c r="Q774" s="401"/>
      <c r="R774" s="401"/>
      <c r="S774" s="430"/>
      <c r="T774" s="544"/>
      <c r="U774" s="401"/>
      <c r="V774" s="401"/>
      <c r="W774" s="401"/>
      <c r="X774" s="430"/>
      <c r="Y774" s="502">
        <f t="shared" si="38"/>
        <v>0</v>
      </c>
      <c r="Z774" s="401"/>
      <c r="AA774" s="401"/>
      <c r="AB774" s="401"/>
      <c r="AC774" s="430"/>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row>
    <row r="775" spans="1:112" ht="12.75" customHeight="1">
      <c r="A775" s="2"/>
      <c r="B775" s="2"/>
      <c r="C775" s="2"/>
      <c r="D775" s="2"/>
      <c r="E775" s="2"/>
      <c r="F775" s="2"/>
      <c r="G775" s="2"/>
      <c r="H775" s="2"/>
      <c r="I775" s="2"/>
      <c r="J775" s="444"/>
      <c r="K775" s="401"/>
      <c r="L775" s="401"/>
      <c r="M775" s="401"/>
      <c r="N775" s="430"/>
      <c r="O775" s="492"/>
      <c r="P775" s="401"/>
      <c r="Q775" s="401"/>
      <c r="R775" s="401"/>
      <c r="S775" s="430"/>
      <c r="T775" s="544"/>
      <c r="U775" s="401"/>
      <c r="V775" s="401"/>
      <c r="W775" s="401"/>
      <c r="X775" s="430"/>
      <c r="Y775" s="502">
        <f t="shared" si="38"/>
        <v>0</v>
      </c>
      <c r="Z775" s="401"/>
      <c r="AA775" s="401"/>
      <c r="AB775" s="401"/>
      <c r="AC775" s="430"/>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row>
    <row r="776" spans="1:112" ht="12.75" customHeight="1">
      <c r="A776" s="2"/>
      <c r="B776" s="2"/>
      <c r="C776" s="2"/>
      <c r="D776" s="2"/>
      <c r="E776" s="2"/>
      <c r="F776" s="2"/>
      <c r="G776" s="2"/>
      <c r="H776" s="2"/>
      <c r="I776" s="2"/>
      <c r="J776" s="444"/>
      <c r="K776" s="401"/>
      <c r="L776" s="401"/>
      <c r="M776" s="401"/>
      <c r="N776" s="430"/>
      <c r="O776" s="492"/>
      <c r="P776" s="401"/>
      <c r="Q776" s="401"/>
      <c r="R776" s="401"/>
      <c r="S776" s="430"/>
      <c r="T776" s="544"/>
      <c r="U776" s="401"/>
      <c r="V776" s="401"/>
      <c r="W776" s="401"/>
      <c r="X776" s="430"/>
      <c r="Y776" s="502">
        <f t="shared" si="38"/>
        <v>0</v>
      </c>
      <c r="Z776" s="401"/>
      <c r="AA776" s="401"/>
      <c r="AB776" s="401"/>
      <c r="AC776" s="430"/>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row>
    <row r="777" spans="1:112" ht="12.75" customHeight="1">
      <c r="A777" s="2"/>
      <c r="B777" s="2"/>
      <c r="C777" s="2"/>
      <c r="D777" s="2"/>
      <c r="E777" s="2"/>
      <c r="F777" s="2"/>
      <c r="G777" s="2"/>
      <c r="H777" s="2"/>
      <c r="I777" s="2"/>
      <c r="J777" s="444"/>
      <c r="K777" s="401"/>
      <c r="L777" s="401"/>
      <c r="M777" s="401"/>
      <c r="N777" s="430"/>
      <c r="O777" s="492"/>
      <c r="P777" s="401"/>
      <c r="Q777" s="401"/>
      <c r="R777" s="401"/>
      <c r="S777" s="430"/>
      <c r="T777" s="544"/>
      <c r="U777" s="401"/>
      <c r="V777" s="401"/>
      <c r="W777" s="401"/>
      <c r="X777" s="430"/>
      <c r="Y777" s="502">
        <f t="shared" si="38"/>
        <v>0</v>
      </c>
      <c r="Z777" s="401"/>
      <c r="AA777" s="401"/>
      <c r="AB777" s="401"/>
      <c r="AC777" s="430"/>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row>
    <row r="778" spans="1:112" ht="15.75" customHeight="1">
      <c r="A778" s="2"/>
      <c r="B778" s="2"/>
      <c r="C778" s="2"/>
      <c r="D778" s="2"/>
      <c r="E778" s="2"/>
      <c r="F778" s="2"/>
      <c r="G778" s="2"/>
      <c r="H778" s="2"/>
      <c r="I778" s="2"/>
      <c r="J778" s="514" t="s">
        <v>1606</v>
      </c>
      <c r="K778" s="401"/>
      <c r="L778" s="401"/>
      <c r="M778" s="401"/>
      <c r="N778" s="430"/>
      <c r="O778" s="482">
        <f>SUM(O768:S777)</f>
        <v>0</v>
      </c>
      <c r="P778" s="401"/>
      <c r="Q778" s="401"/>
      <c r="R778" s="401"/>
      <c r="S778" s="430"/>
      <c r="T778" s="514" t="s">
        <v>1607</v>
      </c>
      <c r="U778" s="401"/>
      <c r="V778" s="401"/>
      <c r="W778" s="401"/>
      <c r="X778" s="430"/>
      <c r="Y778" s="502">
        <f>SUM(Y768:AC777)</f>
        <v>0</v>
      </c>
      <c r="Z778" s="401"/>
      <c r="AA778" s="401"/>
      <c r="AB778" s="401"/>
      <c r="AC778" s="430"/>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row>
    <row r="779" spans="1:112" ht="12.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t="s">
        <v>1625</v>
      </c>
      <c r="AO779" s="2"/>
      <c r="AP779" s="2"/>
      <c r="AQ779" s="2"/>
      <c r="AR779" s="2"/>
      <c r="AS779" s="2"/>
      <c r="AT779" s="2"/>
      <c r="AU779" s="2"/>
      <c r="AV779" s="2"/>
      <c r="AW779" s="2"/>
      <c r="AX779" s="2"/>
      <c r="AY779" s="2"/>
      <c r="AZ779" s="2"/>
      <c r="BA779" s="596" t="s">
        <v>1626</v>
      </c>
      <c r="BB779" s="430"/>
      <c r="BC779" s="2"/>
      <c r="BD779" s="2"/>
      <c r="BE779" s="2"/>
      <c r="BF779" s="2" t="s">
        <v>1627</v>
      </c>
      <c r="BG779" s="2"/>
      <c r="BH779" s="2"/>
      <c r="BI779" s="2"/>
      <c r="BJ779" s="2"/>
      <c r="BK779" s="2"/>
      <c r="BL779" s="2"/>
      <c r="BM779" s="2"/>
      <c r="BN779" s="2"/>
      <c r="BO779" s="528" t="str">
        <f>T191</f>
        <v>San Joaquin</v>
      </c>
      <c r="BP779" s="401"/>
      <c r="BQ779" s="401"/>
      <c r="BR779" s="401"/>
      <c r="BS779" s="401"/>
      <c r="BT779" s="401"/>
      <c r="BU779" s="430"/>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row>
    <row r="780" spans="1:112" ht="15.75" customHeight="1">
      <c r="A780" s="2"/>
      <c r="B780" s="2"/>
      <c r="C780" s="2"/>
      <c r="D780" s="2"/>
      <c r="E780" s="2"/>
      <c r="F780" s="2"/>
      <c r="G780" s="2"/>
      <c r="H780" s="2"/>
      <c r="I780" s="2"/>
      <c r="J780" s="178"/>
      <c r="K780" s="5"/>
      <c r="L780" s="5"/>
      <c r="M780" s="5"/>
      <c r="N780" s="5"/>
      <c r="O780" s="5"/>
      <c r="P780" s="5"/>
      <c r="Q780" s="5"/>
      <c r="R780" s="5"/>
      <c r="S780" s="5"/>
      <c r="T780" s="5"/>
      <c r="U780" s="5"/>
      <c r="V780" s="5"/>
      <c r="W780" s="5"/>
      <c r="X780" s="331" t="s">
        <v>1628</v>
      </c>
      <c r="Y780" s="519">
        <f>P734+Y758+Y778</f>
        <v>56358</v>
      </c>
      <c r="Z780" s="401"/>
      <c r="AA780" s="401"/>
      <c r="AB780" s="401"/>
      <c r="AC780" s="430"/>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row>
    <row r="781" spans="1:112" ht="15.75" customHeight="1">
      <c r="A781" s="2"/>
      <c r="B781" s="2"/>
      <c r="C781" s="2"/>
      <c r="D781" s="2"/>
      <c r="E781" s="2"/>
      <c r="F781" s="2"/>
      <c r="G781" s="2"/>
      <c r="H781" s="2"/>
      <c r="I781" s="2"/>
      <c r="J781" s="177"/>
      <c r="K781" s="73"/>
      <c r="L781" s="73"/>
      <c r="M781" s="73"/>
      <c r="N781" s="73"/>
      <c r="O781" s="73"/>
      <c r="P781" s="73"/>
      <c r="Q781" s="73"/>
      <c r="R781" s="73"/>
      <c r="S781" s="73"/>
      <c r="T781" s="73"/>
      <c r="U781" s="73"/>
      <c r="V781" s="73"/>
      <c r="W781" s="73"/>
      <c r="X781" s="332" t="s">
        <v>1629</v>
      </c>
      <c r="Y781" s="519">
        <f>(P734+Y758+Y778)*12</f>
        <v>676296</v>
      </c>
      <c r="Z781" s="401"/>
      <c r="AA781" s="401"/>
      <c r="AB781" s="401"/>
      <c r="AC781" s="430"/>
      <c r="AD781" s="2"/>
      <c r="AE781" s="2"/>
      <c r="AF781" s="2"/>
      <c r="AG781" s="2"/>
      <c r="AH781" s="2"/>
      <c r="AI781" s="2"/>
      <c r="AJ781" s="2"/>
      <c r="AK781" s="2"/>
      <c r="AL781" s="2"/>
      <c r="AM781" s="62"/>
      <c r="AN781" s="62"/>
      <c r="AO781" s="2"/>
      <c r="AP781" s="2"/>
      <c r="AQ781" s="2"/>
      <c r="AR781" s="2"/>
      <c r="AS781" s="2"/>
      <c r="AT781" s="2"/>
      <c r="AU781" s="2"/>
      <c r="AV781" s="2"/>
      <c r="AW781" s="2"/>
      <c r="AX781" s="2"/>
      <c r="AY781" s="2"/>
      <c r="AZ781" s="2"/>
      <c r="BA781" s="35" t="s">
        <v>1626</v>
      </c>
      <c r="BB781" s="2"/>
      <c r="BC781" s="64"/>
      <c r="BD781" s="64"/>
      <c r="BE781" s="64"/>
      <c r="BF781" s="64"/>
      <c r="BG781" s="64"/>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row>
    <row r="782" spans="1:112" ht="15.75" customHeight="1">
      <c r="A782" s="2"/>
      <c r="B782" s="8"/>
      <c r="C782" s="2"/>
      <c r="D782" s="2"/>
      <c r="E782" s="2"/>
      <c r="F782" s="2"/>
      <c r="G782" s="2"/>
      <c r="H782" s="2"/>
      <c r="I782" s="2"/>
      <c r="J782" s="2"/>
      <c r="K782" s="2"/>
      <c r="L782" s="2"/>
      <c r="M782" s="2"/>
      <c r="N782" s="2"/>
      <c r="O782" s="2"/>
      <c r="P782" s="2"/>
      <c r="Q782" s="2"/>
      <c r="R782" s="2"/>
      <c r="S782" s="2"/>
      <c r="T782" s="2"/>
      <c r="U782" s="2"/>
      <c r="V782" s="2"/>
      <c r="W782" s="2"/>
      <c r="X782" s="210"/>
      <c r="Y782" s="210"/>
      <c r="Z782" s="210"/>
      <c r="AA782" s="210"/>
      <c r="AB782" s="210"/>
      <c r="AC782" s="210"/>
      <c r="AD782" s="210"/>
      <c r="AE782" s="2"/>
      <c r="AF782" s="2"/>
      <c r="AG782" s="2"/>
      <c r="AH782" s="2"/>
      <c r="AI782" s="2"/>
      <c r="AJ782" s="2"/>
      <c r="AK782" s="2"/>
      <c r="AL782" s="2"/>
      <c r="AM782" s="62"/>
      <c r="AN782" s="62"/>
      <c r="AO782" s="2"/>
      <c r="AP782" s="2"/>
      <c r="AQ782" s="2"/>
      <c r="AR782" s="2"/>
      <c r="AS782" s="2"/>
      <c r="AT782" s="2"/>
      <c r="AU782" s="2"/>
      <c r="AV782" s="2"/>
      <c r="AW782" s="2"/>
      <c r="AX782" s="2"/>
      <c r="AY782" s="2"/>
      <c r="AZ782" s="2"/>
      <c r="BA782" s="35" t="s">
        <v>1630</v>
      </c>
      <c r="BB782" s="63" t="s">
        <v>1631</v>
      </c>
      <c r="BC782" s="64"/>
      <c r="BD782" s="64"/>
      <c r="BE782" s="64"/>
      <c r="BF782" s="64"/>
      <c r="BG782" s="64"/>
      <c r="BH782" s="2"/>
      <c r="BI782" s="63" t="s">
        <v>1632</v>
      </c>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row>
    <row r="783" spans="1:112" ht="15" customHeight="1">
      <c r="A783" s="8" t="s">
        <v>812</v>
      </c>
      <c r="B783" s="8"/>
      <c r="C783" s="8" t="s">
        <v>260</v>
      </c>
      <c r="D783" s="2"/>
      <c r="E783" s="2"/>
      <c r="F783" s="2"/>
      <c r="G783" s="2"/>
      <c r="H783" s="2"/>
      <c r="I783" s="2"/>
      <c r="J783" s="2"/>
      <c r="K783" s="2"/>
      <c r="L783" s="2"/>
      <c r="M783" s="2"/>
      <c r="N783" s="2"/>
      <c r="O783" s="2"/>
      <c r="P783" s="2"/>
      <c r="Q783" s="2"/>
      <c r="R783" s="2"/>
      <c r="S783" s="2"/>
      <c r="T783" s="2"/>
      <c r="U783" s="2"/>
      <c r="V783" s="2"/>
      <c r="W783" s="2"/>
      <c r="X783" s="210"/>
      <c r="Y783" s="210"/>
      <c r="Z783" s="210"/>
      <c r="AA783" s="210"/>
      <c r="AB783" s="210"/>
      <c r="AC783" s="210"/>
      <c r="AD783" s="210"/>
      <c r="AE783" s="2"/>
      <c r="AF783" s="2"/>
      <c r="AG783" s="2"/>
      <c r="AH783" s="2"/>
      <c r="AI783" s="2"/>
      <c r="AJ783" s="2"/>
      <c r="AK783" s="2"/>
      <c r="AL783" s="2"/>
      <c r="AM783" s="62"/>
      <c r="AN783" s="62"/>
      <c r="AO783" s="2"/>
      <c r="AP783" s="2"/>
      <c r="AQ783" s="2"/>
      <c r="AR783" s="2"/>
      <c r="AS783" s="2"/>
      <c r="AT783" s="2"/>
      <c r="AU783" s="2"/>
      <c r="AV783" s="2"/>
      <c r="AW783" s="2"/>
      <c r="AX783" s="2"/>
      <c r="AY783" s="2"/>
      <c r="AZ783" s="2"/>
      <c r="BA783" s="35"/>
      <c r="BB783" s="63"/>
      <c r="BC783" s="64"/>
      <c r="BD783" s="64"/>
      <c r="BE783" s="64"/>
      <c r="BF783" s="64"/>
      <c r="BG783" s="64"/>
      <c r="BH783" s="2"/>
      <c r="BI783" s="63"/>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row>
    <row r="784" spans="1:112" ht="12.75" customHeight="1">
      <c r="A784" s="8"/>
      <c r="B784" s="8"/>
      <c r="C784" s="8" t="s">
        <v>1633</v>
      </c>
      <c r="D784" s="2"/>
      <c r="E784" s="2"/>
      <c r="F784" s="2"/>
      <c r="G784" s="2"/>
      <c r="H784" s="2"/>
      <c r="I784" s="2"/>
      <c r="J784" s="2"/>
      <c r="K784" s="2"/>
      <c r="L784" s="2"/>
      <c r="M784" s="2"/>
      <c r="N784" s="2"/>
      <c r="O784" s="2"/>
      <c r="P784" s="2"/>
      <c r="Q784" s="2"/>
      <c r="R784" s="2"/>
      <c r="S784" s="2"/>
      <c r="T784" s="2"/>
      <c r="U784" s="2"/>
      <c r="V784" s="2"/>
      <c r="W784" s="2"/>
      <c r="X784" s="210"/>
      <c r="Y784" s="210"/>
      <c r="Z784" s="210"/>
      <c r="AA784" s="210"/>
      <c r="AB784" s="210"/>
      <c r="AC784" s="210"/>
      <c r="AD784" s="210"/>
      <c r="AE784" s="2"/>
      <c r="AF784" s="2"/>
      <c r="AG784" s="2"/>
      <c r="AH784" s="2"/>
      <c r="AI784" s="2"/>
      <c r="AJ784" s="2"/>
      <c r="AK784" s="2"/>
      <c r="AL784" s="2"/>
      <c r="AM784" s="2"/>
      <c r="AN784" s="2"/>
      <c r="AO784" s="2"/>
      <c r="AP784" s="2"/>
      <c r="AQ784" s="2"/>
      <c r="AR784" s="2"/>
      <c r="AS784" s="2"/>
      <c r="AT784" s="2"/>
      <c r="AU784" s="2"/>
      <c r="AV784" s="2"/>
      <c r="AW784" s="2"/>
      <c r="AX784" s="2"/>
      <c r="AY784" s="2"/>
      <c r="AZ784" s="2"/>
      <c r="BA784" s="35" t="s">
        <v>1626</v>
      </c>
      <c r="BB784" s="63"/>
      <c r="BC784" s="64"/>
      <c r="BD784" s="64"/>
      <c r="BE784" s="64"/>
      <c r="BF784" s="64"/>
      <c r="BG784" s="64"/>
      <c r="BH784" s="2"/>
      <c r="BI784" s="63"/>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row>
    <row r="785" spans="1:112" ht="12.75" customHeight="1">
      <c r="A785" s="2"/>
      <c r="B785" s="8"/>
      <c r="C785" s="2"/>
      <c r="D785" s="2"/>
      <c r="E785" s="2"/>
      <c r="F785" s="2"/>
      <c r="G785" s="2"/>
      <c r="H785" s="2"/>
      <c r="I785" s="2"/>
      <c r="J785" s="2"/>
      <c r="K785" s="2"/>
      <c r="L785" s="2"/>
      <c r="M785" s="2"/>
      <c r="N785" s="2"/>
      <c r="O785" s="2"/>
      <c r="P785" s="2"/>
      <c r="Q785" s="2"/>
      <c r="R785" s="2"/>
      <c r="S785" s="2"/>
      <c r="T785" s="2"/>
      <c r="U785" s="2"/>
      <c r="V785" s="2"/>
      <c r="W785" s="2"/>
      <c r="X785" s="210"/>
      <c r="Y785" s="210"/>
      <c r="Z785" s="210"/>
      <c r="AA785" s="210"/>
      <c r="AB785" s="210"/>
      <c r="AC785" s="210"/>
      <c r="AD785" s="210"/>
      <c r="AE785" s="2"/>
      <c r="AF785" s="2"/>
      <c r="AG785" s="2"/>
      <c r="AH785" s="2"/>
      <c r="AI785" s="2"/>
      <c r="AJ785" s="2"/>
      <c r="AK785" s="2"/>
      <c r="AL785" s="2"/>
      <c r="AM785" s="2"/>
      <c r="AN785" s="2"/>
      <c r="AO785" s="2"/>
      <c r="AP785" s="2"/>
      <c r="AQ785" s="2"/>
      <c r="AR785" s="2"/>
      <c r="AS785" s="2"/>
      <c r="AT785" s="2"/>
      <c r="AU785" s="2"/>
      <c r="AV785" s="2"/>
      <c r="AW785" s="2"/>
      <c r="AX785" s="2"/>
      <c r="AY785" s="2"/>
      <c r="AZ785" s="2"/>
      <c r="BA785" s="35"/>
      <c r="BB785" s="63"/>
      <c r="BC785" s="64"/>
      <c r="BD785" s="64"/>
      <c r="BE785" s="64"/>
      <c r="BF785" s="64"/>
      <c r="BG785" s="64"/>
      <c r="BH785" s="2"/>
      <c r="BI785" s="63"/>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row>
    <row r="786" spans="1:112" ht="15.75" customHeight="1">
      <c r="A786" s="2"/>
      <c r="B786" s="2"/>
      <c r="C786" s="2"/>
      <c r="D786" s="2"/>
      <c r="E786" s="2"/>
      <c r="F786" s="2"/>
      <c r="G786" s="2"/>
      <c r="H786" s="178" t="s">
        <v>1634</v>
      </c>
      <c r="I786" s="5"/>
      <c r="J786" s="5"/>
      <c r="K786" s="5"/>
      <c r="L786" s="5"/>
      <c r="M786" s="5"/>
      <c r="N786" s="5"/>
      <c r="O786" s="5"/>
      <c r="P786" s="5"/>
      <c r="Q786" s="5"/>
      <c r="R786" s="5"/>
      <c r="S786" s="5"/>
      <c r="T786" s="5"/>
      <c r="U786" s="5"/>
      <c r="V786" s="5"/>
      <c r="W786" s="5"/>
      <c r="X786" s="5"/>
      <c r="Y786" s="5"/>
      <c r="Z786" s="549">
        <v>0</v>
      </c>
      <c r="AA786" s="401"/>
      <c r="AB786" s="401"/>
      <c r="AC786" s="401"/>
      <c r="AD786" s="401"/>
      <c r="AE786" s="430"/>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64"/>
      <c r="BD786" s="64"/>
      <c r="BE786" s="64"/>
      <c r="BF786" s="64"/>
      <c r="BG786" s="64"/>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row>
    <row r="787" spans="1:112" ht="15.75" customHeight="1">
      <c r="A787" s="2"/>
      <c r="B787" s="2"/>
      <c r="C787" s="2"/>
      <c r="D787" s="2"/>
      <c r="E787" s="2"/>
      <c r="F787" s="2"/>
      <c r="G787" s="2"/>
      <c r="H787" s="178" t="s">
        <v>1635</v>
      </c>
      <c r="I787" s="5"/>
      <c r="J787" s="5"/>
      <c r="K787" s="5"/>
      <c r="L787" s="5"/>
      <c r="M787" s="5"/>
      <c r="N787" s="5"/>
      <c r="O787" s="5"/>
      <c r="P787" s="5"/>
      <c r="Q787" s="5"/>
      <c r="R787" s="5"/>
      <c r="S787" s="5"/>
      <c r="T787" s="5"/>
      <c r="U787" s="5"/>
      <c r="V787" s="5"/>
      <c r="W787" s="5"/>
      <c r="X787" s="5"/>
      <c r="Y787" s="5"/>
      <c r="Z787" s="552"/>
      <c r="AA787" s="401"/>
      <c r="AB787" s="401"/>
      <c r="AC787" s="401"/>
      <c r="AD787" s="401"/>
      <c r="AE787" s="430"/>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64"/>
      <c r="BD787" s="64"/>
      <c r="BE787" s="64"/>
      <c r="BF787" s="64"/>
      <c r="BG787" s="64"/>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row>
    <row r="788" spans="1:112" ht="15.75" customHeight="1">
      <c r="A788" s="2"/>
      <c r="B788" s="2"/>
      <c r="C788" s="2"/>
      <c r="D788" s="2"/>
      <c r="E788" s="2"/>
      <c r="F788" s="2"/>
      <c r="G788" s="2"/>
      <c r="H788" s="178" t="s">
        <v>1636</v>
      </c>
      <c r="I788" s="5"/>
      <c r="J788" s="5"/>
      <c r="K788" s="5"/>
      <c r="L788" s="5"/>
      <c r="M788" s="5"/>
      <c r="N788" s="5"/>
      <c r="O788" s="5"/>
      <c r="P788" s="5"/>
      <c r="Q788" s="5"/>
      <c r="R788" s="5"/>
      <c r="S788" s="5"/>
      <c r="T788" s="5"/>
      <c r="U788" s="5"/>
      <c r="V788" s="5"/>
      <c r="W788" s="5"/>
      <c r="X788" s="5"/>
      <c r="Y788" s="5"/>
      <c r="Z788" s="553">
        <v>0</v>
      </c>
      <c r="AA788" s="401"/>
      <c r="AB788" s="401"/>
      <c r="AC788" s="401"/>
      <c r="AD788" s="401"/>
      <c r="AE788" s="430"/>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333" t="s">
        <v>1506</v>
      </c>
      <c r="BD788" s="334" t="s">
        <v>1507</v>
      </c>
      <c r="BE788" s="334" t="s">
        <v>1508</v>
      </c>
      <c r="BF788" s="334" t="s">
        <v>1509</v>
      </c>
      <c r="BG788" s="334" t="s">
        <v>1510</v>
      </c>
      <c r="BH788" s="2"/>
      <c r="BI788" s="2"/>
      <c r="BJ788" s="333" t="s">
        <v>1506</v>
      </c>
      <c r="BK788" s="334" t="s">
        <v>1507</v>
      </c>
      <c r="BL788" s="334" t="s">
        <v>1508</v>
      </c>
      <c r="BM788" s="334" t="s">
        <v>1509</v>
      </c>
      <c r="BN788" s="334" t="s">
        <v>1510</v>
      </c>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row>
    <row r="789" spans="1:112" ht="15.75" customHeight="1">
      <c r="A789" s="2"/>
      <c r="B789" s="2"/>
      <c r="C789" s="2"/>
      <c r="D789" s="2"/>
      <c r="E789" s="2"/>
      <c r="F789" s="2"/>
      <c r="G789" s="2"/>
      <c r="H789" s="178"/>
      <c r="I789" s="5"/>
      <c r="J789" s="5"/>
      <c r="K789" s="5"/>
      <c r="L789" s="5"/>
      <c r="M789" s="5"/>
      <c r="N789" s="5"/>
      <c r="O789" s="5"/>
      <c r="P789" s="5"/>
      <c r="Q789" s="5"/>
      <c r="R789" s="5"/>
      <c r="S789" s="5"/>
      <c r="T789" s="5"/>
      <c r="U789" s="5"/>
      <c r="V789" s="5"/>
      <c r="W789" s="5"/>
      <c r="X789" s="5"/>
      <c r="Y789" s="335" t="s">
        <v>1637</v>
      </c>
      <c r="Z789" s="519">
        <f>'Subsidy Contract Calculation'!I30</f>
        <v>0</v>
      </c>
      <c r="AA789" s="401"/>
      <c r="AB789" s="401"/>
      <c r="AC789" s="401"/>
      <c r="AD789" s="401"/>
      <c r="AE789" s="430"/>
      <c r="AF789" s="2"/>
      <c r="AG789" s="2"/>
      <c r="AH789" s="2"/>
      <c r="AI789" s="2"/>
      <c r="AJ789" s="2"/>
      <c r="AK789" s="2"/>
      <c r="AL789" s="2"/>
      <c r="AM789" s="2"/>
      <c r="AN789" s="2"/>
      <c r="AO789" s="2"/>
      <c r="AP789" s="2"/>
      <c r="AQ789" s="2"/>
      <c r="AR789" s="2"/>
      <c r="AS789" s="2"/>
      <c r="AT789" s="2"/>
      <c r="AU789" s="2"/>
      <c r="AV789" s="2"/>
      <c r="AW789" s="2"/>
      <c r="AX789" s="2"/>
      <c r="AY789" s="2"/>
      <c r="AZ789" s="2"/>
      <c r="BA789" s="2"/>
      <c r="BB789" s="8" t="s">
        <v>582</v>
      </c>
      <c r="BC789" s="336">
        <v>303706</v>
      </c>
      <c r="BD789" s="336">
        <v>350170</v>
      </c>
      <c r="BE789" s="336">
        <v>422400</v>
      </c>
      <c r="BF789" s="336">
        <v>540672</v>
      </c>
      <c r="BG789" s="336">
        <v>602342</v>
      </c>
      <c r="BH789" s="2"/>
      <c r="BI789" s="8" t="s">
        <v>582</v>
      </c>
      <c r="BJ789" s="336">
        <v>262291</v>
      </c>
      <c r="BK789" s="336">
        <v>302419</v>
      </c>
      <c r="BL789" s="336">
        <v>364800</v>
      </c>
      <c r="BM789" s="336">
        <v>466944</v>
      </c>
      <c r="BN789" s="336">
        <v>520205</v>
      </c>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row>
    <row r="790" spans="1:112"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10"/>
      <c r="Y790" s="210"/>
      <c r="Z790" s="210"/>
      <c r="AA790" s="210"/>
      <c r="AB790" s="210"/>
      <c r="AC790" s="210"/>
      <c r="AD790" s="210"/>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8" t="s">
        <v>586</v>
      </c>
      <c r="BC790" s="337">
        <v>237558</v>
      </c>
      <c r="BD790" s="337">
        <v>273902</v>
      </c>
      <c r="BE790" s="337">
        <v>330400</v>
      </c>
      <c r="BF790" s="337">
        <v>422912</v>
      </c>
      <c r="BG790" s="337">
        <v>471150</v>
      </c>
      <c r="BH790" s="2"/>
      <c r="BI790" s="8" t="s">
        <v>586</v>
      </c>
      <c r="BJ790" s="337">
        <v>207647</v>
      </c>
      <c r="BK790" s="337">
        <v>239415</v>
      </c>
      <c r="BL790" s="337">
        <v>288800</v>
      </c>
      <c r="BM790" s="337">
        <v>369664</v>
      </c>
      <c r="BN790" s="337">
        <v>411829</v>
      </c>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row>
    <row r="791" spans="1:112" ht="12.75" customHeight="1">
      <c r="A791" s="8" t="s">
        <v>830</v>
      </c>
      <c r="B791" s="8"/>
      <c r="C791" s="8" t="s">
        <v>263</v>
      </c>
      <c r="D791" s="2"/>
      <c r="E791" s="2"/>
      <c r="F791" s="2"/>
      <c r="G791" s="2"/>
      <c r="H791" s="2"/>
      <c r="I791" s="2"/>
      <c r="J791" s="2"/>
      <c r="K791" s="2"/>
      <c r="L791" s="2"/>
      <c r="M791" s="2"/>
      <c r="N791" s="2"/>
      <c r="O791" s="2"/>
      <c r="P791" s="2"/>
      <c r="Q791" s="2"/>
      <c r="R791" s="2"/>
      <c r="S791" s="2"/>
      <c r="T791" s="2"/>
      <c r="U791" s="2"/>
      <c r="V791" s="2"/>
      <c r="W791" s="2"/>
      <c r="X791" s="210"/>
      <c r="Y791" s="210"/>
      <c r="Z791" s="210"/>
      <c r="AA791" s="210"/>
      <c r="AB791" s="210"/>
      <c r="AC791" s="210"/>
      <c r="AD791" s="210"/>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8" t="s">
        <v>594</v>
      </c>
      <c r="BC791" s="336">
        <v>237558</v>
      </c>
      <c r="BD791" s="336">
        <v>273902</v>
      </c>
      <c r="BE791" s="336">
        <v>330400</v>
      </c>
      <c r="BF791" s="336">
        <v>422912</v>
      </c>
      <c r="BG791" s="336">
        <v>471150</v>
      </c>
      <c r="BH791" s="2"/>
      <c r="BI791" s="8" t="s">
        <v>594</v>
      </c>
      <c r="BJ791" s="336">
        <v>207647</v>
      </c>
      <c r="BK791" s="336">
        <v>239415</v>
      </c>
      <c r="BL791" s="336">
        <v>288800</v>
      </c>
      <c r="BM791" s="336">
        <v>369664</v>
      </c>
      <c r="BN791" s="336">
        <v>411829</v>
      </c>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row>
    <row r="792" spans="1:112" ht="12.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10"/>
      <c r="Y792" s="210"/>
      <c r="Z792" s="210"/>
      <c r="AA792" s="210"/>
      <c r="AB792" s="210"/>
      <c r="AC792" s="210"/>
      <c r="AD792" s="210"/>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8" t="s">
        <v>599</v>
      </c>
      <c r="BC792" s="337">
        <v>237558</v>
      </c>
      <c r="BD792" s="337">
        <v>273902</v>
      </c>
      <c r="BE792" s="337">
        <v>330400</v>
      </c>
      <c r="BF792" s="337">
        <v>422912</v>
      </c>
      <c r="BG792" s="337">
        <v>471150</v>
      </c>
      <c r="BH792" s="2"/>
      <c r="BI792" s="8" t="s">
        <v>599</v>
      </c>
      <c r="BJ792" s="337">
        <v>207647</v>
      </c>
      <c r="BK792" s="337">
        <v>239415</v>
      </c>
      <c r="BL792" s="337">
        <v>288800</v>
      </c>
      <c r="BM792" s="337">
        <v>369664</v>
      </c>
      <c r="BN792" s="337">
        <v>411829</v>
      </c>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row>
    <row r="793" spans="1:112" ht="15.75" customHeight="1">
      <c r="A793" s="2"/>
      <c r="B793" s="2"/>
      <c r="C793" s="2"/>
      <c r="D793" s="2"/>
      <c r="E793" s="2"/>
      <c r="F793" s="2"/>
      <c r="G793" s="2"/>
      <c r="H793" s="178" t="s">
        <v>1638</v>
      </c>
      <c r="I793" s="5"/>
      <c r="J793" s="5"/>
      <c r="K793" s="5"/>
      <c r="L793" s="5"/>
      <c r="M793" s="5"/>
      <c r="N793" s="5"/>
      <c r="O793" s="5"/>
      <c r="P793" s="5"/>
      <c r="Q793" s="5"/>
      <c r="R793" s="5"/>
      <c r="S793" s="5"/>
      <c r="T793" s="5"/>
      <c r="U793" s="5"/>
      <c r="V793" s="5"/>
      <c r="W793" s="5"/>
      <c r="X793" s="5"/>
      <c r="Y793" s="5"/>
      <c r="Z793" s="429">
        <v>12096</v>
      </c>
      <c r="AA793" s="401"/>
      <c r="AB793" s="401"/>
      <c r="AC793" s="401"/>
      <c r="AD793" s="401"/>
      <c r="AE793" s="430"/>
      <c r="AF793" s="2"/>
      <c r="AG793" s="2"/>
      <c r="AH793" s="2"/>
      <c r="AI793" s="2"/>
      <c r="AJ793" s="2"/>
      <c r="AK793" s="2"/>
      <c r="AL793" s="2"/>
      <c r="AM793" s="2"/>
      <c r="AN793" s="2"/>
      <c r="AO793" s="2"/>
      <c r="AP793" s="2"/>
      <c r="AQ793" s="2"/>
      <c r="AR793" s="2"/>
      <c r="AS793" s="2"/>
      <c r="AT793" s="2"/>
      <c r="AU793" s="2"/>
      <c r="AV793" s="2"/>
      <c r="AW793" s="2"/>
      <c r="AX793" s="2"/>
      <c r="AY793" s="2"/>
      <c r="AZ793" s="2"/>
      <c r="BA793" s="2"/>
      <c r="BB793" s="8" t="s">
        <v>605</v>
      </c>
      <c r="BC793" s="336">
        <v>237558</v>
      </c>
      <c r="BD793" s="336">
        <v>273902</v>
      </c>
      <c r="BE793" s="336">
        <v>330400</v>
      </c>
      <c r="BF793" s="336">
        <v>422912</v>
      </c>
      <c r="BG793" s="336">
        <v>471150</v>
      </c>
      <c r="BH793" s="2"/>
      <c r="BI793" s="8" t="s">
        <v>605</v>
      </c>
      <c r="BJ793" s="336">
        <v>207647</v>
      </c>
      <c r="BK793" s="336">
        <v>239415</v>
      </c>
      <c r="BL793" s="336">
        <v>288800</v>
      </c>
      <c r="BM793" s="336">
        <v>369664</v>
      </c>
      <c r="BN793" s="336">
        <v>411829</v>
      </c>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row>
    <row r="794" spans="1:112" ht="12.75" customHeight="1">
      <c r="A794" s="2"/>
      <c r="B794" s="2"/>
      <c r="C794" s="2"/>
      <c r="D794" s="2"/>
      <c r="E794" s="2"/>
      <c r="F794" s="2"/>
      <c r="G794" s="2"/>
      <c r="H794" s="178" t="s">
        <v>1639</v>
      </c>
      <c r="I794" s="5"/>
      <c r="J794" s="5"/>
      <c r="K794" s="5"/>
      <c r="L794" s="5"/>
      <c r="M794" s="5"/>
      <c r="N794" s="5"/>
      <c r="O794" s="5"/>
      <c r="P794" s="5"/>
      <c r="Q794" s="5"/>
      <c r="R794" s="5"/>
      <c r="S794" s="5"/>
      <c r="T794" s="5"/>
      <c r="U794" s="5"/>
      <c r="V794" s="5"/>
      <c r="W794" s="5"/>
      <c r="X794" s="5"/>
      <c r="Y794" s="5"/>
      <c r="Z794" s="429">
        <v>0</v>
      </c>
      <c r="AA794" s="401"/>
      <c r="AB794" s="401"/>
      <c r="AC794" s="401"/>
      <c r="AD794" s="401"/>
      <c r="AE794" s="430"/>
      <c r="AF794" s="2"/>
      <c r="AG794" s="2"/>
      <c r="AH794" s="2"/>
      <c r="AI794" s="2"/>
      <c r="AJ794" s="2"/>
      <c r="AK794" s="2"/>
      <c r="AL794" s="2"/>
      <c r="AM794" s="2"/>
      <c r="AN794" s="2"/>
      <c r="AO794" s="2"/>
      <c r="AP794" s="2"/>
      <c r="AQ794" s="2"/>
      <c r="AR794" s="2"/>
      <c r="AS794" s="2"/>
      <c r="AT794" s="2"/>
      <c r="AU794" s="2"/>
      <c r="AV794" s="2"/>
      <c r="AW794" s="2"/>
      <c r="AX794" s="2"/>
      <c r="AY794" s="2"/>
      <c r="AZ794" s="2"/>
      <c r="BA794" s="2"/>
      <c r="BB794" s="8" t="s">
        <v>608</v>
      </c>
      <c r="BC794" s="337">
        <v>237558</v>
      </c>
      <c r="BD794" s="337">
        <v>273902</v>
      </c>
      <c r="BE794" s="337">
        <v>330400</v>
      </c>
      <c r="BF794" s="337">
        <v>422912</v>
      </c>
      <c r="BG794" s="337">
        <v>471150</v>
      </c>
      <c r="BH794" s="2"/>
      <c r="BI794" s="8" t="s">
        <v>608</v>
      </c>
      <c r="BJ794" s="337">
        <v>207647</v>
      </c>
      <c r="BK794" s="337">
        <v>239415</v>
      </c>
      <c r="BL794" s="337">
        <v>288800</v>
      </c>
      <c r="BM794" s="337">
        <v>369664</v>
      </c>
      <c r="BN794" s="337">
        <v>411829</v>
      </c>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row>
    <row r="795" spans="1:112" ht="12.75" customHeight="1">
      <c r="A795" s="2"/>
      <c r="B795" s="2"/>
      <c r="C795" s="2"/>
      <c r="D795" s="2"/>
      <c r="E795" s="2"/>
      <c r="F795" s="2"/>
      <c r="G795" s="2"/>
      <c r="H795" s="178" t="s">
        <v>1640</v>
      </c>
      <c r="I795" s="5"/>
      <c r="J795" s="5"/>
      <c r="K795" s="5"/>
      <c r="L795" s="5"/>
      <c r="M795" s="5"/>
      <c r="N795" s="5"/>
      <c r="O795" s="5"/>
      <c r="P795" s="5"/>
      <c r="Q795" s="5"/>
      <c r="R795" s="5"/>
      <c r="S795" s="5"/>
      <c r="T795" s="5"/>
      <c r="U795" s="5"/>
      <c r="V795" s="5"/>
      <c r="W795" s="5"/>
      <c r="X795" s="5"/>
      <c r="Y795" s="5"/>
      <c r="Z795" s="429"/>
      <c r="AA795" s="401"/>
      <c r="AB795" s="401"/>
      <c r="AC795" s="401"/>
      <c r="AD795" s="401"/>
      <c r="AE795" s="430"/>
      <c r="AF795" s="2"/>
      <c r="AG795" s="2"/>
      <c r="AH795" s="2"/>
      <c r="AI795" s="2"/>
      <c r="AJ795" s="2"/>
      <c r="AK795" s="2"/>
      <c r="AL795" s="2"/>
      <c r="AM795" s="2"/>
      <c r="AN795" s="2"/>
      <c r="AO795" s="2"/>
      <c r="AP795" s="2"/>
      <c r="AQ795" s="2"/>
      <c r="AR795" s="2"/>
      <c r="AS795" s="2"/>
      <c r="AT795" s="2"/>
      <c r="AU795" s="2"/>
      <c r="AV795" s="2"/>
      <c r="AW795" s="2"/>
      <c r="AX795" s="2"/>
      <c r="AY795" s="2"/>
      <c r="AZ795" s="2"/>
      <c r="BA795" s="2"/>
      <c r="BB795" s="8" t="s">
        <v>614</v>
      </c>
      <c r="BC795" s="336">
        <v>312909</v>
      </c>
      <c r="BD795" s="336">
        <v>360781</v>
      </c>
      <c r="BE795" s="336">
        <v>435200</v>
      </c>
      <c r="BF795" s="336">
        <v>557056</v>
      </c>
      <c r="BG795" s="336">
        <v>620595</v>
      </c>
      <c r="BH795" s="2"/>
      <c r="BI795" s="8" t="s">
        <v>614</v>
      </c>
      <c r="BJ795" s="336">
        <v>272645</v>
      </c>
      <c r="BK795" s="336">
        <v>314357</v>
      </c>
      <c r="BL795" s="336">
        <v>379200</v>
      </c>
      <c r="BM795" s="336">
        <v>485376</v>
      </c>
      <c r="BN795" s="336">
        <v>540739</v>
      </c>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row>
    <row r="796" spans="1:112" ht="12.75" customHeight="1">
      <c r="A796" s="2"/>
      <c r="B796" s="2"/>
      <c r="C796" s="2"/>
      <c r="D796" s="2"/>
      <c r="E796" s="2"/>
      <c r="F796" s="2"/>
      <c r="G796" s="2"/>
      <c r="H796" s="178" t="s">
        <v>1641</v>
      </c>
      <c r="I796" s="5"/>
      <c r="J796" s="5"/>
      <c r="K796" s="5"/>
      <c r="L796" s="5"/>
      <c r="M796" s="5"/>
      <c r="N796" s="5"/>
      <c r="O796" s="5"/>
      <c r="P796" s="561" t="s">
        <v>1196</v>
      </c>
      <c r="Q796" s="401"/>
      <c r="R796" s="401"/>
      <c r="S796" s="401"/>
      <c r="T796" s="401"/>
      <c r="U796" s="401"/>
      <c r="V796" s="401"/>
      <c r="W796" s="401"/>
      <c r="X796" s="401"/>
      <c r="Y796" s="430"/>
      <c r="Z796" s="429"/>
      <c r="AA796" s="401"/>
      <c r="AB796" s="401"/>
      <c r="AC796" s="401"/>
      <c r="AD796" s="401"/>
      <c r="AE796" s="430"/>
      <c r="AF796" s="2"/>
      <c r="AG796" s="2"/>
      <c r="AH796" s="2"/>
      <c r="AI796" s="2"/>
      <c r="AJ796" s="2"/>
      <c r="AK796" s="2"/>
      <c r="AL796" s="2"/>
      <c r="AM796" s="2"/>
      <c r="AN796" s="2"/>
      <c r="AO796" s="2"/>
      <c r="AP796" s="2"/>
      <c r="AQ796" s="2"/>
      <c r="AR796" s="2"/>
      <c r="AS796" s="2"/>
      <c r="AT796" s="2"/>
      <c r="AU796" s="2"/>
      <c r="AV796" s="2"/>
      <c r="AW796" s="2"/>
      <c r="AX796" s="2"/>
      <c r="AY796" s="2"/>
      <c r="AZ796" s="2"/>
      <c r="BA796" s="2"/>
      <c r="BB796" s="8" t="s">
        <v>618</v>
      </c>
      <c r="BC796" s="337">
        <v>237558</v>
      </c>
      <c r="BD796" s="337">
        <v>273902</v>
      </c>
      <c r="BE796" s="337">
        <v>330400</v>
      </c>
      <c r="BF796" s="337">
        <v>422912</v>
      </c>
      <c r="BG796" s="337">
        <v>471150</v>
      </c>
      <c r="BH796" s="2"/>
      <c r="BI796" s="8" t="s">
        <v>618</v>
      </c>
      <c r="BJ796" s="337">
        <v>207647</v>
      </c>
      <c r="BK796" s="337">
        <v>239415</v>
      </c>
      <c r="BL796" s="337">
        <v>288800</v>
      </c>
      <c r="BM796" s="337">
        <v>369664</v>
      </c>
      <c r="BN796" s="337">
        <v>411829</v>
      </c>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row>
    <row r="797" spans="1:112" ht="12.75" customHeight="1">
      <c r="A797" s="2"/>
      <c r="B797" s="2"/>
      <c r="C797" s="2"/>
      <c r="D797" s="2"/>
      <c r="E797" s="2"/>
      <c r="F797" s="2"/>
      <c r="G797" s="2"/>
      <c r="H797" s="178"/>
      <c r="I797" s="5"/>
      <c r="J797" s="5"/>
      <c r="K797" s="5"/>
      <c r="L797" s="5"/>
      <c r="M797" s="5"/>
      <c r="N797" s="5"/>
      <c r="O797" s="5"/>
      <c r="P797" s="5"/>
      <c r="Q797" s="5"/>
      <c r="R797" s="5"/>
      <c r="S797" s="5"/>
      <c r="T797" s="5"/>
      <c r="U797" s="5"/>
      <c r="V797" s="5"/>
      <c r="W797" s="5"/>
      <c r="X797" s="5"/>
      <c r="Y797" s="335" t="s">
        <v>1642</v>
      </c>
      <c r="Z797" s="519">
        <f>SUM(Z793:AE796)</f>
        <v>12096</v>
      </c>
      <c r="AA797" s="401"/>
      <c r="AB797" s="401"/>
      <c r="AC797" s="401"/>
      <c r="AD797" s="401"/>
      <c r="AE797" s="430"/>
      <c r="AF797" s="2"/>
      <c r="AG797" s="2"/>
      <c r="AH797" s="2"/>
      <c r="AI797" s="2"/>
      <c r="AJ797" s="2"/>
      <c r="AK797" s="2"/>
      <c r="AL797" s="2"/>
      <c r="AM797" s="62"/>
      <c r="AN797" s="62"/>
      <c r="AO797" s="2"/>
      <c r="AP797" s="2"/>
      <c r="AQ797" s="2"/>
      <c r="AR797" s="2"/>
      <c r="AS797" s="2"/>
      <c r="AT797" s="2"/>
      <c r="AU797" s="2"/>
      <c r="AV797" s="2"/>
      <c r="AW797" s="2"/>
      <c r="AX797" s="2"/>
      <c r="AY797" s="2"/>
      <c r="AZ797" s="2"/>
      <c r="BA797" s="2"/>
      <c r="BB797" s="8" t="s">
        <v>620</v>
      </c>
      <c r="BC797" s="336">
        <v>237558</v>
      </c>
      <c r="BD797" s="336">
        <v>273902</v>
      </c>
      <c r="BE797" s="336">
        <v>330400</v>
      </c>
      <c r="BF797" s="336">
        <v>422912</v>
      </c>
      <c r="BG797" s="336">
        <v>471150</v>
      </c>
      <c r="BH797" s="2"/>
      <c r="BI797" s="8" t="s">
        <v>620</v>
      </c>
      <c r="BJ797" s="336">
        <v>207647</v>
      </c>
      <c r="BK797" s="336">
        <v>239415</v>
      </c>
      <c r="BL797" s="336">
        <v>288800</v>
      </c>
      <c r="BM797" s="336">
        <v>369664</v>
      </c>
      <c r="BN797" s="336">
        <v>411829</v>
      </c>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row>
    <row r="798" spans="1:112" ht="12.75" customHeight="1">
      <c r="A798" s="2"/>
      <c r="B798" s="2"/>
      <c r="C798" s="2"/>
      <c r="D798" s="2"/>
      <c r="E798" s="2"/>
      <c r="F798" s="2"/>
      <c r="G798" s="2"/>
      <c r="H798" s="178"/>
      <c r="I798" s="5"/>
      <c r="J798" s="5"/>
      <c r="K798" s="5"/>
      <c r="L798" s="5"/>
      <c r="M798" s="5"/>
      <c r="N798" s="5"/>
      <c r="O798" s="5"/>
      <c r="P798" s="5"/>
      <c r="Q798" s="5"/>
      <c r="R798" s="5"/>
      <c r="S798" s="5"/>
      <c r="T798" s="5"/>
      <c r="U798" s="5"/>
      <c r="V798" s="5"/>
      <c r="W798" s="5"/>
      <c r="X798" s="5"/>
      <c r="Y798" s="335" t="s">
        <v>1643</v>
      </c>
      <c r="Z798" s="519">
        <f>Z797+Y781+Z789</f>
        <v>688392</v>
      </c>
      <c r="AA798" s="401"/>
      <c r="AB798" s="401"/>
      <c r="AC798" s="401"/>
      <c r="AD798" s="401"/>
      <c r="AE798" s="430"/>
      <c r="AF798" s="2"/>
      <c r="AG798" s="2"/>
      <c r="AH798" s="2"/>
      <c r="AI798" s="2"/>
      <c r="AJ798" s="2"/>
      <c r="AK798" s="2"/>
      <c r="AL798" s="2"/>
      <c r="AM798" s="62"/>
      <c r="AN798" s="62"/>
      <c r="AO798" s="2"/>
      <c r="AP798" s="2"/>
      <c r="AQ798" s="2"/>
      <c r="AR798" s="2"/>
      <c r="AS798" s="2"/>
      <c r="AT798" s="2"/>
      <c r="AU798" s="2"/>
      <c r="AV798" s="2"/>
      <c r="AW798" s="2"/>
      <c r="AX798" s="2"/>
      <c r="AY798" s="2"/>
      <c r="AZ798" s="2"/>
      <c r="BA798" s="2"/>
      <c r="BB798" s="8" t="s">
        <v>623</v>
      </c>
      <c r="BC798" s="337">
        <v>237558</v>
      </c>
      <c r="BD798" s="337">
        <v>273902</v>
      </c>
      <c r="BE798" s="337">
        <v>330400</v>
      </c>
      <c r="BF798" s="337">
        <v>422912</v>
      </c>
      <c r="BG798" s="337">
        <v>471150</v>
      </c>
      <c r="BH798" s="2"/>
      <c r="BI798" s="8" t="s">
        <v>623</v>
      </c>
      <c r="BJ798" s="337">
        <v>207647</v>
      </c>
      <c r="BK798" s="337">
        <v>239415</v>
      </c>
      <c r="BL798" s="337">
        <v>288800</v>
      </c>
      <c r="BM798" s="337">
        <v>369664</v>
      </c>
      <c r="BN798" s="337">
        <v>411829</v>
      </c>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row>
    <row r="799" spans="1:112" ht="12.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10"/>
      <c r="Y799" s="210"/>
      <c r="Z799" s="210"/>
      <c r="AA799" s="210"/>
      <c r="AB799" s="210"/>
      <c r="AC799" s="210"/>
      <c r="AD799" s="210"/>
      <c r="AE799" s="2"/>
      <c r="AF799" s="2"/>
      <c r="AG799" s="2"/>
      <c r="AH799" s="2"/>
      <c r="AI799" s="2"/>
      <c r="AJ799" s="2"/>
      <c r="AK799" s="2"/>
      <c r="AL799" s="2"/>
      <c r="AM799" s="62"/>
      <c r="AN799" s="62"/>
      <c r="AO799" s="2"/>
      <c r="AP799" s="2"/>
      <c r="AQ799" s="2"/>
      <c r="AR799" s="2"/>
      <c r="AS799" s="2"/>
      <c r="AT799" s="2"/>
      <c r="AU799" s="2"/>
      <c r="AV799" s="2"/>
      <c r="AW799" s="2"/>
      <c r="AX799" s="2"/>
      <c r="AY799" s="2"/>
      <c r="AZ799" s="2"/>
      <c r="BA799" s="2"/>
      <c r="BB799" s="8" t="s">
        <v>627</v>
      </c>
      <c r="BC799" s="336">
        <v>237558</v>
      </c>
      <c r="BD799" s="336">
        <v>273902</v>
      </c>
      <c r="BE799" s="336">
        <v>330400</v>
      </c>
      <c r="BF799" s="336">
        <v>422912</v>
      </c>
      <c r="BG799" s="336">
        <v>471150</v>
      </c>
      <c r="BH799" s="2"/>
      <c r="BI799" s="8" t="s">
        <v>627</v>
      </c>
      <c r="BJ799" s="336">
        <v>207647</v>
      </c>
      <c r="BK799" s="336">
        <v>239415</v>
      </c>
      <c r="BL799" s="336">
        <v>288800</v>
      </c>
      <c r="BM799" s="336">
        <v>369664</v>
      </c>
      <c r="BN799" s="336">
        <v>411829</v>
      </c>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row>
    <row r="800" spans="1:112" ht="12.75" customHeight="1">
      <c r="A800" s="8" t="s">
        <v>849</v>
      </c>
      <c r="B800" s="8"/>
      <c r="C800" s="8" t="s">
        <v>266</v>
      </c>
      <c r="D800" s="2"/>
      <c r="E800" s="2"/>
      <c r="F800" s="2"/>
      <c r="G800" s="2"/>
      <c r="H800" s="2"/>
      <c r="I800" s="2"/>
      <c r="J800" s="2"/>
      <c r="K800" s="2"/>
      <c r="L800" s="2"/>
      <c r="M800" s="2"/>
      <c r="N800" s="2"/>
      <c r="O800" s="2"/>
      <c r="P800" s="2"/>
      <c r="Q800" s="2"/>
      <c r="R800" s="2"/>
      <c r="S800" s="2"/>
      <c r="T800" s="2"/>
      <c r="U800" s="2"/>
      <c r="V800" s="2"/>
      <c r="W800" s="74"/>
      <c r="X800" s="2"/>
      <c r="Y800" s="2"/>
      <c r="Z800" s="2"/>
      <c r="AA800" s="2"/>
      <c r="AB800" s="2"/>
      <c r="AC800" s="2"/>
      <c r="AD800" s="2"/>
      <c r="AE800" s="2"/>
      <c r="AF800" s="2"/>
      <c r="AG800" s="2"/>
      <c r="AH800" s="2"/>
      <c r="AI800" s="2"/>
      <c r="AJ800" s="2"/>
      <c r="AK800" s="2"/>
      <c r="AL800" s="2"/>
      <c r="AM800" s="62"/>
      <c r="AN800" s="62"/>
      <c r="AO800" s="2"/>
      <c r="AP800" s="2"/>
      <c r="AQ800" s="2"/>
      <c r="AR800" s="2"/>
      <c r="AS800" s="2"/>
      <c r="AT800" s="2"/>
      <c r="AU800" s="2"/>
      <c r="AV800" s="2"/>
      <c r="AW800" s="2"/>
      <c r="AX800" s="2"/>
      <c r="AY800" s="2"/>
      <c r="AZ800" s="2"/>
      <c r="BA800" s="2"/>
      <c r="BB800" s="8" t="s">
        <v>629</v>
      </c>
      <c r="BC800" s="337">
        <v>237558</v>
      </c>
      <c r="BD800" s="337">
        <v>273902</v>
      </c>
      <c r="BE800" s="337">
        <v>330400</v>
      </c>
      <c r="BF800" s="337">
        <v>422912</v>
      </c>
      <c r="BG800" s="337">
        <v>471150</v>
      </c>
      <c r="BH800" s="2"/>
      <c r="BI800" s="8" t="s">
        <v>629</v>
      </c>
      <c r="BJ800" s="337">
        <v>207647</v>
      </c>
      <c r="BK800" s="337">
        <v>239415</v>
      </c>
      <c r="BL800" s="337">
        <v>288800</v>
      </c>
      <c r="BM800" s="337">
        <v>369664</v>
      </c>
      <c r="BN800" s="337">
        <v>411829</v>
      </c>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row>
    <row r="801" spans="1:112" ht="12.75" customHeight="1">
      <c r="A801" s="2"/>
      <c r="B801" s="2"/>
      <c r="C801" s="50" t="s">
        <v>1644</v>
      </c>
      <c r="D801" s="2"/>
      <c r="E801" s="2"/>
      <c r="F801" s="2"/>
      <c r="G801" s="2"/>
      <c r="H801" s="2"/>
      <c r="I801" s="2"/>
      <c r="J801" s="2"/>
      <c r="K801" s="2"/>
      <c r="L801" s="2"/>
      <c r="M801" s="2"/>
      <c r="N801" s="2"/>
      <c r="O801" s="2"/>
      <c r="P801" s="2"/>
      <c r="Q801" s="2"/>
      <c r="R801" s="2"/>
      <c r="S801" s="2"/>
      <c r="T801" s="2"/>
      <c r="U801" s="2"/>
      <c r="V801" s="2"/>
      <c r="W801" s="74"/>
      <c r="X801" s="2"/>
      <c r="Y801" s="2"/>
      <c r="Z801" s="2"/>
      <c r="AA801" s="2"/>
      <c r="AB801" s="2"/>
      <c r="AC801" s="2"/>
      <c r="AD801" s="2"/>
      <c r="AE801" s="2"/>
      <c r="AF801" s="2"/>
      <c r="AG801" s="2"/>
      <c r="AH801" s="2"/>
      <c r="AI801" s="2"/>
      <c r="AJ801" s="2"/>
      <c r="AK801" s="2"/>
      <c r="AL801" s="2"/>
      <c r="AM801" s="62"/>
      <c r="AN801" s="62"/>
      <c r="AO801" s="2"/>
      <c r="AP801" s="2"/>
      <c r="AQ801" s="2"/>
      <c r="AR801" s="2"/>
      <c r="AS801" s="2"/>
      <c r="AT801" s="2"/>
      <c r="AU801" s="2"/>
      <c r="AV801" s="2"/>
      <c r="AW801" s="2"/>
      <c r="AX801" s="2"/>
      <c r="AY801" s="2"/>
      <c r="AZ801" s="2"/>
      <c r="BA801" s="2"/>
      <c r="BB801" s="8" t="s">
        <v>634</v>
      </c>
      <c r="BC801" s="336">
        <v>237558</v>
      </c>
      <c r="BD801" s="336">
        <v>273902</v>
      </c>
      <c r="BE801" s="336">
        <v>330400</v>
      </c>
      <c r="BF801" s="336">
        <v>422912</v>
      </c>
      <c r="BG801" s="336">
        <v>471150</v>
      </c>
      <c r="BH801" s="2"/>
      <c r="BI801" s="8" t="s">
        <v>634</v>
      </c>
      <c r="BJ801" s="336">
        <v>207647</v>
      </c>
      <c r="BK801" s="336">
        <v>239415</v>
      </c>
      <c r="BL801" s="336">
        <v>288800</v>
      </c>
      <c r="BM801" s="336">
        <v>369664</v>
      </c>
      <c r="BN801" s="336">
        <v>411829</v>
      </c>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row>
    <row r="802" spans="1:112" ht="12.75" customHeight="1">
      <c r="A802" s="2"/>
      <c r="B802" s="2"/>
      <c r="C802" s="50"/>
      <c r="D802" s="2"/>
      <c r="E802" s="2"/>
      <c r="F802" s="2"/>
      <c r="G802" s="2"/>
      <c r="H802" s="2"/>
      <c r="I802" s="2"/>
      <c r="J802" s="2"/>
      <c r="K802" s="2"/>
      <c r="L802" s="2"/>
      <c r="M802" s="2"/>
      <c r="N802" s="2"/>
      <c r="O802" s="2"/>
      <c r="P802" s="2"/>
      <c r="Q802" s="2"/>
      <c r="R802" s="2"/>
      <c r="S802" s="2"/>
      <c r="T802" s="2"/>
      <c r="U802" s="2"/>
      <c r="V802" s="2"/>
      <c r="W802" s="74"/>
      <c r="X802" s="2"/>
      <c r="Y802" s="2"/>
      <c r="Z802" s="2"/>
      <c r="AA802" s="2"/>
      <c r="AB802" s="2"/>
      <c r="AC802" s="2"/>
      <c r="AD802" s="2"/>
      <c r="AE802" s="2"/>
      <c r="AF802" s="2"/>
      <c r="AG802" s="2"/>
      <c r="AH802" s="2"/>
      <c r="AI802" s="2"/>
      <c r="AJ802" s="2"/>
      <c r="AK802" s="2"/>
      <c r="AL802" s="2"/>
      <c r="AM802" s="62"/>
      <c r="AN802" s="62"/>
      <c r="AO802" s="2"/>
      <c r="AP802" s="2"/>
      <c r="AQ802" s="2"/>
      <c r="AR802" s="2"/>
      <c r="AS802" s="2"/>
      <c r="AT802" s="2"/>
      <c r="AU802" s="2"/>
      <c r="AV802" s="2"/>
      <c r="AW802" s="2"/>
      <c r="AX802" s="2"/>
      <c r="AY802" s="2"/>
      <c r="AZ802" s="2"/>
      <c r="BA802" s="2"/>
      <c r="BB802" s="8" t="s">
        <v>638</v>
      </c>
      <c r="BC802" s="337">
        <v>237558</v>
      </c>
      <c r="BD802" s="337">
        <v>273902</v>
      </c>
      <c r="BE802" s="337">
        <v>330400</v>
      </c>
      <c r="BF802" s="337">
        <v>422912</v>
      </c>
      <c r="BG802" s="337">
        <v>471150</v>
      </c>
      <c r="BH802" s="2"/>
      <c r="BI802" s="8" t="s">
        <v>638</v>
      </c>
      <c r="BJ802" s="337">
        <v>207647</v>
      </c>
      <c r="BK802" s="337">
        <v>239415</v>
      </c>
      <c r="BL802" s="337">
        <v>288800</v>
      </c>
      <c r="BM802" s="337">
        <v>369664</v>
      </c>
      <c r="BN802" s="337">
        <v>411829</v>
      </c>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row>
    <row r="803" spans="1:112" ht="12.75" customHeight="1">
      <c r="A803" s="2"/>
      <c r="B803" s="2"/>
      <c r="C803" s="174"/>
      <c r="D803" s="78"/>
      <c r="E803" s="78"/>
      <c r="F803" s="78"/>
      <c r="G803" s="78"/>
      <c r="H803" s="78"/>
      <c r="I803" s="78"/>
      <c r="J803" s="78"/>
      <c r="K803" s="78"/>
      <c r="L803" s="79"/>
      <c r="M803" s="573" t="s">
        <v>1645</v>
      </c>
      <c r="N803" s="440"/>
      <c r="O803" s="440"/>
      <c r="P803" s="446"/>
      <c r="Q803" s="560" t="s">
        <v>1646</v>
      </c>
      <c r="R803" s="440"/>
      <c r="S803" s="440"/>
      <c r="T803" s="446"/>
      <c r="U803" s="560" t="s">
        <v>1647</v>
      </c>
      <c r="V803" s="440"/>
      <c r="W803" s="440"/>
      <c r="X803" s="446"/>
      <c r="Y803" s="560" t="s">
        <v>1648</v>
      </c>
      <c r="Z803" s="440"/>
      <c r="AA803" s="440"/>
      <c r="AB803" s="446"/>
      <c r="AC803" s="560" t="s">
        <v>1649</v>
      </c>
      <c r="AD803" s="440"/>
      <c r="AE803" s="440"/>
      <c r="AF803" s="446"/>
      <c r="AG803" s="572" t="s">
        <v>1650</v>
      </c>
      <c r="AH803" s="440"/>
      <c r="AI803" s="440"/>
      <c r="AJ803" s="446"/>
      <c r="AK803" s="2"/>
      <c r="AL803" s="2"/>
      <c r="AM803" s="62"/>
      <c r="AN803" s="62"/>
      <c r="AO803" s="2"/>
      <c r="AP803" s="2"/>
      <c r="AQ803" s="2"/>
      <c r="AR803" s="2"/>
      <c r="AS803" s="2"/>
      <c r="AT803" s="2"/>
      <c r="AU803" s="2"/>
      <c r="AV803" s="2"/>
      <c r="AW803" s="2"/>
      <c r="AX803" s="2"/>
      <c r="AY803" s="2"/>
      <c r="AZ803" s="2"/>
      <c r="BA803" s="2"/>
      <c r="BB803" s="8" t="s">
        <v>642</v>
      </c>
      <c r="BC803" s="336">
        <v>237558</v>
      </c>
      <c r="BD803" s="336">
        <v>273902</v>
      </c>
      <c r="BE803" s="336">
        <v>330400</v>
      </c>
      <c r="BF803" s="336">
        <v>422912</v>
      </c>
      <c r="BG803" s="336">
        <v>471150</v>
      </c>
      <c r="BH803" s="2"/>
      <c r="BI803" s="8" t="s">
        <v>642</v>
      </c>
      <c r="BJ803" s="336">
        <v>207647</v>
      </c>
      <c r="BK803" s="336">
        <v>239415</v>
      </c>
      <c r="BL803" s="336">
        <v>288800</v>
      </c>
      <c r="BM803" s="336">
        <v>369664</v>
      </c>
      <c r="BN803" s="336">
        <v>411829</v>
      </c>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row>
    <row r="804" spans="1:112" ht="12.75" customHeight="1">
      <c r="A804" s="2"/>
      <c r="B804" s="2"/>
      <c r="C804" s="177"/>
      <c r="D804" s="73"/>
      <c r="E804" s="73"/>
      <c r="F804" s="73"/>
      <c r="G804" s="73"/>
      <c r="H804" s="73"/>
      <c r="I804" s="73"/>
      <c r="J804" s="73"/>
      <c r="K804" s="73"/>
      <c r="L804" s="83"/>
      <c r="M804" s="450"/>
      <c r="N804" s="450"/>
      <c r="O804" s="450"/>
      <c r="P804" s="451"/>
      <c r="Q804" s="449"/>
      <c r="R804" s="450"/>
      <c r="S804" s="450"/>
      <c r="T804" s="451"/>
      <c r="U804" s="449"/>
      <c r="V804" s="450"/>
      <c r="W804" s="450"/>
      <c r="X804" s="451"/>
      <c r="Y804" s="449"/>
      <c r="Z804" s="450"/>
      <c r="AA804" s="450"/>
      <c r="AB804" s="451"/>
      <c r="AC804" s="449"/>
      <c r="AD804" s="450"/>
      <c r="AE804" s="450"/>
      <c r="AF804" s="451"/>
      <c r="AG804" s="449"/>
      <c r="AH804" s="450"/>
      <c r="AI804" s="450"/>
      <c r="AJ804" s="451"/>
      <c r="AK804" s="2"/>
      <c r="AL804" s="2"/>
      <c r="AM804" s="62"/>
      <c r="AN804" s="62"/>
      <c r="AO804" s="2"/>
      <c r="AP804" s="2"/>
      <c r="AQ804" s="2"/>
      <c r="AR804" s="2"/>
      <c r="AS804" s="2"/>
      <c r="AT804" s="2"/>
      <c r="AU804" s="2"/>
      <c r="AV804" s="2"/>
      <c r="AW804" s="2"/>
      <c r="AX804" s="2"/>
      <c r="AY804" s="2"/>
      <c r="AZ804" s="2"/>
      <c r="BA804" s="2"/>
      <c r="BB804" s="8" t="s">
        <v>645</v>
      </c>
      <c r="BC804" s="337">
        <v>237558</v>
      </c>
      <c r="BD804" s="337">
        <v>273902</v>
      </c>
      <c r="BE804" s="337">
        <v>330400</v>
      </c>
      <c r="BF804" s="337">
        <v>422912</v>
      </c>
      <c r="BG804" s="337">
        <v>471150</v>
      </c>
      <c r="BH804" s="2"/>
      <c r="BI804" s="8" t="s">
        <v>645</v>
      </c>
      <c r="BJ804" s="337">
        <v>207647</v>
      </c>
      <c r="BK804" s="337">
        <v>239415</v>
      </c>
      <c r="BL804" s="337">
        <v>288800</v>
      </c>
      <c r="BM804" s="337">
        <v>369664</v>
      </c>
      <c r="BN804" s="337">
        <v>411829</v>
      </c>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row>
    <row r="805" spans="1:112" ht="12.75" customHeight="1">
      <c r="A805" s="2"/>
      <c r="B805" s="2"/>
      <c r="C805" s="567" t="s">
        <v>1651</v>
      </c>
      <c r="D805" s="450"/>
      <c r="E805" s="450"/>
      <c r="F805" s="450"/>
      <c r="G805" s="450"/>
      <c r="H805" s="450"/>
      <c r="I805" s="73"/>
      <c r="J805" s="73"/>
      <c r="K805" s="73"/>
      <c r="L805" s="83"/>
      <c r="M805" s="544"/>
      <c r="N805" s="401"/>
      <c r="O805" s="401"/>
      <c r="P805" s="430"/>
      <c r="Q805" s="544">
        <v>0.44</v>
      </c>
      <c r="R805" s="401"/>
      <c r="S805" s="401"/>
      <c r="T805" s="430"/>
      <c r="U805" s="544">
        <v>0.64</v>
      </c>
      <c r="V805" s="401"/>
      <c r="W805" s="401"/>
      <c r="X805" s="430"/>
      <c r="Y805" s="544">
        <v>1.01</v>
      </c>
      <c r="Z805" s="401"/>
      <c r="AA805" s="401"/>
      <c r="AB805" s="430"/>
      <c r="AC805" s="544"/>
      <c r="AD805" s="401"/>
      <c r="AE805" s="401"/>
      <c r="AF805" s="430"/>
      <c r="AG805" s="544"/>
      <c r="AH805" s="401"/>
      <c r="AI805" s="401"/>
      <c r="AJ805" s="430"/>
      <c r="AK805" s="2"/>
      <c r="AL805" s="2"/>
      <c r="AM805" s="62"/>
      <c r="AN805" s="62"/>
      <c r="AO805" s="2"/>
      <c r="AP805" s="2"/>
      <c r="AQ805" s="2"/>
      <c r="AR805" s="2"/>
      <c r="AS805" s="2"/>
      <c r="AT805" s="2"/>
      <c r="AU805" s="2"/>
      <c r="AV805" s="2"/>
      <c r="AW805" s="2"/>
      <c r="AX805" s="2"/>
      <c r="AY805" s="2"/>
      <c r="AZ805" s="2"/>
      <c r="BA805" s="2"/>
      <c r="BB805" s="8" t="s">
        <v>651</v>
      </c>
      <c r="BC805" s="336">
        <v>237558</v>
      </c>
      <c r="BD805" s="336">
        <v>273902</v>
      </c>
      <c r="BE805" s="336">
        <v>330400</v>
      </c>
      <c r="BF805" s="336">
        <v>422912</v>
      </c>
      <c r="BG805" s="336">
        <v>471150</v>
      </c>
      <c r="BH805" s="2"/>
      <c r="BI805" s="8" t="s">
        <v>651</v>
      </c>
      <c r="BJ805" s="336">
        <v>207647</v>
      </c>
      <c r="BK805" s="336">
        <v>239415</v>
      </c>
      <c r="BL805" s="336">
        <v>288800</v>
      </c>
      <c r="BM805" s="336">
        <v>369664</v>
      </c>
      <c r="BN805" s="336">
        <v>411829</v>
      </c>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row>
    <row r="806" spans="1:112" ht="12.75" customHeight="1">
      <c r="A806" s="2"/>
      <c r="B806" s="2"/>
      <c r="C806" s="515" t="s">
        <v>1652</v>
      </c>
      <c r="D806" s="401"/>
      <c r="E806" s="401"/>
      <c r="F806" s="401"/>
      <c r="G806" s="401"/>
      <c r="H806" s="401"/>
      <c r="I806" s="5"/>
      <c r="J806" s="5"/>
      <c r="K806" s="5"/>
      <c r="L806" s="179"/>
      <c r="M806" s="544"/>
      <c r="N806" s="401"/>
      <c r="O806" s="401"/>
      <c r="P806" s="430"/>
      <c r="Q806" s="544">
        <v>15.31</v>
      </c>
      <c r="R806" s="401"/>
      <c r="S806" s="401"/>
      <c r="T806" s="430"/>
      <c r="U806" s="544">
        <v>17.46</v>
      </c>
      <c r="V806" s="401"/>
      <c r="W806" s="401"/>
      <c r="X806" s="430"/>
      <c r="Y806" s="544">
        <v>19.850000000000001</v>
      </c>
      <c r="Z806" s="401"/>
      <c r="AA806" s="401"/>
      <c r="AB806" s="430"/>
      <c r="AC806" s="544"/>
      <c r="AD806" s="401"/>
      <c r="AE806" s="401"/>
      <c r="AF806" s="430"/>
      <c r="AG806" s="544"/>
      <c r="AH806" s="401"/>
      <c r="AI806" s="401"/>
      <c r="AJ806" s="430"/>
      <c r="AK806" s="2"/>
      <c r="AL806" s="2"/>
      <c r="AM806" s="62"/>
      <c r="AN806" s="62"/>
      <c r="AO806" s="2"/>
      <c r="AP806" s="2"/>
      <c r="AQ806" s="2"/>
      <c r="AR806" s="2"/>
      <c r="AS806" s="2"/>
      <c r="AT806" s="2"/>
      <c r="AU806" s="2"/>
      <c r="AV806" s="2"/>
      <c r="AW806" s="2"/>
      <c r="AX806" s="2"/>
      <c r="AY806" s="2"/>
      <c r="AZ806" s="2"/>
      <c r="BA806" s="2"/>
      <c r="BB806" s="8" t="s">
        <v>656</v>
      </c>
      <c r="BC806" s="337">
        <v>237558</v>
      </c>
      <c r="BD806" s="337">
        <v>273902</v>
      </c>
      <c r="BE806" s="337">
        <v>330400</v>
      </c>
      <c r="BF806" s="337">
        <v>422912</v>
      </c>
      <c r="BG806" s="337">
        <v>471150</v>
      </c>
      <c r="BH806" s="2"/>
      <c r="BI806" s="8" t="s">
        <v>656</v>
      </c>
      <c r="BJ806" s="337">
        <v>207647</v>
      </c>
      <c r="BK806" s="337">
        <v>239415</v>
      </c>
      <c r="BL806" s="337">
        <v>288800</v>
      </c>
      <c r="BM806" s="337">
        <v>369664</v>
      </c>
      <c r="BN806" s="337">
        <v>411829</v>
      </c>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row>
    <row r="807" spans="1:112" ht="12.75" customHeight="1">
      <c r="A807" s="2"/>
      <c r="B807" s="2"/>
      <c r="C807" s="515" t="s">
        <v>1653</v>
      </c>
      <c r="D807" s="401"/>
      <c r="E807" s="401"/>
      <c r="F807" s="401"/>
      <c r="G807" s="401"/>
      <c r="H807" s="401"/>
      <c r="I807" s="52"/>
      <c r="J807" s="52"/>
      <c r="K807" s="52"/>
      <c r="L807" s="338"/>
      <c r="M807" s="544"/>
      <c r="N807" s="401"/>
      <c r="O807" s="401"/>
      <c r="P807" s="430"/>
      <c r="Q807" s="544">
        <v>9.3800000000000008</v>
      </c>
      <c r="R807" s="401"/>
      <c r="S807" s="401"/>
      <c r="T807" s="430"/>
      <c r="U807" s="544">
        <v>10.78</v>
      </c>
      <c r="V807" s="401"/>
      <c r="W807" s="401"/>
      <c r="X807" s="430"/>
      <c r="Y807" s="544">
        <v>12.17</v>
      </c>
      <c r="Z807" s="401"/>
      <c r="AA807" s="401"/>
      <c r="AB807" s="430"/>
      <c r="AC807" s="544"/>
      <c r="AD807" s="401"/>
      <c r="AE807" s="401"/>
      <c r="AF807" s="430"/>
      <c r="AG807" s="544"/>
      <c r="AH807" s="401"/>
      <c r="AI807" s="401"/>
      <c r="AJ807" s="430"/>
      <c r="AK807" s="2"/>
      <c r="AL807" s="2"/>
      <c r="AM807" s="62"/>
      <c r="AN807" s="62"/>
      <c r="AO807" s="2"/>
      <c r="AP807" s="2"/>
      <c r="AQ807" s="2"/>
      <c r="AR807" s="2"/>
      <c r="AS807" s="2"/>
      <c r="AT807" s="2"/>
      <c r="AU807" s="2"/>
      <c r="AV807" s="2"/>
      <c r="AW807" s="2"/>
      <c r="AX807" s="2"/>
      <c r="AY807" s="2"/>
      <c r="AZ807" s="2"/>
      <c r="BA807" s="2"/>
      <c r="BB807" s="8" t="s">
        <v>660</v>
      </c>
      <c r="BC807" s="336">
        <v>247911</v>
      </c>
      <c r="BD807" s="336">
        <v>285839</v>
      </c>
      <c r="BE807" s="336">
        <v>344800</v>
      </c>
      <c r="BF807" s="336">
        <v>441344</v>
      </c>
      <c r="BG807" s="336">
        <v>491685</v>
      </c>
      <c r="BH807" s="2"/>
      <c r="BI807" s="8" t="s">
        <v>660</v>
      </c>
      <c r="BJ807" s="336">
        <v>218001</v>
      </c>
      <c r="BK807" s="336">
        <v>251353</v>
      </c>
      <c r="BL807" s="336">
        <v>303200</v>
      </c>
      <c r="BM807" s="336">
        <v>388096</v>
      </c>
      <c r="BN807" s="336">
        <v>432363</v>
      </c>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row>
    <row r="808" spans="1:112" ht="12.75" customHeight="1">
      <c r="A808" s="2"/>
      <c r="B808" s="2"/>
      <c r="C808" s="515" t="s">
        <v>1654</v>
      </c>
      <c r="D808" s="401"/>
      <c r="E808" s="401"/>
      <c r="F808" s="401"/>
      <c r="G808" s="401"/>
      <c r="H808" s="401"/>
      <c r="I808" s="52"/>
      <c r="J808" s="52"/>
      <c r="K808" s="52"/>
      <c r="L808" s="338"/>
      <c r="M808" s="544"/>
      <c r="N808" s="401"/>
      <c r="O808" s="401"/>
      <c r="P808" s="430"/>
      <c r="Q808" s="544">
        <v>6.41</v>
      </c>
      <c r="R808" s="401"/>
      <c r="S808" s="401"/>
      <c r="T808" s="430"/>
      <c r="U808" s="544">
        <v>7.54</v>
      </c>
      <c r="V808" s="401"/>
      <c r="W808" s="401"/>
      <c r="X808" s="430"/>
      <c r="Y808" s="544">
        <v>9.19</v>
      </c>
      <c r="Z808" s="401"/>
      <c r="AA808" s="401"/>
      <c r="AB808" s="430"/>
      <c r="AC808" s="544"/>
      <c r="AD808" s="401"/>
      <c r="AE808" s="401"/>
      <c r="AF808" s="430"/>
      <c r="AG808" s="544"/>
      <c r="AH808" s="401"/>
      <c r="AI808" s="401"/>
      <c r="AJ808" s="430"/>
      <c r="AK808" s="2"/>
      <c r="AL808" s="2"/>
      <c r="AM808" s="62"/>
      <c r="AN808" s="62"/>
      <c r="AO808" s="2"/>
      <c r="AP808" s="2"/>
      <c r="AQ808" s="2"/>
      <c r="AR808" s="2"/>
      <c r="AS808" s="2"/>
      <c r="AT808" s="2"/>
      <c r="AU808" s="2"/>
      <c r="AV808" s="2"/>
      <c r="AW808" s="2"/>
      <c r="AX808" s="2"/>
      <c r="AY808" s="2"/>
      <c r="AZ808" s="2"/>
      <c r="BA808" s="2"/>
      <c r="BB808" s="8" t="s">
        <v>670</v>
      </c>
      <c r="BC808" s="337">
        <v>237558</v>
      </c>
      <c r="BD808" s="337">
        <v>273902</v>
      </c>
      <c r="BE808" s="337">
        <v>330400</v>
      </c>
      <c r="BF808" s="337">
        <v>422912</v>
      </c>
      <c r="BG808" s="337">
        <v>471150</v>
      </c>
      <c r="BH808" s="2"/>
      <c r="BI808" s="8" t="s">
        <v>670</v>
      </c>
      <c r="BJ808" s="337">
        <v>207647</v>
      </c>
      <c r="BK808" s="337">
        <v>239415</v>
      </c>
      <c r="BL808" s="337">
        <v>288800</v>
      </c>
      <c r="BM808" s="337">
        <v>369664</v>
      </c>
      <c r="BN808" s="337">
        <v>411829</v>
      </c>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row>
    <row r="809" spans="1:112" ht="12.75" customHeight="1">
      <c r="A809" s="2"/>
      <c r="B809" s="2"/>
      <c r="C809" s="515" t="s">
        <v>1655</v>
      </c>
      <c r="D809" s="401"/>
      <c r="E809" s="401"/>
      <c r="F809" s="401"/>
      <c r="G809" s="401"/>
      <c r="H809" s="401"/>
      <c r="I809" s="52"/>
      <c r="J809" s="52"/>
      <c r="K809" s="52"/>
      <c r="L809" s="338"/>
      <c r="M809" s="544"/>
      <c r="N809" s="401"/>
      <c r="O809" s="401"/>
      <c r="P809" s="430"/>
      <c r="Q809" s="544">
        <v>24</v>
      </c>
      <c r="R809" s="401"/>
      <c r="S809" s="401"/>
      <c r="T809" s="430"/>
      <c r="U809" s="544">
        <v>27.64</v>
      </c>
      <c r="V809" s="401"/>
      <c r="W809" s="401"/>
      <c r="X809" s="430"/>
      <c r="Y809" s="544">
        <v>31.88</v>
      </c>
      <c r="Z809" s="401"/>
      <c r="AA809" s="401"/>
      <c r="AB809" s="430"/>
      <c r="AC809" s="544"/>
      <c r="AD809" s="401"/>
      <c r="AE809" s="401"/>
      <c r="AF809" s="430"/>
      <c r="AG809" s="544"/>
      <c r="AH809" s="401"/>
      <c r="AI809" s="401"/>
      <c r="AJ809" s="430"/>
      <c r="AK809" s="2"/>
      <c r="AL809" s="2"/>
      <c r="AM809" s="62"/>
      <c r="AN809" s="62"/>
      <c r="AO809" s="2"/>
      <c r="AP809" s="2"/>
      <c r="AQ809" s="2"/>
      <c r="AR809" s="2"/>
      <c r="AS809" s="2"/>
      <c r="AT809" s="2"/>
      <c r="AU809" s="2"/>
      <c r="AV809" s="2"/>
      <c r="AW809" s="2"/>
      <c r="AX809" s="2"/>
      <c r="AY809" s="2"/>
      <c r="AZ809" s="2"/>
      <c r="BA809" s="2"/>
      <c r="BB809" s="8" t="s">
        <v>675</v>
      </c>
      <c r="BC809" s="336">
        <v>293352</v>
      </c>
      <c r="BD809" s="336">
        <v>338232</v>
      </c>
      <c r="BE809" s="336">
        <v>408000</v>
      </c>
      <c r="BF809" s="336">
        <v>522240</v>
      </c>
      <c r="BG809" s="336">
        <v>581808</v>
      </c>
      <c r="BH809" s="2"/>
      <c r="BI809" s="8" t="s">
        <v>675</v>
      </c>
      <c r="BJ809" s="336">
        <v>253663</v>
      </c>
      <c r="BK809" s="336">
        <v>292471</v>
      </c>
      <c r="BL809" s="336">
        <v>352800</v>
      </c>
      <c r="BM809" s="336">
        <v>451584</v>
      </c>
      <c r="BN809" s="336">
        <v>503093</v>
      </c>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row>
    <row r="810" spans="1:112" ht="12.75" customHeight="1">
      <c r="A810" s="2"/>
      <c r="B810" s="2"/>
      <c r="C810" s="515" t="s">
        <v>1656</v>
      </c>
      <c r="D810" s="401"/>
      <c r="E810" s="401"/>
      <c r="F810" s="401"/>
      <c r="G810" s="401"/>
      <c r="H810" s="401"/>
      <c r="I810" s="52"/>
      <c r="J810" s="52"/>
      <c r="K810" s="52"/>
      <c r="L810" s="338"/>
      <c r="M810" s="544"/>
      <c r="N810" s="401"/>
      <c r="O810" s="401"/>
      <c r="P810" s="430"/>
      <c r="Q810" s="544"/>
      <c r="R810" s="401"/>
      <c r="S810" s="401"/>
      <c r="T810" s="430"/>
      <c r="U810" s="544"/>
      <c r="V810" s="401"/>
      <c r="W810" s="401"/>
      <c r="X810" s="430"/>
      <c r="Y810" s="544"/>
      <c r="Z810" s="401"/>
      <c r="AA810" s="401"/>
      <c r="AB810" s="430"/>
      <c r="AC810" s="544"/>
      <c r="AD810" s="401"/>
      <c r="AE810" s="401"/>
      <c r="AF810" s="430"/>
      <c r="AG810" s="544"/>
      <c r="AH810" s="401"/>
      <c r="AI810" s="401"/>
      <c r="AJ810" s="430"/>
      <c r="AK810" s="2"/>
      <c r="AL810" s="2"/>
      <c r="AM810" s="62"/>
      <c r="AN810" s="62"/>
      <c r="AO810" s="2"/>
      <c r="AP810" s="2"/>
      <c r="AQ810" s="2"/>
      <c r="AR810" s="2"/>
      <c r="AS810" s="2"/>
      <c r="AT810" s="2"/>
      <c r="AU810" s="2"/>
      <c r="AV810" s="2"/>
      <c r="AW810" s="2"/>
      <c r="AX810" s="2"/>
      <c r="AY810" s="2"/>
      <c r="AZ810" s="2"/>
      <c r="BA810" s="2"/>
      <c r="BB810" s="8" t="s">
        <v>680</v>
      </c>
      <c r="BC810" s="337">
        <v>237558</v>
      </c>
      <c r="BD810" s="337">
        <v>273902</v>
      </c>
      <c r="BE810" s="337">
        <v>330400</v>
      </c>
      <c r="BF810" s="337">
        <v>422912</v>
      </c>
      <c r="BG810" s="337">
        <v>471150</v>
      </c>
      <c r="BH810" s="2"/>
      <c r="BI810" s="8" t="s">
        <v>680</v>
      </c>
      <c r="BJ810" s="337">
        <v>207647</v>
      </c>
      <c r="BK810" s="337">
        <v>239415</v>
      </c>
      <c r="BL810" s="337">
        <v>288800</v>
      </c>
      <c r="BM810" s="337">
        <v>369664</v>
      </c>
      <c r="BN810" s="337">
        <v>411829</v>
      </c>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row>
    <row r="811" spans="1:112" ht="12.75" customHeight="1">
      <c r="A811" s="2"/>
      <c r="B811" s="2"/>
      <c r="C811" s="148" t="s">
        <v>1657</v>
      </c>
      <c r="D811" s="52"/>
      <c r="E811" s="52"/>
      <c r="F811" s="547" t="s">
        <v>1658</v>
      </c>
      <c r="G811" s="401"/>
      <c r="H811" s="401"/>
      <c r="I811" s="401"/>
      <c r="J811" s="401"/>
      <c r="K811" s="401"/>
      <c r="L811" s="430"/>
      <c r="M811" s="544"/>
      <c r="N811" s="401"/>
      <c r="O811" s="401"/>
      <c r="P811" s="430"/>
      <c r="Q811" s="544">
        <v>5.78</v>
      </c>
      <c r="R811" s="401"/>
      <c r="S811" s="401"/>
      <c r="T811" s="430"/>
      <c r="U811" s="544">
        <v>6.52</v>
      </c>
      <c r="V811" s="401"/>
      <c r="W811" s="401"/>
      <c r="X811" s="430"/>
      <c r="Y811" s="544">
        <v>9.6</v>
      </c>
      <c r="Z811" s="401"/>
      <c r="AA811" s="401"/>
      <c r="AB811" s="430"/>
      <c r="AC811" s="544"/>
      <c r="AD811" s="401"/>
      <c r="AE811" s="401"/>
      <c r="AF811" s="430"/>
      <c r="AG811" s="544"/>
      <c r="AH811" s="401"/>
      <c r="AI811" s="401"/>
      <c r="AJ811" s="430"/>
      <c r="AK811" s="2"/>
      <c r="AL811" s="2"/>
      <c r="AM811" s="62"/>
      <c r="AN811" s="62"/>
      <c r="AO811" s="2"/>
      <c r="AP811" s="2"/>
      <c r="AQ811" s="2"/>
      <c r="AR811" s="2"/>
      <c r="AS811" s="2"/>
      <c r="AT811" s="2"/>
      <c r="AU811" s="2"/>
      <c r="AV811" s="2"/>
      <c r="AW811" s="2"/>
      <c r="AX811" s="2"/>
      <c r="AY811" s="2"/>
      <c r="AZ811" s="2"/>
      <c r="BA811" s="2"/>
      <c r="BB811" s="8" t="s">
        <v>682</v>
      </c>
      <c r="BC811" s="336">
        <v>237558</v>
      </c>
      <c r="BD811" s="336">
        <v>273902</v>
      </c>
      <c r="BE811" s="336">
        <v>330400</v>
      </c>
      <c r="BF811" s="336">
        <v>422912</v>
      </c>
      <c r="BG811" s="336">
        <v>471150</v>
      </c>
      <c r="BH811" s="2"/>
      <c r="BI811" s="8" t="s">
        <v>682</v>
      </c>
      <c r="BJ811" s="336">
        <v>207647</v>
      </c>
      <c r="BK811" s="336">
        <v>239415</v>
      </c>
      <c r="BL811" s="336">
        <v>288800</v>
      </c>
      <c r="BM811" s="336">
        <v>369664</v>
      </c>
      <c r="BN811" s="336">
        <v>411829</v>
      </c>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row>
    <row r="812" spans="1:112" ht="12.75" customHeight="1">
      <c r="A812" s="2"/>
      <c r="B812" s="2"/>
      <c r="C812" s="514" t="s">
        <v>1607</v>
      </c>
      <c r="D812" s="401"/>
      <c r="E812" s="401"/>
      <c r="F812" s="401"/>
      <c r="G812" s="401"/>
      <c r="H812" s="401"/>
      <c r="I812" s="401"/>
      <c r="J812" s="401"/>
      <c r="K812" s="401"/>
      <c r="L812" s="430"/>
      <c r="M812" s="502">
        <f>SUM(M805:P811)</f>
        <v>0</v>
      </c>
      <c r="N812" s="401"/>
      <c r="O812" s="401"/>
      <c r="P812" s="430"/>
      <c r="Q812" s="502">
        <f>SUM(Q805:T811)</f>
        <v>61.320000000000007</v>
      </c>
      <c r="R812" s="401"/>
      <c r="S812" s="401"/>
      <c r="T812" s="430"/>
      <c r="U812" s="502">
        <f>SUM(U805:X811)</f>
        <v>70.58</v>
      </c>
      <c r="V812" s="401"/>
      <c r="W812" s="401"/>
      <c r="X812" s="430"/>
      <c r="Y812" s="502">
        <f>SUM(Y805:AB811)</f>
        <v>83.699999999999989</v>
      </c>
      <c r="Z812" s="401"/>
      <c r="AA812" s="401"/>
      <c r="AB812" s="430"/>
      <c r="AC812" s="502">
        <f>SUM(AC805:AF811)</f>
        <v>0</v>
      </c>
      <c r="AD812" s="401"/>
      <c r="AE812" s="401"/>
      <c r="AF812" s="430"/>
      <c r="AG812" s="502">
        <f>SUM(AG805:AJ811)</f>
        <v>0</v>
      </c>
      <c r="AH812" s="401"/>
      <c r="AI812" s="401"/>
      <c r="AJ812" s="430"/>
      <c r="AK812" s="2"/>
      <c r="AL812" s="2"/>
      <c r="AM812" s="62"/>
      <c r="AN812" s="62"/>
      <c r="AO812" s="2"/>
      <c r="AP812" s="2"/>
      <c r="AQ812" s="2"/>
      <c r="AR812" s="2"/>
      <c r="AS812" s="2"/>
      <c r="AT812" s="2"/>
      <c r="AU812" s="2"/>
      <c r="AV812" s="2"/>
      <c r="AW812" s="2"/>
      <c r="AX812" s="2"/>
      <c r="AY812" s="2"/>
      <c r="AZ812" s="2"/>
      <c r="BA812" s="2"/>
      <c r="BB812" s="8" t="s">
        <v>687</v>
      </c>
      <c r="BC812" s="337">
        <v>237558</v>
      </c>
      <c r="BD812" s="337">
        <v>273902</v>
      </c>
      <c r="BE812" s="337">
        <v>330400</v>
      </c>
      <c r="BF812" s="337">
        <v>422912</v>
      </c>
      <c r="BG812" s="337">
        <v>471150</v>
      </c>
      <c r="BH812" s="2"/>
      <c r="BI812" s="8" t="s">
        <v>687</v>
      </c>
      <c r="BJ812" s="337">
        <v>207647</v>
      </c>
      <c r="BK812" s="337">
        <v>239415</v>
      </c>
      <c r="BL812" s="337">
        <v>288800</v>
      </c>
      <c r="BM812" s="337">
        <v>369664</v>
      </c>
      <c r="BN812" s="337">
        <v>411829</v>
      </c>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row>
    <row r="813" spans="1:112" ht="12.75" customHeight="1">
      <c r="A813" s="2"/>
      <c r="B813" s="2"/>
      <c r="C813" s="40" t="s">
        <v>1659</v>
      </c>
      <c r="D813" s="74"/>
      <c r="E813" s="74"/>
      <c r="F813" s="74"/>
      <c r="G813" s="74"/>
      <c r="H813" s="74"/>
      <c r="I813" s="74"/>
      <c r="J813" s="74"/>
      <c r="K813" s="74"/>
      <c r="L813" s="74"/>
      <c r="M813" s="234"/>
      <c r="N813" s="234"/>
      <c r="O813" s="234"/>
      <c r="P813" s="234"/>
      <c r="Q813" s="234"/>
      <c r="R813" s="234"/>
      <c r="S813" s="234"/>
      <c r="T813" s="234"/>
      <c r="U813" s="234"/>
      <c r="V813" s="234"/>
      <c r="W813" s="234"/>
      <c r="X813" s="234"/>
      <c r="Y813" s="234"/>
      <c r="Z813" s="234"/>
      <c r="AA813" s="234"/>
      <c r="AB813" s="234"/>
      <c r="AC813" s="234"/>
      <c r="AD813" s="234"/>
      <c r="AE813" s="234"/>
      <c r="AF813" s="234"/>
      <c r="AG813" s="234"/>
      <c r="AH813" s="234"/>
      <c r="AI813" s="234"/>
      <c r="AJ813" s="234"/>
      <c r="AK813" s="2"/>
      <c r="AL813" s="2"/>
      <c r="AM813" s="62"/>
      <c r="AN813" s="62"/>
      <c r="AO813" s="2"/>
      <c r="AP813" s="2"/>
      <c r="AQ813" s="2"/>
      <c r="AR813" s="2"/>
      <c r="AS813" s="2"/>
      <c r="AT813" s="2"/>
      <c r="AU813" s="2"/>
      <c r="AV813" s="2"/>
      <c r="AW813" s="2"/>
      <c r="AX813" s="2"/>
      <c r="AY813" s="2"/>
      <c r="AZ813" s="2"/>
      <c r="BA813" s="2"/>
      <c r="BB813" s="8" t="s">
        <v>691</v>
      </c>
      <c r="BC813" s="336">
        <v>237558</v>
      </c>
      <c r="BD813" s="336">
        <v>273902</v>
      </c>
      <c r="BE813" s="336">
        <v>330400</v>
      </c>
      <c r="BF813" s="336">
        <v>422912</v>
      </c>
      <c r="BG813" s="336">
        <v>471150</v>
      </c>
      <c r="BH813" s="2"/>
      <c r="BI813" s="8" t="s">
        <v>691</v>
      </c>
      <c r="BJ813" s="336">
        <v>207647</v>
      </c>
      <c r="BK813" s="336">
        <v>239415</v>
      </c>
      <c r="BL813" s="336">
        <v>288800</v>
      </c>
      <c r="BM813" s="336">
        <v>369664</v>
      </c>
      <c r="BN813" s="336">
        <v>411829</v>
      </c>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row>
    <row r="814" spans="1:112" ht="12.75" customHeight="1">
      <c r="A814" s="2"/>
      <c r="B814" s="2"/>
      <c r="C814" s="40" t="s">
        <v>1660</v>
      </c>
      <c r="D814" s="74"/>
      <c r="E814" s="74"/>
      <c r="F814" s="74"/>
      <c r="G814" s="74"/>
      <c r="H814" s="74"/>
      <c r="I814" s="74"/>
      <c r="J814" s="74"/>
      <c r="K814" s="74"/>
      <c r="L814" s="74"/>
      <c r="M814" s="234"/>
      <c r="N814" s="234"/>
      <c r="O814" s="234"/>
      <c r="P814" s="234"/>
      <c r="Q814" s="234"/>
      <c r="R814" s="234"/>
      <c r="S814" s="234"/>
      <c r="T814" s="234"/>
      <c r="U814" s="234"/>
      <c r="V814" s="234"/>
      <c r="W814" s="234"/>
      <c r="X814" s="234"/>
      <c r="Y814" s="234"/>
      <c r="Z814" s="234"/>
      <c r="AA814" s="234"/>
      <c r="AB814" s="234"/>
      <c r="AC814" s="234"/>
      <c r="AD814" s="234"/>
      <c r="AE814" s="234"/>
      <c r="AF814" s="234"/>
      <c r="AG814" s="234"/>
      <c r="AH814" s="234"/>
      <c r="AI814" s="234"/>
      <c r="AJ814" s="234"/>
      <c r="AK814" s="2"/>
      <c r="AL814" s="2"/>
      <c r="AM814" s="62"/>
      <c r="AN814" s="62"/>
      <c r="AO814" s="2"/>
      <c r="AP814" s="2"/>
      <c r="AQ814" s="2"/>
      <c r="AR814" s="2"/>
      <c r="AS814" s="2"/>
      <c r="AT814" s="2"/>
      <c r="AU814" s="2"/>
      <c r="AV814" s="2"/>
      <c r="AW814" s="2"/>
      <c r="AX814" s="2"/>
      <c r="AY814" s="2"/>
      <c r="AZ814" s="2"/>
      <c r="BA814" s="2"/>
      <c r="BB814" s="8" t="s">
        <v>694</v>
      </c>
      <c r="BC814" s="337">
        <v>237558</v>
      </c>
      <c r="BD814" s="337">
        <v>273902</v>
      </c>
      <c r="BE814" s="337">
        <v>330400</v>
      </c>
      <c r="BF814" s="337">
        <v>422912</v>
      </c>
      <c r="BG814" s="337">
        <v>471150</v>
      </c>
      <c r="BH814" s="2"/>
      <c r="BI814" s="8" t="s">
        <v>694</v>
      </c>
      <c r="BJ814" s="337">
        <v>207647</v>
      </c>
      <c r="BK814" s="337">
        <v>239415</v>
      </c>
      <c r="BL814" s="337">
        <v>288800</v>
      </c>
      <c r="BM814" s="337">
        <v>369664</v>
      </c>
      <c r="BN814" s="337">
        <v>411829</v>
      </c>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row>
    <row r="815" spans="1:112" ht="12.75" customHeight="1">
      <c r="A815" s="2"/>
      <c r="B815" s="2"/>
      <c r="C815" s="74"/>
      <c r="D815" s="74"/>
      <c r="E815" s="74"/>
      <c r="F815" s="74"/>
      <c r="G815" s="74"/>
      <c r="H815" s="74"/>
      <c r="I815" s="74"/>
      <c r="J815" s="74"/>
      <c r="K815" s="74"/>
      <c r="L815" s="74"/>
      <c r="M815" s="234"/>
      <c r="N815" s="234"/>
      <c r="O815" s="234"/>
      <c r="P815" s="234"/>
      <c r="Q815" s="234"/>
      <c r="R815" s="234"/>
      <c r="S815" s="234"/>
      <c r="T815" s="234"/>
      <c r="U815" s="234"/>
      <c r="V815" s="234"/>
      <c r="W815" s="234"/>
      <c r="X815" s="234"/>
      <c r="Y815" s="234"/>
      <c r="Z815" s="234"/>
      <c r="AA815" s="234"/>
      <c r="AB815" s="234"/>
      <c r="AC815" s="234"/>
      <c r="AD815" s="234"/>
      <c r="AE815" s="234"/>
      <c r="AF815" s="234"/>
      <c r="AG815" s="234"/>
      <c r="AH815" s="234"/>
      <c r="AI815" s="234"/>
      <c r="AJ815" s="234"/>
      <c r="AK815" s="2"/>
      <c r="AL815" s="2"/>
      <c r="AM815" s="62"/>
      <c r="AN815" s="62"/>
      <c r="AO815" s="2"/>
      <c r="AP815" s="2"/>
      <c r="AQ815" s="2"/>
      <c r="AR815" s="2"/>
      <c r="AS815" s="2"/>
      <c r="AT815" s="2"/>
      <c r="AU815" s="2"/>
      <c r="AV815" s="2"/>
      <c r="AW815" s="2"/>
      <c r="AX815" s="2"/>
      <c r="AY815" s="2"/>
      <c r="AZ815" s="2"/>
      <c r="BA815" s="2"/>
      <c r="BB815" s="8" t="s">
        <v>697</v>
      </c>
      <c r="BC815" s="336">
        <v>285299</v>
      </c>
      <c r="BD815" s="336">
        <v>328947</v>
      </c>
      <c r="BE815" s="336">
        <v>396800</v>
      </c>
      <c r="BF815" s="336">
        <v>507904</v>
      </c>
      <c r="BG815" s="336">
        <v>565837</v>
      </c>
      <c r="BH815" s="2"/>
      <c r="BI815" s="8" t="s">
        <v>697</v>
      </c>
      <c r="BJ815" s="336">
        <v>255964</v>
      </c>
      <c r="BK815" s="336">
        <v>295124</v>
      </c>
      <c r="BL815" s="336">
        <v>356000</v>
      </c>
      <c r="BM815" s="336">
        <v>455680</v>
      </c>
      <c r="BN815" s="336">
        <v>507656</v>
      </c>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row>
    <row r="816" spans="1:112" ht="12.75" customHeight="1">
      <c r="A816" s="2"/>
      <c r="B816" s="2"/>
      <c r="C816" s="8" t="s">
        <v>1661</v>
      </c>
      <c r="D816" s="2"/>
      <c r="E816" s="2"/>
      <c r="F816" s="2"/>
      <c r="G816" s="2"/>
      <c r="H816" s="2"/>
      <c r="I816" s="2"/>
      <c r="J816" s="2"/>
      <c r="K816" s="2"/>
      <c r="L816" s="2"/>
      <c r="M816" s="2"/>
      <c r="N816" s="2"/>
      <c r="O816" s="2"/>
      <c r="P816" s="2"/>
      <c r="Q816" s="2"/>
      <c r="R816" s="15"/>
      <c r="S816" s="15"/>
      <c r="T816" s="15"/>
      <c r="U816" s="15"/>
      <c r="V816" s="15"/>
      <c r="W816" s="15"/>
      <c r="X816" s="15"/>
      <c r="Y816" s="15"/>
      <c r="Z816" s="15"/>
      <c r="AA816" s="15"/>
      <c r="AB816" s="15"/>
      <c r="AC816" s="15"/>
      <c r="AD816" s="15"/>
      <c r="AE816" s="15"/>
      <c r="AF816" s="15"/>
      <c r="AG816" s="15"/>
      <c r="AH816" s="15"/>
      <c r="AI816" s="15"/>
      <c r="AJ816" s="15"/>
      <c r="AK816" s="2"/>
      <c r="AL816" s="2"/>
      <c r="AM816" s="62"/>
      <c r="AN816" s="62"/>
      <c r="AO816" s="2"/>
      <c r="AP816" s="2"/>
      <c r="AQ816" s="2"/>
      <c r="AR816" s="2"/>
      <c r="AS816" s="2"/>
      <c r="AT816" s="2"/>
      <c r="AU816" s="2"/>
      <c r="AV816" s="2"/>
      <c r="AW816" s="2"/>
      <c r="AX816" s="2"/>
      <c r="AY816" s="2"/>
      <c r="AZ816" s="2"/>
      <c r="BA816" s="2"/>
      <c r="BB816" s="8" t="s">
        <v>701</v>
      </c>
      <c r="BC816" s="337">
        <v>293352</v>
      </c>
      <c r="BD816" s="337">
        <v>338232</v>
      </c>
      <c r="BE816" s="337">
        <v>408000</v>
      </c>
      <c r="BF816" s="337">
        <v>522240</v>
      </c>
      <c r="BG816" s="337">
        <v>581808</v>
      </c>
      <c r="BH816" s="2"/>
      <c r="BI816" s="8" t="s">
        <v>701</v>
      </c>
      <c r="BJ816" s="337">
        <v>253663</v>
      </c>
      <c r="BK816" s="337">
        <v>292471</v>
      </c>
      <c r="BL816" s="337">
        <v>352800</v>
      </c>
      <c r="BM816" s="337">
        <v>451584</v>
      </c>
      <c r="BN816" s="337">
        <v>503093</v>
      </c>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row>
    <row r="817" spans="1:112" ht="12.75" customHeight="1">
      <c r="A817" s="2"/>
      <c r="B817" s="2"/>
      <c r="C817" s="559" t="s">
        <v>1662</v>
      </c>
      <c r="D817" s="401"/>
      <c r="E817" s="401"/>
      <c r="F817" s="401"/>
      <c r="G817" s="401"/>
      <c r="H817" s="401"/>
      <c r="I817" s="401"/>
      <c r="J817" s="401"/>
      <c r="K817" s="401"/>
      <c r="L817" s="401"/>
      <c r="M817" s="401"/>
      <c r="N817" s="401"/>
      <c r="O817" s="401"/>
      <c r="P817" s="401"/>
      <c r="Q817" s="401"/>
      <c r="R817" s="401"/>
      <c r="S817" s="401"/>
      <c r="T817" s="401"/>
      <c r="U817" s="401"/>
      <c r="V817" s="401"/>
      <c r="W817" s="401"/>
      <c r="X817" s="401"/>
      <c r="Y817" s="401"/>
      <c r="Z817" s="401"/>
      <c r="AA817" s="401"/>
      <c r="AB817" s="401"/>
      <c r="AC817" s="401"/>
      <c r="AD817" s="401"/>
      <c r="AE817" s="401"/>
      <c r="AF817" s="401"/>
      <c r="AG817" s="401"/>
      <c r="AH817" s="401"/>
      <c r="AI817" s="401"/>
      <c r="AJ817" s="430"/>
      <c r="AK817" s="2"/>
      <c r="AL817" s="2"/>
      <c r="AM817" s="62"/>
      <c r="AN817" s="62"/>
      <c r="AO817" s="2"/>
      <c r="AP817" s="2"/>
      <c r="AQ817" s="2"/>
      <c r="AR817" s="2"/>
      <c r="AS817" s="2"/>
      <c r="AT817" s="2"/>
      <c r="AU817" s="2"/>
      <c r="AV817" s="2"/>
      <c r="AW817" s="2"/>
      <c r="AX817" s="2"/>
      <c r="AY817" s="2"/>
      <c r="AZ817" s="2"/>
      <c r="BA817" s="2"/>
      <c r="BB817" s="8" t="s">
        <v>705</v>
      </c>
      <c r="BC817" s="336">
        <v>237558</v>
      </c>
      <c r="BD817" s="336">
        <v>273902</v>
      </c>
      <c r="BE817" s="336">
        <v>330400</v>
      </c>
      <c r="BF817" s="336">
        <v>422912</v>
      </c>
      <c r="BG817" s="336">
        <v>471150</v>
      </c>
      <c r="BH817" s="2"/>
      <c r="BI817" s="8" t="s">
        <v>705</v>
      </c>
      <c r="BJ817" s="336">
        <v>207647</v>
      </c>
      <c r="BK817" s="336">
        <v>239415</v>
      </c>
      <c r="BL817" s="336">
        <v>288800</v>
      </c>
      <c r="BM817" s="336">
        <v>369664</v>
      </c>
      <c r="BN817" s="336">
        <v>411829</v>
      </c>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row>
    <row r="818" spans="1:112" ht="15.75" customHeight="1">
      <c r="A818" s="2"/>
      <c r="B818" s="2"/>
      <c r="C818" s="2" t="s">
        <v>1663</v>
      </c>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62"/>
      <c r="AN818" s="62"/>
      <c r="AO818" s="2"/>
      <c r="AP818" s="2"/>
      <c r="AQ818" s="2"/>
      <c r="AR818" s="2"/>
      <c r="AS818" s="2"/>
      <c r="AT818" s="2"/>
      <c r="AU818" s="2"/>
      <c r="AV818" s="2"/>
      <c r="AW818" s="2"/>
      <c r="AX818" s="2"/>
      <c r="AY818" s="2"/>
      <c r="AZ818" s="2"/>
      <c r="BA818" s="2"/>
      <c r="BB818" s="8" t="s">
        <v>709</v>
      </c>
      <c r="BC818" s="337">
        <v>237558</v>
      </c>
      <c r="BD818" s="337">
        <v>273902</v>
      </c>
      <c r="BE818" s="337">
        <v>330400</v>
      </c>
      <c r="BF818" s="337">
        <v>422912</v>
      </c>
      <c r="BG818" s="337">
        <v>471150</v>
      </c>
      <c r="BH818" s="2"/>
      <c r="BI818" s="8" t="s">
        <v>709</v>
      </c>
      <c r="BJ818" s="337">
        <v>207647</v>
      </c>
      <c r="BK818" s="337">
        <v>239415</v>
      </c>
      <c r="BL818" s="337">
        <v>288800</v>
      </c>
      <c r="BM818" s="337">
        <v>369664</v>
      </c>
      <c r="BN818" s="337">
        <v>411829</v>
      </c>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row>
    <row r="819" spans="1:112" ht="12.75" customHeight="1">
      <c r="A819" s="2"/>
      <c r="B819" s="2"/>
      <c r="C819" s="8"/>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62"/>
      <c r="AN819" s="62"/>
      <c r="AO819" s="2"/>
      <c r="AP819" s="2"/>
      <c r="AQ819" s="2"/>
      <c r="AR819" s="2"/>
      <c r="AS819" s="2"/>
      <c r="AT819" s="2"/>
      <c r="AU819" s="2"/>
      <c r="AV819" s="2"/>
      <c r="AW819" s="2"/>
      <c r="AX819" s="2"/>
      <c r="AY819" s="2"/>
      <c r="AZ819" s="2"/>
      <c r="BA819" s="2"/>
      <c r="BB819" s="8" t="s">
        <v>714</v>
      </c>
      <c r="BC819" s="336">
        <v>237558</v>
      </c>
      <c r="BD819" s="336">
        <v>273902</v>
      </c>
      <c r="BE819" s="336">
        <v>330400</v>
      </c>
      <c r="BF819" s="336">
        <v>422912</v>
      </c>
      <c r="BG819" s="336">
        <v>471150</v>
      </c>
      <c r="BH819" s="2"/>
      <c r="BI819" s="8" t="s">
        <v>714</v>
      </c>
      <c r="BJ819" s="336">
        <v>207647</v>
      </c>
      <c r="BK819" s="336">
        <v>239415</v>
      </c>
      <c r="BL819" s="336">
        <v>288800</v>
      </c>
      <c r="BM819" s="336">
        <v>369664</v>
      </c>
      <c r="BN819" s="336">
        <v>411829</v>
      </c>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row>
    <row r="820" spans="1:112" ht="15.75" customHeight="1">
      <c r="A820" s="8" t="s">
        <v>931</v>
      </c>
      <c r="B820" s="2"/>
      <c r="C820" s="8" t="s">
        <v>1664</v>
      </c>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62"/>
      <c r="AN820" s="62"/>
      <c r="AO820" s="2"/>
      <c r="AP820" s="2"/>
      <c r="AQ820" s="2"/>
      <c r="AR820" s="2"/>
      <c r="AS820" s="2"/>
      <c r="AT820" s="2"/>
      <c r="AU820" s="2"/>
      <c r="AV820" s="2"/>
      <c r="AW820" s="2"/>
      <c r="AX820" s="2"/>
      <c r="AY820" s="2"/>
      <c r="AZ820" s="2"/>
      <c r="BA820" s="2"/>
      <c r="BB820" s="8" t="s">
        <v>717</v>
      </c>
      <c r="BC820" s="337">
        <v>237558</v>
      </c>
      <c r="BD820" s="337">
        <v>273902</v>
      </c>
      <c r="BE820" s="337">
        <v>330400</v>
      </c>
      <c r="BF820" s="337">
        <v>422912</v>
      </c>
      <c r="BG820" s="337">
        <v>471150</v>
      </c>
      <c r="BH820" s="2"/>
      <c r="BI820" s="8" t="s">
        <v>717</v>
      </c>
      <c r="BJ820" s="337">
        <v>207647</v>
      </c>
      <c r="BK820" s="337">
        <v>239415</v>
      </c>
      <c r="BL820" s="337">
        <v>288800</v>
      </c>
      <c r="BM820" s="337">
        <v>369664</v>
      </c>
      <c r="BN820" s="337">
        <v>411829</v>
      </c>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row>
    <row r="821" spans="1:112" ht="12.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8" t="s">
        <v>721</v>
      </c>
      <c r="BC821" s="336">
        <v>237558</v>
      </c>
      <c r="BD821" s="336">
        <v>273902</v>
      </c>
      <c r="BE821" s="336">
        <v>330400</v>
      </c>
      <c r="BF821" s="336">
        <v>422912</v>
      </c>
      <c r="BG821" s="336">
        <v>471150</v>
      </c>
      <c r="BH821" s="2"/>
      <c r="BI821" s="8" t="s">
        <v>721</v>
      </c>
      <c r="BJ821" s="336">
        <v>207647</v>
      </c>
      <c r="BK821" s="336">
        <v>239415</v>
      </c>
      <c r="BL821" s="336">
        <v>288800</v>
      </c>
      <c r="BM821" s="336">
        <v>369664</v>
      </c>
      <c r="BN821" s="336">
        <v>411829</v>
      </c>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row>
    <row r="822" spans="1:112" ht="12.75" customHeight="1">
      <c r="A822" s="2"/>
      <c r="B822" s="2"/>
      <c r="C822" s="8" t="s">
        <v>1665</v>
      </c>
      <c r="D822" s="2"/>
      <c r="E822" s="2"/>
      <c r="F822" s="2"/>
      <c r="G822" s="2"/>
      <c r="H822" s="2"/>
      <c r="I822" s="2"/>
      <c r="J822" s="178" t="s">
        <v>1666</v>
      </c>
      <c r="K822" s="5"/>
      <c r="L822" s="5"/>
      <c r="M822" s="5"/>
      <c r="N822" s="5"/>
      <c r="O822" s="5"/>
      <c r="P822" s="5"/>
      <c r="Q822" s="5"/>
      <c r="R822" s="5"/>
      <c r="S822" s="5"/>
      <c r="T822" s="5"/>
      <c r="U822" s="5"/>
      <c r="V822" s="179"/>
      <c r="W822" s="429">
        <v>3000</v>
      </c>
      <c r="X822" s="401"/>
      <c r="Y822" s="401"/>
      <c r="Z822" s="401"/>
      <c r="AA822" s="401"/>
      <c r="AB822" s="401"/>
      <c r="AC822" s="430"/>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8" t="s">
        <v>725</v>
      </c>
      <c r="BC822" s="337">
        <v>237558</v>
      </c>
      <c r="BD822" s="337">
        <v>273902</v>
      </c>
      <c r="BE822" s="337">
        <v>330400</v>
      </c>
      <c r="BF822" s="337">
        <v>422912</v>
      </c>
      <c r="BG822" s="337">
        <v>471150</v>
      </c>
      <c r="BH822" s="2"/>
      <c r="BI822" s="8" t="s">
        <v>725</v>
      </c>
      <c r="BJ822" s="337">
        <v>207647</v>
      </c>
      <c r="BK822" s="337">
        <v>239415</v>
      </c>
      <c r="BL822" s="337">
        <v>288800</v>
      </c>
      <c r="BM822" s="337">
        <v>369664</v>
      </c>
      <c r="BN822" s="337">
        <v>411829</v>
      </c>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row>
    <row r="823" spans="1:112" ht="12.75" customHeight="1">
      <c r="A823" s="2"/>
      <c r="B823" s="2"/>
      <c r="C823" s="2"/>
      <c r="D823" s="2"/>
      <c r="E823" s="2"/>
      <c r="F823" s="2"/>
      <c r="G823" s="2"/>
      <c r="H823" s="2"/>
      <c r="I823" s="2"/>
      <c r="J823" s="178" t="s">
        <v>1667</v>
      </c>
      <c r="K823" s="5"/>
      <c r="L823" s="5"/>
      <c r="M823" s="5"/>
      <c r="N823" s="5"/>
      <c r="O823" s="5"/>
      <c r="P823" s="5"/>
      <c r="Q823" s="5"/>
      <c r="R823" s="5"/>
      <c r="S823" s="5"/>
      <c r="T823" s="5"/>
      <c r="U823" s="5"/>
      <c r="V823" s="179"/>
      <c r="W823" s="429">
        <v>5000</v>
      </c>
      <c r="X823" s="401"/>
      <c r="Y823" s="401"/>
      <c r="Z823" s="401"/>
      <c r="AA823" s="401"/>
      <c r="AB823" s="401"/>
      <c r="AC823" s="430"/>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8" t="s">
        <v>732</v>
      </c>
      <c r="BC823" s="336">
        <v>237558</v>
      </c>
      <c r="BD823" s="336">
        <v>273902</v>
      </c>
      <c r="BE823" s="336">
        <v>330400</v>
      </c>
      <c r="BF823" s="336">
        <v>422912</v>
      </c>
      <c r="BG823" s="336">
        <v>471150</v>
      </c>
      <c r="BH823" s="2"/>
      <c r="BI823" s="8" t="s">
        <v>732</v>
      </c>
      <c r="BJ823" s="336">
        <v>207647</v>
      </c>
      <c r="BK823" s="336">
        <v>239415</v>
      </c>
      <c r="BL823" s="336">
        <v>288800</v>
      </c>
      <c r="BM823" s="336">
        <v>369664</v>
      </c>
      <c r="BN823" s="336">
        <v>411829</v>
      </c>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row>
    <row r="824" spans="1:112" ht="12.75" customHeight="1">
      <c r="A824" s="2"/>
      <c r="B824" s="2"/>
      <c r="C824" s="2"/>
      <c r="D824" s="2"/>
      <c r="E824" s="2"/>
      <c r="F824" s="2"/>
      <c r="G824" s="2"/>
      <c r="H824" s="2"/>
      <c r="I824" s="2"/>
      <c r="J824" s="178" t="s">
        <v>1668</v>
      </c>
      <c r="K824" s="5"/>
      <c r="L824" s="5"/>
      <c r="M824" s="5"/>
      <c r="N824" s="5"/>
      <c r="O824" s="5"/>
      <c r="P824" s="5"/>
      <c r="Q824" s="5"/>
      <c r="R824" s="5"/>
      <c r="S824" s="5"/>
      <c r="T824" s="5"/>
      <c r="U824" s="5"/>
      <c r="V824" s="179"/>
      <c r="W824" s="429">
        <v>16000</v>
      </c>
      <c r="X824" s="401"/>
      <c r="Y824" s="401"/>
      <c r="Z824" s="401"/>
      <c r="AA824" s="401"/>
      <c r="AB824" s="401"/>
      <c r="AC824" s="430"/>
      <c r="AD824" s="2"/>
      <c r="AE824" s="2"/>
      <c r="AF824" s="2"/>
      <c r="AG824" s="2"/>
      <c r="AH824" s="2"/>
      <c r="AI824" s="2"/>
      <c r="AJ824" s="2"/>
      <c r="AK824" s="2"/>
      <c r="AL824" s="2"/>
      <c r="AM824" s="2"/>
      <c r="AN824" s="2"/>
      <c r="AO824" s="2"/>
      <c r="AP824" s="2"/>
      <c r="AQ824" s="2"/>
      <c r="AR824" s="2"/>
      <c r="AS824" s="2"/>
      <c r="AT824" s="2"/>
      <c r="AU824" s="2"/>
      <c r="AV824" s="558">
        <f>ROUNDDOWN(AP908*2,2)</f>
        <v>0</v>
      </c>
      <c r="AW824" s="390"/>
      <c r="AX824" s="390"/>
      <c r="AY824" s="390"/>
      <c r="AZ824" s="2"/>
      <c r="BA824" s="2"/>
      <c r="BB824" s="8" t="s">
        <v>739</v>
      </c>
      <c r="BC824" s="337">
        <v>237558</v>
      </c>
      <c r="BD824" s="337">
        <v>273902</v>
      </c>
      <c r="BE824" s="337">
        <v>330400</v>
      </c>
      <c r="BF824" s="337">
        <v>422912</v>
      </c>
      <c r="BG824" s="337">
        <v>471150</v>
      </c>
      <c r="BH824" s="2"/>
      <c r="BI824" s="8" t="s">
        <v>739</v>
      </c>
      <c r="BJ824" s="337">
        <v>207647</v>
      </c>
      <c r="BK824" s="337">
        <v>239415</v>
      </c>
      <c r="BL824" s="337">
        <v>288800</v>
      </c>
      <c r="BM824" s="337">
        <v>369664</v>
      </c>
      <c r="BN824" s="337">
        <v>411829</v>
      </c>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row>
    <row r="825" spans="1:112" ht="12.75" customHeight="1">
      <c r="A825" s="2"/>
      <c r="B825" s="2"/>
      <c r="C825" s="2"/>
      <c r="D825" s="2"/>
      <c r="E825" s="2"/>
      <c r="F825" s="2"/>
      <c r="G825" s="2"/>
      <c r="H825" s="2"/>
      <c r="I825" s="2"/>
      <c r="J825" s="178" t="s">
        <v>1669</v>
      </c>
      <c r="K825" s="5"/>
      <c r="L825" s="5"/>
      <c r="M825" s="5"/>
      <c r="N825" s="5"/>
      <c r="O825" s="5"/>
      <c r="P825" s="5"/>
      <c r="Q825" s="5"/>
      <c r="R825" s="5"/>
      <c r="S825" s="5"/>
      <c r="T825" s="5"/>
      <c r="U825" s="5"/>
      <c r="V825" s="179"/>
      <c r="W825" s="429">
        <v>12000</v>
      </c>
      <c r="X825" s="401"/>
      <c r="Y825" s="401"/>
      <c r="Z825" s="401"/>
      <c r="AA825" s="401"/>
      <c r="AB825" s="401"/>
      <c r="AC825" s="430"/>
      <c r="AD825" s="2"/>
      <c r="AE825" s="2"/>
      <c r="AF825" s="2"/>
      <c r="AG825" s="2"/>
      <c r="AH825" s="2"/>
      <c r="AI825" s="2"/>
      <c r="AJ825" s="2"/>
      <c r="AK825" s="2"/>
      <c r="AL825" s="2"/>
      <c r="AM825" s="62"/>
      <c r="AN825" s="62"/>
      <c r="AO825" s="2"/>
      <c r="AP825" s="2"/>
      <c r="AQ825" s="2"/>
      <c r="AR825" s="2"/>
      <c r="AS825" s="2"/>
      <c r="AT825" s="2"/>
      <c r="AU825" s="2"/>
      <c r="AV825" s="2"/>
      <c r="AW825" s="2"/>
      <c r="AX825" s="2"/>
      <c r="AY825" s="2"/>
      <c r="AZ825" s="2"/>
      <c r="BA825" s="2"/>
      <c r="BB825" s="8" t="s">
        <v>745</v>
      </c>
      <c r="BC825" s="336">
        <v>237558</v>
      </c>
      <c r="BD825" s="336">
        <v>273902</v>
      </c>
      <c r="BE825" s="336">
        <v>330400</v>
      </c>
      <c r="BF825" s="336">
        <v>422912</v>
      </c>
      <c r="BG825" s="336">
        <v>471150</v>
      </c>
      <c r="BH825" s="2"/>
      <c r="BI825" s="8" t="s">
        <v>745</v>
      </c>
      <c r="BJ825" s="336">
        <v>207647</v>
      </c>
      <c r="BK825" s="336">
        <v>239415</v>
      </c>
      <c r="BL825" s="336">
        <v>288800</v>
      </c>
      <c r="BM825" s="336">
        <v>369664</v>
      </c>
      <c r="BN825" s="336">
        <v>411829</v>
      </c>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row>
    <row r="826" spans="1:112" ht="15.75" customHeight="1">
      <c r="A826" s="2"/>
      <c r="B826" s="2"/>
      <c r="C826" s="2"/>
      <c r="D826" s="2"/>
      <c r="E826" s="2"/>
      <c r="F826" s="2"/>
      <c r="G826" s="2"/>
      <c r="H826" s="2"/>
      <c r="I826" s="2"/>
      <c r="J826" s="178" t="s">
        <v>281</v>
      </c>
      <c r="K826" s="5"/>
      <c r="L826" s="5"/>
      <c r="M826" s="547" t="s">
        <v>1196</v>
      </c>
      <c r="N826" s="401"/>
      <c r="O826" s="401"/>
      <c r="P826" s="401"/>
      <c r="Q826" s="401"/>
      <c r="R826" s="401"/>
      <c r="S826" s="401"/>
      <c r="T826" s="401"/>
      <c r="U826" s="401"/>
      <c r="V826" s="430"/>
      <c r="W826" s="429">
        <v>27000</v>
      </c>
      <c r="X826" s="401"/>
      <c r="Y826" s="401"/>
      <c r="Z826" s="401"/>
      <c r="AA826" s="401"/>
      <c r="AB826" s="401"/>
      <c r="AC826" s="430"/>
      <c r="AD826" s="2"/>
      <c r="AE826" s="2"/>
      <c r="AF826" s="2"/>
      <c r="AG826" s="2"/>
      <c r="AH826" s="2"/>
      <c r="AI826" s="2"/>
      <c r="AJ826" s="2"/>
      <c r="AK826" s="2"/>
      <c r="AL826" s="2"/>
      <c r="AM826" s="62">
        <f>IF(AD988&gt;1,0.025,0)</f>
        <v>2.5000000000000001E-2</v>
      </c>
      <c r="AN826" s="62"/>
      <c r="AO826" s="2"/>
      <c r="AP826" s="2"/>
      <c r="AQ826" s="2"/>
      <c r="AR826" s="2"/>
      <c r="AS826" s="2"/>
      <c r="AT826" s="2"/>
      <c r="AU826" s="2"/>
      <c r="AV826" s="2"/>
      <c r="AW826" s="2"/>
      <c r="AX826" s="2"/>
      <c r="AY826" s="2"/>
      <c r="AZ826" s="2"/>
      <c r="BA826" s="2"/>
      <c r="BB826" s="8" t="s">
        <v>749</v>
      </c>
      <c r="BC826" s="337">
        <v>412418</v>
      </c>
      <c r="BD826" s="337">
        <v>475514</v>
      </c>
      <c r="BE826" s="337">
        <v>573600</v>
      </c>
      <c r="BF826" s="337">
        <v>734208</v>
      </c>
      <c r="BG826" s="337">
        <v>817954</v>
      </c>
      <c r="BH826" s="2"/>
      <c r="BI826" s="8" t="s">
        <v>749</v>
      </c>
      <c r="BJ826" s="337">
        <v>363526</v>
      </c>
      <c r="BK826" s="337">
        <v>419142</v>
      </c>
      <c r="BL826" s="337">
        <v>505600</v>
      </c>
      <c r="BM826" s="337">
        <v>647168</v>
      </c>
      <c r="BN826" s="337">
        <v>720986</v>
      </c>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row>
    <row r="827" spans="1:112" ht="12.75" customHeight="1">
      <c r="A827" s="2"/>
      <c r="B827" s="2"/>
      <c r="C827" s="2"/>
      <c r="D827" s="2"/>
      <c r="E827" s="2"/>
      <c r="F827" s="2"/>
      <c r="G827" s="2"/>
      <c r="H827" s="2"/>
      <c r="I827" s="2"/>
      <c r="J827" s="178"/>
      <c r="K827" s="5"/>
      <c r="L827" s="5"/>
      <c r="M827" s="5"/>
      <c r="N827" s="5"/>
      <c r="O827" s="5"/>
      <c r="P827" s="5"/>
      <c r="Q827" s="5"/>
      <c r="R827" s="5"/>
      <c r="S827" s="5"/>
      <c r="T827" s="5"/>
      <c r="U827" s="5"/>
      <c r="V827" s="331" t="s">
        <v>1670</v>
      </c>
      <c r="W827" s="519">
        <f>SUM(W822:AC826)</f>
        <v>63000</v>
      </c>
      <c r="X827" s="401"/>
      <c r="Y827" s="401"/>
      <c r="Z827" s="401"/>
      <c r="AA827" s="401"/>
      <c r="AB827" s="401"/>
      <c r="AC827" s="430"/>
      <c r="AD827" s="2"/>
      <c r="AE827" s="2"/>
      <c r="AF827" s="2"/>
      <c r="AG827" s="2"/>
      <c r="AH827" s="2"/>
      <c r="AI827" s="2"/>
      <c r="AJ827" s="2"/>
      <c r="AK827" s="2"/>
      <c r="AL827" s="2"/>
      <c r="AM827" s="62"/>
      <c r="AN827" s="62"/>
      <c r="AO827" s="2"/>
      <c r="AP827" s="2"/>
      <c r="AQ827" s="2"/>
      <c r="AR827" s="2"/>
      <c r="AS827" s="2"/>
      <c r="AT827" s="2"/>
      <c r="AU827" s="2"/>
      <c r="AV827" s="2"/>
      <c r="AW827" s="2"/>
      <c r="AX827" s="2"/>
      <c r="AY827" s="2"/>
      <c r="AZ827" s="2"/>
      <c r="BA827" s="2"/>
      <c r="BB827" s="8" t="s">
        <v>753</v>
      </c>
      <c r="BC827" s="336">
        <v>237558</v>
      </c>
      <c r="BD827" s="336">
        <v>273902</v>
      </c>
      <c r="BE827" s="336">
        <v>330400</v>
      </c>
      <c r="BF827" s="336">
        <v>422912</v>
      </c>
      <c r="BG827" s="336">
        <v>471150</v>
      </c>
      <c r="BH827" s="2"/>
      <c r="BI827" s="8" t="s">
        <v>753</v>
      </c>
      <c r="BJ827" s="336">
        <v>207647</v>
      </c>
      <c r="BK827" s="336">
        <v>239415</v>
      </c>
      <c r="BL827" s="336">
        <v>288800</v>
      </c>
      <c r="BM827" s="336">
        <v>369664</v>
      </c>
      <c r="BN827" s="336">
        <v>411829</v>
      </c>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row>
    <row r="828" spans="1:112" ht="12.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62"/>
      <c r="AN828" s="62"/>
      <c r="AO828" s="2"/>
      <c r="AP828" s="2"/>
      <c r="AQ828" s="2"/>
      <c r="AR828" s="2"/>
      <c r="AS828" s="2"/>
      <c r="AT828" s="2"/>
      <c r="AU828" s="2"/>
      <c r="AV828" s="2"/>
      <c r="AW828" s="2"/>
      <c r="AX828" s="2"/>
      <c r="AY828" s="2"/>
      <c r="AZ828" s="2"/>
      <c r="BA828" s="2"/>
      <c r="BB828" s="8" t="s">
        <v>757</v>
      </c>
      <c r="BC828" s="337">
        <v>253663</v>
      </c>
      <c r="BD828" s="337">
        <v>292471</v>
      </c>
      <c r="BE828" s="337">
        <v>352800</v>
      </c>
      <c r="BF828" s="337">
        <v>451584</v>
      </c>
      <c r="BG828" s="337">
        <v>503093</v>
      </c>
      <c r="BH828" s="2"/>
      <c r="BI828" s="8" t="s">
        <v>757</v>
      </c>
      <c r="BJ828" s="337">
        <v>223753</v>
      </c>
      <c r="BK828" s="337">
        <v>257985</v>
      </c>
      <c r="BL828" s="337">
        <v>311200</v>
      </c>
      <c r="BM828" s="337">
        <v>398336</v>
      </c>
      <c r="BN828" s="337">
        <v>443771</v>
      </c>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row>
    <row r="829" spans="1:112" ht="12.75" customHeight="1">
      <c r="A829" s="2"/>
      <c r="B829" s="2"/>
      <c r="C829" s="8" t="s">
        <v>1465</v>
      </c>
      <c r="D829" s="2"/>
      <c r="E829" s="2"/>
      <c r="F829" s="2"/>
      <c r="G829" s="2"/>
      <c r="H829" s="2"/>
      <c r="I829" s="2"/>
      <c r="J829" s="514" t="s">
        <v>1671</v>
      </c>
      <c r="K829" s="401"/>
      <c r="L829" s="401"/>
      <c r="M829" s="401"/>
      <c r="N829" s="401"/>
      <c r="O829" s="401"/>
      <c r="P829" s="401"/>
      <c r="Q829" s="401"/>
      <c r="R829" s="401"/>
      <c r="S829" s="401"/>
      <c r="T829" s="401"/>
      <c r="U829" s="401"/>
      <c r="V829" s="430"/>
      <c r="W829" s="429">
        <v>45000</v>
      </c>
      <c r="X829" s="401"/>
      <c r="Y829" s="401"/>
      <c r="Z829" s="401"/>
      <c r="AA829" s="401"/>
      <c r="AB829" s="401"/>
      <c r="AC829" s="430"/>
      <c r="AD829" s="2"/>
      <c r="AE829" s="2"/>
      <c r="AF829" s="2"/>
      <c r="AG829" s="2"/>
      <c r="AH829" s="2"/>
      <c r="AI829" s="2"/>
      <c r="AJ829" s="2"/>
      <c r="AK829" s="2"/>
      <c r="AL829" s="2"/>
      <c r="AM829" s="62">
        <f>IF(AD988&gt;1,0.05,0)</f>
        <v>0.05</v>
      </c>
      <c r="AN829" s="62"/>
      <c r="AO829" s="2"/>
      <c r="AP829" s="2"/>
      <c r="AQ829" s="2"/>
      <c r="AR829" s="2"/>
      <c r="AS829" s="2"/>
      <c r="AT829" s="2"/>
      <c r="AU829" s="2"/>
      <c r="AV829" s="2"/>
      <c r="AW829" s="2"/>
      <c r="AX829" s="2"/>
      <c r="AY829" s="2"/>
      <c r="AZ829" s="2"/>
      <c r="BA829" s="2"/>
      <c r="BB829" s="8" t="s">
        <v>763</v>
      </c>
      <c r="BC829" s="339">
        <v>330740</v>
      </c>
      <c r="BD829" s="339">
        <v>381340</v>
      </c>
      <c r="BE829" s="336">
        <v>460000</v>
      </c>
      <c r="BF829" s="339">
        <v>588800</v>
      </c>
      <c r="BG829" s="339">
        <v>655960</v>
      </c>
      <c r="BH829" s="2"/>
      <c r="BI829" s="8" t="s">
        <v>763</v>
      </c>
      <c r="BJ829" s="339">
        <v>284724</v>
      </c>
      <c r="BK829" s="339">
        <v>328284</v>
      </c>
      <c r="BL829" s="339">
        <v>396000</v>
      </c>
      <c r="BM829" s="339">
        <v>506880</v>
      </c>
      <c r="BN829" s="339">
        <v>564696</v>
      </c>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row>
    <row r="830" spans="1:112"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62"/>
      <c r="AN830" s="62"/>
      <c r="AO830" s="2"/>
      <c r="AP830" s="2"/>
      <c r="AQ830" s="2"/>
      <c r="AR830" s="2"/>
      <c r="AS830" s="2"/>
      <c r="AT830" s="2"/>
      <c r="AU830" s="2"/>
      <c r="AV830" s="2"/>
      <c r="AW830" s="2"/>
      <c r="AX830" s="2"/>
      <c r="AY830" s="2"/>
      <c r="AZ830" s="2"/>
      <c r="BA830" s="2"/>
      <c r="BB830" s="8" t="s">
        <v>772</v>
      </c>
      <c r="BC830" s="337">
        <v>253663</v>
      </c>
      <c r="BD830" s="337">
        <v>292471</v>
      </c>
      <c r="BE830" s="337">
        <v>352800</v>
      </c>
      <c r="BF830" s="337">
        <v>451584</v>
      </c>
      <c r="BG830" s="337">
        <v>503093</v>
      </c>
      <c r="BH830" s="2"/>
      <c r="BI830" s="8" t="s">
        <v>772</v>
      </c>
      <c r="BJ830" s="337">
        <v>223753</v>
      </c>
      <c r="BK830" s="337">
        <v>257985</v>
      </c>
      <c r="BL830" s="337">
        <v>311200</v>
      </c>
      <c r="BM830" s="337">
        <v>398336</v>
      </c>
      <c r="BN830" s="337">
        <v>443771</v>
      </c>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row>
    <row r="831" spans="1:112" ht="15.75" customHeight="1">
      <c r="A831" s="2"/>
      <c r="B831" s="2"/>
      <c r="C831" s="8" t="s">
        <v>278</v>
      </c>
      <c r="D831" s="2"/>
      <c r="E831" s="2"/>
      <c r="F831" s="2"/>
      <c r="G831" s="2"/>
      <c r="H831" s="2"/>
      <c r="I831" s="2"/>
      <c r="J831" s="178" t="s">
        <v>1672</v>
      </c>
      <c r="K831" s="5"/>
      <c r="L831" s="5"/>
      <c r="M831" s="5"/>
      <c r="N831" s="5"/>
      <c r="O831" s="5"/>
      <c r="P831" s="5"/>
      <c r="Q831" s="5"/>
      <c r="R831" s="5"/>
      <c r="S831" s="5"/>
      <c r="T831" s="5"/>
      <c r="U831" s="5"/>
      <c r="V831" s="179"/>
      <c r="W831" s="576"/>
      <c r="X831" s="401"/>
      <c r="Y831" s="401"/>
      <c r="Z831" s="401"/>
      <c r="AA831" s="401"/>
      <c r="AB831" s="401"/>
      <c r="AC831" s="430"/>
      <c r="AD831" s="2"/>
      <c r="AE831" s="2"/>
      <c r="AF831" s="2"/>
      <c r="AG831" s="2"/>
      <c r="AH831" s="2"/>
      <c r="AI831" s="2"/>
      <c r="AJ831" s="2"/>
      <c r="AK831" s="2"/>
      <c r="AL831" s="2"/>
      <c r="AM831" s="62"/>
      <c r="AN831" s="62"/>
      <c r="AO831" s="2"/>
      <c r="AP831" s="2"/>
      <c r="AQ831" s="2"/>
      <c r="AR831" s="2"/>
      <c r="AS831" s="2"/>
      <c r="AT831" s="474"/>
      <c r="AU831" s="390"/>
      <c r="AV831" s="390"/>
      <c r="AW831" s="390"/>
      <c r="AX831" s="390"/>
      <c r="AY831" s="390"/>
      <c r="AZ831" s="2"/>
      <c r="BA831" s="2"/>
      <c r="BB831" s="8" t="s">
        <v>777</v>
      </c>
      <c r="BC831" s="339">
        <v>282423</v>
      </c>
      <c r="BD831" s="339">
        <v>325631</v>
      </c>
      <c r="BE831" s="339">
        <v>392800</v>
      </c>
      <c r="BF831" s="339">
        <v>502784</v>
      </c>
      <c r="BG831" s="339">
        <v>560133</v>
      </c>
      <c r="BH831" s="2"/>
      <c r="BI831" s="8" t="s">
        <v>777</v>
      </c>
      <c r="BJ831" s="339">
        <v>234106</v>
      </c>
      <c r="BK831" s="339">
        <v>269922</v>
      </c>
      <c r="BL831" s="339">
        <v>325600</v>
      </c>
      <c r="BM831" s="339">
        <v>416768</v>
      </c>
      <c r="BN831" s="339">
        <v>464306</v>
      </c>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row>
    <row r="832" spans="1:112" ht="15.75" customHeight="1">
      <c r="A832" s="2"/>
      <c r="B832" s="2"/>
      <c r="C832" s="2"/>
      <c r="D832" s="2"/>
      <c r="E832" s="2"/>
      <c r="F832" s="2"/>
      <c r="G832" s="2"/>
      <c r="H832" s="2"/>
      <c r="I832" s="2"/>
      <c r="J832" s="178" t="s">
        <v>1673</v>
      </c>
      <c r="K832" s="5"/>
      <c r="L832" s="5"/>
      <c r="M832" s="5"/>
      <c r="N832" s="5"/>
      <c r="O832" s="5"/>
      <c r="P832" s="5"/>
      <c r="Q832" s="5"/>
      <c r="R832" s="5"/>
      <c r="S832" s="5"/>
      <c r="T832" s="5"/>
      <c r="U832" s="5"/>
      <c r="V832" s="179"/>
      <c r="W832" s="576">
        <v>14000</v>
      </c>
      <c r="X832" s="401"/>
      <c r="Y832" s="401"/>
      <c r="Z832" s="401"/>
      <c r="AA832" s="401"/>
      <c r="AB832" s="401"/>
      <c r="AC832" s="430"/>
      <c r="AD832" s="2"/>
      <c r="AE832" s="2"/>
      <c r="AF832" s="2"/>
      <c r="AG832" s="2"/>
      <c r="AH832" s="2"/>
      <c r="AI832" s="2"/>
      <c r="AJ832" s="2"/>
      <c r="AK832" s="2"/>
      <c r="AL832" s="2"/>
      <c r="AM832" s="62"/>
      <c r="AN832" s="62"/>
      <c r="AO832" s="2"/>
      <c r="AP832" s="2"/>
      <c r="AQ832" s="2"/>
      <c r="AR832" s="2"/>
      <c r="AS832" s="2"/>
      <c r="AT832" s="1"/>
      <c r="AU832" s="1"/>
      <c r="AV832" s="1"/>
      <c r="AW832" s="1"/>
      <c r="AX832" s="1"/>
      <c r="AY832" s="1"/>
      <c r="AZ832" s="2"/>
      <c r="BA832" s="2"/>
      <c r="BB832" s="8" t="s">
        <v>783</v>
      </c>
      <c r="BC832" s="337">
        <v>253663</v>
      </c>
      <c r="BD832" s="337">
        <v>292471</v>
      </c>
      <c r="BE832" s="337">
        <v>352800</v>
      </c>
      <c r="BF832" s="337">
        <v>451584</v>
      </c>
      <c r="BG832" s="337">
        <v>503093</v>
      </c>
      <c r="BH832" s="2"/>
      <c r="BI832" s="8" t="s">
        <v>783</v>
      </c>
      <c r="BJ832" s="337">
        <v>223753</v>
      </c>
      <c r="BK832" s="337">
        <v>257985</v>
      </c>
      <c r="BL832" s="337">
        <v>311200</v>
      </c>
      <c r="BM832" s="337">
        <v>398336</v>
      </c>
      <c r="BN832" s="337">
        <v>443771</v>
      </c>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row>
    <row r="833" spans="1:112" ht="15.75" customHeight="1">
      <c r="A833" s="2"/>
      <c r="B833" s="2"/>
      <c r="C833" s="2"/>
      <c r="D833" s="2"/>
      <c r="E833" s="2"/>
      <c r="F833" s="2"/>
      <c r="G833" s="2"/>
      <c r="H833" s="2"/>
      <c r="I833" s="2"/>
      <c r="J833" s="178" t="s">
        <v>1655</v>
      </c>
      <c r="K833" s="5"/>
      <c r="L833" s="5"/>
      <c r="M833" s="5"/>
      <c r="N833" s="5"/>
      <c r="O833" s="5"/>
      <c r="P833" s="5"/>
      <c r="Q833" s="5"/>
      <c r="R833" s="5"/>
      <c r="S833" s="5"/>
      <c r="T833" s="5"/>
      <c r="U833" s="5"/>
      <c r="V833" s="179"/>
      <c r="W833" s="576">
        <v>30000</v>
      </c>
      <c r="X833" s="401"/>
      <c r="Y833" s="401"/>
      <c r="Z833" s="401"/>
      <c r="AA833" s="401"/>
      <c r="AB833" s="401"/>
      <c r="AC833" s="430"/>
      <c r="AD833" s="2"/>
      <c r="AE833" s="2"/>
      <c r="AF833" s="2"/>
      <c r="AG833" s="2"/>
      <c r="AH833" s="2"/>
      <c r="AI833" s="2"/>
      <c r="AJ833" s="2"/>
      <c r="AK833" s="2"/>
      <c r="AL833" s="2"/>
      <c r="AM833" s="62"/>
      <c r="AN833" s="62"/>
      <c r="AO833" s="2"/>
      <c r="AP833" s="2"/>
      <c r="AQ833" s="2"/>
      <c r="AR833" s="2"/>
      <c r="AS833" s="2"/>
      <c r="AT833" s="1"/>
      <c r="AU833" s="1"/>
      <c r="AV833" s="1"/>
      <c r="AW833" s="1"/>
      <c r="AX833" s="1"/>
      <c r="AY833" s="1"/>
      <c r="AZ833" s="2"/>
      <c r="BA833" s="2"/>
      <c r="BB833" s="8" t="s">
        <v>788</v>
      </c>
      <c r="BC833" s="336">
        <v>237558</v>
      </c>
      <c r="BD833" s="336">
        <v>273902</v>
      </c>
      <c r="BE833" s="336">
        <v>330400</v>
      </c>
      <c r="BF833" s="336">
        <v>422912</v>
      </c>
      <c r="BG833" s="336">
        <v>471150</v>
      </c>
      <c r="BH833" s="2"/>
      <c r="BI833" s="8" t="s">
        <v>788</v>
      </c>
      <c r="BJ833" s="336">
        <v>207647</v>
      </c>
      <c r="BK833" s="336">
        <v>239415</v>
      </c>
      <c r="BL833" s="336">
        <v>288800</v>
      </c>
      <c r="BM833" s="336">
        <v>369664</v>
      </c>
      <c r="BN833" s="336">
        <v>411829</v>
      </c>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row>
    <row r="834" spans="1:112" ht="12.75" customHeight="1">
      <c r="A834" s="2"/>
      <c r="B834" s="2"/>
      <c r="C834" s="2"/>
      <c r="D834" s="2"/>
      <c r="E834" s="2"/>
      <c r="F834" s="2"/>
      <c r="G834" s="2"/>
      <c r="H834" s="2"/>
      <c r="I834" s="2"/>
      <c r="J834" s="340" t="s">
        <v>1674</v>
      </c>
      <c r="K834" s="5"/>
      <c r="L834" s="5"/>
      <c r="M834" s="5"/>
      <c r="N834" s="5"/>
      <c r="O834" s="5"/>
      <c r="P834" s="5"/>
      <c r="Q834" s="5"/>
      <c r="R834" s="5"/>
      <c r="S834" s="5"/>
      <c r="T834" s="5"/>
      <c r="U834" s="5"/>
      <c r="V834" s="179"/>
      <c r="W834" s="576">
        <v>26000</v>
      </c>
      <c r="X834" s="401"/>
      <c r="Y834" s="401"/>
      <c r="Z834" s="401"/>
      <c r="AA834" s="401"/>
      <c r="AB834" s="401"/>
      <c r="AC834" s="430"/>
      <c r="AD834" s="2"/>
      <c r="AE834" s="2"/>
      <c r="AF834" s="2"/>
      <c r="AG834" s="2"/>
      <c r="AH834" s="2"/>
      <c r="AI834" s="2"/>
      <c r="AJ834" s="2"/>
      <c r="AK834" s="2"/>
      <c r="AL834" s="2"/>
      <c r="AM834" s="562">
        <f>SUM(AM801:AM829)</f>
        <v>7.5000000000000011E-2</v>
      </c>
      <c r="AN834" s="390"/>
      <c r="AO834" s="2"/>
      <c r="AP834" s="2"/>
      <c r="AQ834" s="2"/>
      <c r="AR834" s="2"/>
      <c r="AS834" s="2"/>
      <c r="AT834" s="2"/>
      <c r="AU834" s="2"/>
      <c r="AV834" s="2"/>
      <c r="AW834" s="2"/>
      <c r="AX834" s="2"/>
      <c r="AY834" s="2"/>
      <c r="AZ834" s="2"/>
      <c r="BA834" s="2"/>
      <c r="BB834" s="8" t="s">
        <v>793</v>
      </c>
      <c r="BC834" s="337">
        <v>237558</v>
      </c>
      <c r="BD834" s="337">
        <v>273902</v>
      </c>
      <c r="BE834" s="337">
        <v>330400</v>
      </c>
      <c r="BF834" s="337">
        <v>422912</v>
      </c>
      <c r="BG834" s="337">
        <v>471150</v>
      </c>
      <c r="BH834" s="2"/>
      <c r="BI834" s="8" t="s">
        <v>793</v>
      </c>
      <c r="BJ834" s="337">
        <v>207647</v>
      </c>
      <c r="BK834" s="337">
        <v>239415</v>
      </c>
      <c r="BL834" s="337">
        <v>288800</v>
      </c>
      <c r="BM834" s="337">
        <v>369664</v>
      </c>
      <c r="BN834" s="337">
        <v>411829</v>
      </c>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row>
    <row r="835" spans="1:112" ht="15.75" customHeight="1">
      <c r="A835" s="2"/>
      <c r="B835" s="2"/>
      <c r="C835" s="2"/>
      <c r="D835" s="2"/>
      <c r="E835" s="2"/>
      <c r="F835" s="2"/>
      <c r="G835" s="2"/>
      <c r="H835" s="2"/>
      <c r="I835" s="2"/>
      <c r="J835" s="341"/>
      <c r="K835" s="73"/>
      <c r="L835" s="73"/>
      <c r="M835" s="73"/>
      <c r="N835" s="73"/>
      <c r="O835" s="73"/>
      <c r="P835" s="73"/>
      <c r="Q835" s="73"/>
      <c r="R835" s="73"/>
      <c r="S835" s="73"/>
      <c r="T835" s="73"/>
      <c r="U835" s="73"/>
      <c r="V835" s="331" t="s">
        <v>1675</v>
      </c>
      <c r="W835" s="577">
        <f>SUM(W831:AC834)</f>
        <v>70000</v>
      </c>
      <c r="X835" s="401"/>
      <c r="Y835" s="401"/>
      <c r="Z835" s="401"/>
      <c r="AA835" s="401"/>
      <c r="AB835" s="401"/>
      <c r="AC835" s="430"/>
      <c r="AD835" s="2"/>
      <c r="AE835" s="2"/>
      <c r="AF835" s="2"/>
      <c r="AG835" s="2"/>
      <c r="AH835" s="2"/>
      <c r="AI835" s="2"/>
      <c r="AJ835" s="2"/>
      <c r="AK835" s="2"/>
      <c r="AL835" s="2"/>
      <c r="AM835" s="62"/>
      <c r="AN835" s="62"/>
      <c r="AO835" s="2"/>
      <c r="AP835" s="2"/>
      <c r="AQ835" s="2"/>
      <c r="AR835" s="2"/>
      <c r="AS835" s="2"/>
      <c r="AT835" s="2"/>
      <c r="AU835" s="2"/>
      <c r="AV835" s="2"/>
      <c r="AW835" s="2"/>
      <c r="AX835" s="2"/>
      <c r="AY835" s="2"/>
      <c r="AZ835" s="2"/>
      <c r="BA835" s="2"/>
      <c r="BB835" s="8" t="s">
        <v>799</v>
      </c>
      <c r="BC835" s="336">
        <v>237558</v>
      </c>
      <c r="BD835" s="336">
        <v>273902</v>
      </c>
      <c r="BE835" s="336">
        <v>330400</v>
      </c>
      <c r="BF835" s="336">
        <v>422912</v>
      </c>
      <c r="BG835" s="336">
        <v>471150</v>
      </c>
      <c r="BH835" s="2"/>
      <c r="BI835" s="8" t="s">
        <v>799</v>
      </c>
      <c r="BJ835" s="336">
        <v>207647</v>
      </c>
      <c r="BK835" s="336">
        <v>239415</v>
      </c>
      <c r="BL835" s="336">
        <v>288800</v>
      </c>
      <c r="BM835" s="336">
        <v>369664</v>
      </c>
      <c r="BN835" s="336">
        <v>411829</v>
      </c>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row>
    <row r="836" spans="1:112" ht="12.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62"/>
      <c r="AN836" s="62"/>
      <c r="AO836" s="2"/>
      <c r="AP836" s="2"/>
      <c r="AQ836" s="2"/>
      <c r="AR836" s="2"/>
      <c r="AS836" s="2"/>
      <c r="AT836" s="2"/>
      <c r="AU836" s="2"/>
      <c r="AV836" s="2"/>
      <c r="AW836" s="2"/>
      <c r="AX836" s="2"/>
      <c r="AY836" s="2"/>
      <c r="AZ836" s="2"/>
      <c r="BA836" s="2"/>
      <c r="BB836" s="8" t="s">
        <v>805</v>
      </c>
      <c r="BC836" s="337">
        <v>293352</v>
      </c>
      <c r="BD836" s="337">
        <v>338232</v>
      </c>
      <c r="BE836" s="337">
        <v>408000</v>
      </c>
      <c r="BF836" s="337">
        <v>522240</v>
      </c>
      <c r="BG836" s="337">
        <v>581808</v>
      </c>
      <c r="BH836" s="2"/>
      <c r="BI836" s="8" t="s">
        <v>805</v>
      </c>
      <c r="BJ836" s="337">
        <v>253663</v>
      </c>
      <c r="BK836" s="337">
        <v>292471</v>
      </c>
      <c r="BL836" s="337">
        <v>352800</v>
      </c>
      <c r="BM836" s="337">
        <v>451584</v>
      </c>
      <c r="BN836" s="337">
        <v>503093</v>
      </c>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row>
    <row r="837" spans="1:112" ht="12.75" customHeight="1">
      <c r="A837" s="2"/>
      <c r="B837" s="2"/>
      <c r="C837" s="8" t="s">
        <v>1676</v>
      </c>
      <c r="D837" s="2"/>
      <c r="E837" s="2"/>
      <c r="F837" s="2"/>
      <c r="G837" s="2"/>
      <c r="H837" s="2"/>
      <c r="I837" s="2"/>
      <c r="J837" s="178" t="s">
        <v>1677</v>
      </c>
      <c r="K837" s="5"/>
      <c r="L837" s="5"/>
      <c r="M837" s="5"/>
      <c r="N837" s="5"/>
      <c r="O837" s="5"/>
      <c r="P837" s="5"/>
      <c r="Q837" s="5"/>
      <c r="R837" s="5"/>
      <c r="S837" s="5"/>
      <c r="T837" s="5"/>
      <c r="U837" s="5"/>
      <c r="V837" s="179"/>
      <c r="W837" s="576">
        <v>52000</v>
      </c>
      <c r="X837" s="401"/>
      <c r="Y837" s="401"/>
      <c r="Z837" s="401"/>
      <c r="AA837" s="401"/>
      <c r="AB837" s="401"/>
      <c r="AC837" s="430"/>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8" t="s">
        <v>810</v>
      </c>
      <c r="BC837" s="336">
        <v>293352</v>
      </c>
      <c r="BD837" s="336">
        <v>338232</v>
      </c>
      <c r="BE837" s="336">
        <v>408000</v>
      </c>
      <c r="BF837" s="336">
        <v>522240</v>
      </c>
      <c r="BG837" s="336">
        <v>581808</v>
      </c>
      <c r="BH837" s="2"/>
      <c r="BI837" s="8" t="s">
        <v>810</v>
      </c>
      <c r="BJ837" s="336">
        <v>253663</v>
      </c>
      <c r="BK837" s="336">
        <v>292471</v>
      </c>
      <c r="BL837" s="336">
        <v>352800</v>
      </c>
      <c r="BM837" s="336">
        <v>451584</v>
      </c>
      <c r="BN837" s="336">
        <v>503093</v>
      </c>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row>
    <row r="838" spans="1:112" ht="12.75" customHeight="1">
      <c r="A838" s="2"/>
      <c r="B838" s="2"/>
      <c r="C838" s="8" t="s">
        <v>1678</v>
      </c>
      <c r="D838" s="2"/>
      <c r="E838" s="2"/>
      <c r="F838" s="2"/>
      <c r="G838" s="2"/>
      <c r="H838" s="2"/>
      <c r="I838" s="2"/>
      <c r="J838" s="178" t="s">
        <v>1679</v>
      </c>
      <c r="K838" s="5"/>
      <c r="L838" s="5"/>
      <c r="M838" s="5"/>
      <c r="N838" s="5"/>
      <c r="O838" s="5"/>
      <c r="P838" s="5"/>
      <c r="Q838" s="5"/>
      <c r="R838" s="5"/>
      <c r="S838" s="5"/>
      <c r="T838" s="5"/>
      <c r="U838" s="5"/>
      <c r="V838" s="179"/>
      <c r="W838" s="576">
        <v>43680</v>
      </c>
      <c r="X838" s="401"/>
      <c r="Y838" s="401"/>
      <c r="Z838" s="401"/>
      <c r="AA838" s="401"/>
      <c r="AB838" s="401"/>
      <c r="AC838" s="430"/>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8" t="s">
        <v>817</v>
      </c>
      <c r="BC838" s="337">
        <v>237558</v>
      </c>
      <c r="BD838" s="337">
        <v>273902</v>
      </c>
      <c r="BE838" s="337">
        <v>330400</v>
      </c>
      <c r="BF838" s="337">
        <v>422912</v>
      </c>
      <c r="BG838" s="337">
        <v>471150</v>
      </c>
      <c r="BH838" s="2"/>
      <c r="BI838" s="8" t="s">
        <v>817</v>
      </c>
      <c r="BJ838" s="337">
        <v>207647</v>
      </c>
      <c r="BK838" s="337">
        <v>239415</v>
      </c>
      <c r="BL838" s="337">
        <v>288800</v>
      </c>
      <c r="BM838" s="337">
        <v>369664</v>
      </c>
      <c r="BN838" s="337">
        <v>411829</v>
      </c>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row>
    <row r="839" spans="1:112" ht="12.75" customHeight="1">
      <c r="A839" s="2"/>
      <c r="B839" s="2"/>
      <c r="C839" s="2"/>
      <c r="D839" s="2"/>
      <c r="E839" s="2"/>
      <c r="F839" s="2"/>
      <c r="G839" s="2"/>
      <c r="H839" s="2"/>
      <c r="I839" s="2"/>
      <c r="J839" s="178" t="s">
        <v>281</v>
      </c>
      <c r="K839" s="5"/>
      <c r="L839" s="5"/>
      <c r="M839" s="547" t="s">
        <v>1680</v>
      </c>
      <c r="N839" s="401"/>
      <c r="O839" s="401"/>
      <c r="P839" s="401"/>
      <c r="Q839" s="401"/>
      <c r="R839" s="401"/>
      <c r="S839" s="401"/>
      <c r="T839" s="401"/>
      <c r="U839" s="401"/>
      <c r="V839" s="430"/>
      <c r="W839" s="576">
        <v>26479</v>
      </c>
      <c r="X839" s="401"/>
      <c r="Y839" s="401"/>
      <c r="Z839" s="401"/>
      <c r="AA839" s="401"/>
      <c r="AB839" s="401"/>
      <c r="AC839" s="430"/>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8" t="s">
        <v>824</v>
      </c>
      <c r="BC839" s="336">
        <v>237558</v>
      </c>
      <c r="BD839" s="336">
        <v>273902</v>
      </c>
      <c r="BE839" s="336">
        <v>330400</v>
      </c>
      <c r="BF839" s="336">
        <v>422912</v>
      </c>
      <c r="BG839" s="336">
        <v>471150</v>
      </c>
      <c r="BH839" s="2"/>
      <c r="BI839" s="8" t="s">
        <v>824</v>
      </c>
      <c r="BJ839" s="336">
        <v>207647</v>
      </c>
      <c r="BK839" s="336">
        <v>239415</v>
      </c>
      <c r="BL839" s="336">
        <v>288800</v>
      </c>
      <c r="BM839" s="336">
        <v>369664</v>
      </c>
      <c r="BN839" s="336">
        <v>411829</v>
      </c>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row>
    <row r="840" spans="1:112" ht="12.75" customHeight="1">
      <c r="A840" s="2"/>
      <c r="B840" s="2"/>
      <c r="C840" s="2"/>
      <c r="D840" s="2"/>
      <c r="E840" s="2"/>
      <c r="F840" s="2"/>
      <c r="G840" s="2"/>
      <c r="H840" s="2"/>
      <c r="I840" s="2"/>
      <c r="J840" s="178"/>
      <c r="K840" s="5"/>
      <c r="L840" s="5"/>
      <c r="M840" s="5"/>
      <c r="N840" s="5"/>
      <c r="O840" s="5"/>
      <c r="P840" s="5"/>
      <c r="Q840" s="5"/>
      <c r="R840" s="5"/>
      <c r="S840" s="5"/>
      <c r="T840" s="5"/>
      <c r="U840" s="5"/>
      <c r="V840" s="331" t="s">
        <v>1681</v>
      </c>
      <c r="W840" s="577">
        <f>SUM(W837:AC839)</f>
        <v>122159</v>
      </c>
      <c r="X840" s="401"/>
      <c r="Y840" s="401"/>
      <c r="Z840" s="401"/>
      <c r="AA840" s="401"/>
      <c r="AB840" s="401"/>
      <c r="AC840" s="430"/>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8" t="s">
        <v>828</v>
      </c>
      <c r="BC840" s="337">
        <v>237558</v>
      </c>
      <c r="BD840" s="337">
        <v>273902</v>
      </c>
      <c r="BE840" s="337">
        <v>330400</v>
      </c>
      <c r="BF840" s="337">
        <v>422912</v>
      </c>
      <c r="BG840" s="337">
        <v>471150</v>
      </c>
      <c r="BH840" s="2"/>
      <c r="BI840" s="8" t="s">
        <v>828</v>
      </c>
      <c r="BJ840" s="337">
        <v>207647</v>
      </c>
      <c r="BK840" s="337">
        <v>239415</v>
      </c>
      <c r="BL840" s="337">
        <v>288800</v>
      </c>
      <c r="BM840" s="337">
        <v>369664</v>
      </c>
      <c r="BN840" s="337">
        <v>411829</v>
      </c>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row>
    <row r="841" spans="1:112" ht="12.75" customHeight="1">
      <c r="A841" s="2"/>
      <c r="B841" s="2"/>
      <c r="C841" s="2"/>
      <c r="D841" s="2"/>
      <c r="E841" s="2"/>
      <c r="F841" s="2"/>
      <c r="G841" s="2"/>
      <c r="H841" s="2"/>
      <c r="I841" s="2"/>
      <c r="J841" s="178"/>
      <c r="K841" s="5"/>
      <c r="L841" s="5"/>
      <c r="M841" s="5"/>
      <c r="N841" s="5"/>
      <c r="O841" s="5"/>
      <c r="P841" s="5"/>
      <c r="Q841" s="5"/>
      <c r="R841" s="5"/>
      <c r="S841" s="5"/>
      <c r="T841" s="5"/>
      <c r="U841" s="5"/>
      <c r="V841" s="331" t="s">
        <v>1682</v>
      </c>
      <c r="W841" s="576">
        <v>30000</v>
      </c>
      <c r="X841" s="401"/>
      <c r="Y841" s="401"/>
      <c r="Z841" s="401"/>
      <c r="AA841" s="401"/>
      <c r="AB841" s="401"/>
      <c r="AC841" s="430"/>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8" t="s">
        <v>833</v>
      </c>
      <c r="BC841" s="336">
        <v>237558</v>
      </c>
      <c r="BD841" s="336">
        <v>273902</v>
      </c>
      <c r="BE841" s="336">
        <v>330400</v>
      </c>
      <c r="BF841" s="336">
        <v>422912</v>
      </c>
      <c r="BG841" s="336">
        <v>471150</v>
      </c>
      <c r="BH841" s="2"/>
      <c r="BI841" s="8" t="s">
        <v>833</v>
      </c>
      <c r="BJ841" s="336">
        <v>207647</v>
      </c>
      <c r="BK841" s="336">
        <v>239415</v>
      </c>
      <c r="BL841" s="336">
        <v>288800</v>
      </c>
      <c r="BM841" s="336">
        <v>369664</v>
      </c>
      <c r="BN841" s="336">
        <v>411829</v>
      </c>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row>
    <row r="842" spans="1:112" ht="12.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8" t="s">
        <v>838</v>
      </c>
      <c r="BC842" s="337">
        <v>237558</v>
      </c>
      <c r="BD842" s="337">
        <v>273902</v>
      </c>
      <c r="BE842" s="337">
        <v>330400</v>
      </c>
      <c r="BF842" s="337">
        <v>422912</v>
      </c>
      <c r="BG842" s="337">
        <v>471150</v>
      </c>
      <c r="BH842" s="2"/>
      <c r="BI842" s="8" t="s">
        <v>838</v>
      </c>
      <c r="BJ842" s="337">
        <v>207647</v>
      </c>
      <c r="BK842" s="337">
        <v>239415</v>
      </c>
      <c r="BL842" s="337">
        <v>288800</v>
      </c>
      <c r="BM842" s="337">
        <v>369664</v>
      </c>
      <c r="BN842" s="337">
        <v>411829</v>
      </c>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row>
    <row r="843" spans="1:112" ht="12.75" customHeight="1">
      <c r="A843" s="2"/>
      <c r="B843" s="2"/>
      <c r="C843" s="8" t="s">
        <v>280</v>
      </c>
      <c r="D843" s="2"/>
      <c r="E843" s="2"/>
      <c r="F843" s="2"/>
      <c r="G843" s="2"/>
      <c r="H843" s="2"/>
      <c r="I843" s="2"/>
      <c r="J843" s="178" t="s">
        <v>1683</v>
      </c>
      <c r="K843" s="5"/>
      <c r="L843" s="5"/>
      <c r="M843" s="5"/>
      <c r="N843" s="5"/>
      <c r="O843" s="5"/>
      <c r="P843" s="5"/>
      <c r="Q843" s="5"/>
      <c r="R843" s="5"/>
      <c r="S843" s="5"/>
      <c r="T843" s="5"/>
      <c r="U843" s="5"/>
      <c r="V843" s="179"/>
      <c r="W843" s="429">
        <v>2000</v>
      </c>
      <c r="X843" s="401"/>
      <c r="Y843" s="401"/>
      <c r="Z843" s="401"/>
      <c r="AA843" s="401"/>
      <c r="AB843" s="401"/>
      <c r="AC843" s="430"/>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8" t="s">
        <v>843</v>
      </c>
      <c r="BC843" s="336">
        <v>237558</v>
      </c>
      <c r="BD843" s="336">
        <v>273902</v>
      </c>
      <c r="BE843" s="336">
        <v>330400</v>
      </c>
      <c r="BF843" s="336">
        <v>422912</v>
      </c>
      <c r="BG843" s="336">
        <v>471150</v>
      </c>
      <c r="BH843" s="2"/>
      <c r="BI843" s="8" t="s">
        <v>843</v>
      </c>
      <c r="BJ843" s="336">
        <v>207647</v>
      </c>
      <c r="BK843" s="336">
        <v>239415</v>
      </c>
      <c r="BL843" s="336">
        <v>288800</v>
      </c>
      <c r="BM843" s="336">
        <v>369664</v>
      </c>
      <c r="BN843" s="336">
        <v>411829</v>
      </c>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row>
    <row r="844" spans="1:112" ht="12.75" customHeight="1">
      <c r="A844" s="2"/>
      <c r="B844" s="2"/>
      <c r="C844" s="2"/>
      <c r="D844" s="2"/>
      <c r="E844" s="2"/>
      <c r="F844" s="2"/>
      <c r="G844" s="2"/>
      <c r="H844" s="2"/>
      <c r="I844" s="2"/>
      <c r="J844" s="178" t="s">
        <v>1684</v>
      </c>
      <c r="K844" s="5"/>
      <c r="L844" s="5"/>
      <c r="M844" s="5"/>
      <c r="N844" s="5"/>
      <c r="O844" s="5"/>
      <c r="P844" s="5"/>
      <c r="Q844" s="5"/>
      <c r="R844" s="5"/>
      <c r="S844" s="5"/>
      <c r="T844" s="5"/>
      <c r="U844" s="5"/>
      <c r="V844" s="179"/>
      <c r="W844" s="429">
        <v>11000</v>
      </c>
      <c r="X844" s="401"/>
      <c r="Y844" s="401"/>
      <c r="Z844" s="401"/>
      <c r="AA844" s="401"/>
      <c r="AB844" s="401"/>
      <c r="AC844" s="430"/>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8" t="s">
        <v>847</v>
      </c>
      <c r="BC844" s="337">
        <v>253663</v>
      </c>
      <c r="BD844" s="337">
        <v>292471</v>
      </c>
      <c r="BE844" s="337">
        <v>352800</v>
      </c>
      <c r="BF844" s="337">
        <v>451584</v>
      </c>
      <c r="BG844" s="337">
        <v>503093</v>
      </c>
      <c r="BH844" s="2"/>
      <c r="BI844" s="8" t="s">
        <v>847</v>
      </c>
      <c r="BJ844" s="337">
        <v>223753</v>
      </c>
      <c r="BK844" s="337">
        <v>257985</v>
      </c>
      <c r="BL844" s="337">
        <v>311200</v>
      </c>
      <c r="BM844" s="337">
        <v>398336</v>
      </c>
      <c r="BN844" s="337">
        <v>443771</v>
      </c>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row>
    <row r="845" spans="1:112" ht="12.75" customHeight="1">
      <c r="A845" s="2"/>
      <c r="B845" s="2"/>
      <c r="C845" s="2"/>
      <c r="D845" s="2"/>
      <c r="E845" s="2"/>
      <c r="F845" s="2"/>
      <c r="G845" s="2"/>
      <c r="H845" s="2"/>
      <c r="I845" s="2"/>
      <c r="J845" s="178" t="s">
        <v>1685</v>
      </c>
      <c r="K845" s="5"/>
      <c r="L845" s="5"/>
      <c r="M845" s="5"/>
      <c r="N845" s="5"/>
      <c r="O845" s="5"/>
      <c r="P845" s="5"/>
      <c r="Q845" s="5"/>
      <c r="R845" s="5"/>
      <c r="S845" s="5"/>
      <c r="T845" s="5"/>
      <c r="U845" s="5"/>
      <c r="V845" s="179"/>
      <c r="W845" s="429">
        <v>6100</v>
      </c>
      <c r="X845" s="401"/>
      <c r="Y845" s="401"/>
      <c r="Z845" s="401"/>
      <c r="AA845" s="401"/>
      <c r="AB845" s="401"/>
      <c r="AC845" s="430"/>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8" t="s">
        <v>853</v>
      </c>
      <c r="BC845" s="336">
        <v>237558</v>
      </c>
      <c r="BD845" s="336">
        <v>273902</v>
      </c>
      <c r="BE845" s="336">
        <v>330400</v>
      </c>
      <c r="BF845" s="336">
        <v>422912</v>
      </c>
      <c r="BG845" s="336">
        <v>471150</v>
      </c>
      <c r="BH845" s="2"/>
      <c r="BI845" s="8" t="s">
        <v>853</v>
      </c>
      <c r="BJ845" s="336">
        <v>207647</v>
      </c>
      <c r="BK845" s="336">
        <v>239415</v>
      </c>
      <c r="BL845" s="336">
        <v>288800</v>
      </c>
      <c r="BM845" s="336">
        <v>369664</v>
      </c>
      <c r="BN845" s="336">
        <v>411829</v>
      </c>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row>
    <row r="846" spans="1:112" ht="12.75" customHeight="1">
      <c r="A846" s="2"/>
      <c r="B846" s="2"/>
      <c r="C846" s="2"/>
      <c r="D846" s="2"/>
      <c r="E846" s="2"/>
      <c r="F846" s="2"/>
      <c r="G846" s="2"/>
      <c r="H846" s="2"/>
      <c r="I846" s="2"/>
      <c r="J846" s="178" t="s">
        <v>1686</v>
      </c>
      <c r="K846" s="5"/>
      <c r="L846" s="5"/>
      <c r="M846" s="5"/>
      <c r="N846" s="5"/>
      <c r="O846" s="5"/>
      <c r="P846" s="5"/>
      <c r="Q846" s="5"/>
      <c r="R846" s="5"/>
      <c r="S846" s="5"/>
      <c r="T846" s="5"/>
      <c r="U846" s="5"/>
      <c r="V846" s="179"/>
      <c r="W846" s="429">
        <v>3200</v>
      </c>
      <c r="X846" s="401"/>
      <c r="Y846" s="401"/>
      <c r="Z846" s="401"/>
      <c r="AA846" s="401"/>
      <c r="AB846" s="401"/>
      <c r="AC846" s="430"/>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8" t="s">
        <v>858</v>
      </c>
      <c r="BC846" s="337">
        <v>237558</v>
      </c>
      <c r="BD846" s="337">
        <v>273902</v>
      </c>
      <c r="BE846" s="337">
        <v>330400</v>
      </c>
      <c r="BF846" s="337">
        <v>422912</v>
      </c>
      <c r="BG846" s="337">
        <v>471150</v>
      </c>
      <c r="BH846" s="2"/>
      <c r="BI846" s="8" t="s">
        <v>858</v>
      </c>
      <c r="BJ846" s="337">
        <v>207647</v>
      </c>
      <c r="BK846" s="337">
        <v>239415</v>
      </c>
      <c r="BL846" s="337">
        <v>288800</v>
      </c>
      <c r="BM846" s="337">
        <v>369664</v>
      </c>
      <c r="BN846" s="337">
        <v>411829</v>
      </c>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row>
    <row r="847" spans="1:112" ht="12.75" customHeight="1">
      <c r="A847" s="2"/>
      <c r="B847" s="2"/>
      <c r="C847" s="2"/>
      <c r="D847" s="2"/>
      <c r="E847" s="2"/>
      <c r="F847" s="2"/>
      <c r="G847" s="2"/>
      <c r="H847" s="2"/>
      <c r="I847" s="2"/>
      <c r="J847" s="178" t="s">
        <v>1687</v>
      </c>
      <c r="K847" s="5"/>
      <c r="L847" s="5"/>
      <c r="M847" s="5"/>
      <c r="N847" s="5"/>
      <c r="O847" s="5"/>
      <c r="P847" s="5"/>
      <c r="Q847" s="5"/>
      <c r="R847" s="5"/>
      <c r="S847" s="5"/>
      <c r="T847" s="5"/>
      <c r="U847" s="5"/>
      <c r="V847" s="179"/>
      <c r="W847" s="429">
        <v>3600</v>
      </c>
      <c r="X847" s="401"/>
      <c r="Y847" s="401"/>
      <c r="Z847" s="401"/>
      <c r="AA847" s="401"/>
      <c r="AB847" s="401"/>
      <c r="AC847" s="430"/>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row>
    <row r="848" spans="1:112" ht="12.75" customHeight="1">
      <c r="A848" s="2"/>
      <c r="B848" s="2"/>
      <c r="C848" s="2"/>
      <c r="D848" s="2"/>
      <c r="E848" s="2"/>
      <c r="F848" s="2"/>
      <c r="G848" s="2"/>
      <c r="H848" s="2"/>
      <c r="I848" s="2"/>
      <c r="J848" s="178" t="s">
        <v>1688</v>
      </c>
      <c r="K848" s="5"/>
      <c r="L848" s="5"/>
      <c r="M848" s="5"/>
      <c r="N848" s="5"/>
      <c r="O848" s="5"/>
      <c r="P848" s="5"/>
      <c r="Q848" s="5"/>
      <c r="R848" s="5"/>
      <c r="S848" s="5"/>
      <c r="T848" s="5"/>
      <c r="U848" s="5"/>
      <c r="V848" s="179"/>
      <c r="W848" s="429">
        <v>1700</v>
      </c>
      <c r="X848" s="401"/>
      <c r="Y848" s="401"/>
      <c r="Z848" s="401"/>
      <c r="AA848" s="401"/>
      <c r="AB848" s="401"/>
      <c r="AC848" s="430"/>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row>
    <row r="849" spans="1:112" ht="12.75" customHeight="1">
      <c r="A849" s="2"/>
      <c r="B849" s="2"/>
      <c r="C849" s="2"/>
      <c r="D849" s="2"/>
      <c r="E849" s="2"/>
      <c r="F849" s="2"/>
      <c r="G849" s="2"/>
      <c r="H849" s="2"/>
      <c r="I849" s="2"/>
      <c r="J849" s="178" t="s">
        <v>281</v>
      </c>
      <c r="K849" s="5"/>
      <c r="L849" s="5"/>
      <c r="M849" s="547" t="s">
        <v>1689</v>
      </c>
      <c r="N849" s="401"/>
      <c r="O849" s="401"/>
      <c r="P849" s="401"/>
      <c r="Q849" s="401"/>
      <c r="R849" s="401"/>
      <c r="S849" s="401"/>
      <c r="T849" s="401"/>
      <c r="U849" s="401"/>
      <c r="V849" s="430"/>
      <c r="W849" s="429">
        <v>9000</v>
      </c>
      <c r="X849" s="401"/>
      <c r="Y849" s="401"/>
      <c r="Z849" s="401"/>
      <c r="AA849" s="401"/>
      <c r="AB849" s="401"/>
      <c r="AC849" s="430"/>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row>
    <row r="850" spans="1:112" ht="12.75" customHeight="1">
      <c r="A850" s="2"/>
      <c r="B850" s="2"/>
      <c r="C850" s="2"/>
      <c r="D850" s="2"/>
      <c r="E850" s="2"/>
      <c r="F850" s="2"/>
      <c r="G850" s="2"/>
      <c r="H850" s="2"/>
      <c r="I850" s="2"/>
      <c r="J850" s="178"/>
      <c r="K850" s="5"/>
      <c r="L850" s="5"/>
      <c r="M850" s="5"/>
      <c r="N850" s="5"/>
      <c r="O850" s="5"/>
      <c r="P850" s="5"/>
      <c r="Q850" s="5"/>
      <c r="R850" s="5"/>
      <c r="S850" s="5"/>
      <c r="T850" s="5"/>
      <c r="U850" s="5"/>
      <c r="V850" s="331" t="s">
        <v>1690</v>
      </c>
      <c r="W850" s="519">
        <f>SUM(W843:AC849)</f>
        <v>36600</v>
      </c>
      <c r="X850" s="401"/>
      <c r="Y850" s="401"/>
      <c r="Z850" s="401"/>
      <c r="AA850" s="401"/>
      <c r="AB850" s="401"/>
      <c r="AC850" s="430"/>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row>
    <row r="851" spans="1:112" ht="12.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row>
    <row r="852" spans="1:112" ht="12.75" customHeight="1">
      <c r="A852" s="2"/>
      <c r="B852" s="2"/>
      <c r="C852" s="8" t="s">
        <v>1691</v>
      </c>
      <c r="D852" s="2"/>
      <c r="E852" s="2"/>
      <c r="F852" s="2"/>
      <c r="G852" s="2"/>
      <c r="H852" s="2"/>
      <c r="I852" s="2"/>
      <c r="J852" s="178" t="s">
        <v>281</v>
      </c>
      <c r="K852" s="5"/>
      <c r="L852" s="5"/>
      <c r="M852" s="547"/>
      <c r="N852" s="401"/>
      <c r="O852" s="401"/>
      <c r="P852" s="401"/>
      <c r="Q852" s="401"/>
      <c r="R852" s="401"/>
      <c r="S852" s="401"/>
      <c r="T852" s="401"/>
      <c r="U852" s="401"/>
      <c r="V852" s="430"/>
      <c r="W852" s="429"/>
      <c r="X852" s="401"/>
      <c r="Y852" s="401"/>
      <c r="Z852" s="401"/>
      <c r="AA852" s="401"/>
      <c r="AB852" s="401"/>
      <c r="AC852" s="430"/>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row>
    <row r="853" spans="1:112" ht="12.75" customHeight="1">
      <c r="A853" s="2"/>
      <c r="B853" s="2"/>
      <c r="C853" s="8" t="s">
        <v>1692</v>
      </c>
      <c r="D853" s="2"/>
      <c r="E853" s="2"/>
      <c r="F853" s="2"/>
      <c r="G853" s="2"/>
      <c r="H853" s="2"/>
      <c r="I853" s="2"/>
      <c r="J853" s="178" t="s">
        <v>281</v>
      </c>
      <c r="K853" s="5"/>
      <c r="L853" s="5"/>
      <c r="M853" s="547"/>
      <c r="N853" s="401"/>
      <c r="O853" s="401"/>
      <c r="P853" s="401"/>
      <c r="Q853" s="401"/>
      <c r="R853" s="401"/>
      <c r="S853" s="401"/>
      <c r="T853" s="401"/>
      <c r="U853" s="401"/>
      <c r="V853" s="430"/>
      <c r="W853" s="429"/>
      <c r="X853" s="401"/>
      <c r="Y853" s="401"/>
      <c r="Z853" s="401"/>
      <c r="AA853" s="401"/>
      <c r="AB853" s="401"/>
      <c r="AC853" s="430"/>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row>
    <row r="854" spans="1:112" ht="12.75" customHeight="1">
      <c r="A854" s="2"/>
      <c r="B854" s="2"/>
      <c r="C854" s="2"/>
      <c r="D854" s="2"/>
      <c r="E854" s="2"/>
      <c r="F854" s="2"/>
      <c r="G854" s="2"/>
      <c r="H854" s="2"/>
      <c r="I854" s="2"/>
      <c r="J854" s="178" t="s">
        <v>281</v>
      </c>
      <c r="K854" s="5"/>
      <c r="L854" s="5"/>
      <c r="M854" s="547"/>
      <c r="N854" s="401"/>
      <c r="O854" s="401"/>
      <c r="P854" s="401"/>
      <c r="Q854" s="401"/>
      <c r="R854" s="401"/>
      <c r="S854" s="401"/>
      <c r="T854" s="401"/>
      <c r="U854" s="401"/>
      <c r="V854" s="430"/>
      <c r="W854" s="429"/>
      <c r="X854" s="401"/>
      <c r="Y854" s="401"/>
      <c r="Z854" s="401"/>
      <c r="AA854" s="401"/>
      <c r="AB854" s="401"/>
      <c r="AC854" s="430"/>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row>
    <row r="855" spans="1:112" ht="12.75" customHeight="1">
      <c r="A855" s="2"/>
      <c r="B855" s="2"/>
      <c r="C855" s="2"/>
      <c r="D855" s="2"/>
      <c r="E855" s="2"/>
      <c r="F855" s="2"/>
      <c r="G855" s="2"/>
      <c r="H855" s="2"/>
      <c r="I855" s="2"/>
      <c r="J855" s="178" t="s">
        <v>281</v>
      </c>
      <c r="K855" s="5"/>
      <c r="L855" s="5"/>
      <c r="M855" s="547"/>
      <c r="N855" s="401"/>
      <c r="O855" s="401"/>
      <c r="P855" s="401"/>
      <c r="Q855" s="401"/>
      <c r="R855" s="401"/>
      <c r="S855" s="401"/>
      <c r="T855" s="401"/>
      <c r="U855" s="401"/>
      <c r="V855" s="430"/>
      <c r="W855" s="429"/>
      <c r="X855" s="401"/>
      <c r="Y855" s="401"/>
      <c r="Z855" s="401"/>
      <c r="AA855" s="401"/>
      <c r="AB855" s="401"/>
      <c r="AC855" s="430"/>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row>
    <row r="856" spans="1:112" ht="12.75" customHeight="1">
      <c r="A856" s="2"/>
      <c r="B856" s="2"/>
      <c r="C856" s="2"/>
      <c r="D856" s="2"/>
      <c r="E856" s="2"/>
      <c r="F856" s="2"/>
      <c r="G856" s="2"/>
      <c r="H856" s="2"/>
      <c r="I856" s="2"/>
      <c r="J856" s="178" t="s">
        <v>281</v>
      </c>
      <c r="K856" s="5"/>
      <c r="L856" s="5"/>
      <c r="M856" s="547"/>
      <c r="N856" s="401"/>
      <c r="O856" s="401"/>
      <c r="P856" s="401"/>
      <c r="Q856" s="401"/>
      <c r="R856" s="401"/>
      <c r="S856" s="401"/>
      <c r="T856" s="401"/>
      <c r="U856" s="401"/>
      <c r="V856" s="430"/>
      <c r="W856" s="429"/>
      <c r="X856" s="401"/>
      <c r="Y856" s="401"/>
      <c r="Z856" s="401"/>
      <c r="AA856" s="401"/>
      <c r="AB856" s="401"/>
      <c r="AC856" s="430"/>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row>
    <row r="857" spans="1:112" ht="12.75" customHeight="1">
      <c r="A857" s="2"/>
      <c r="B857" s="2"/>
      <c r="C857" s="2"/>
      <c r="D857" s="2"/>
      <c r="E857" s="2"/>
      <c r="F857" s="2"/>
      <c r="G857" s="2"/>
      <c r="H857" s="2"/>
      <c r="I857" s="2"/>
      <c r="J857" s="178"/>
      <c r="K857" s="5"/>
      <c r="L857" s="5"/>
      <c r="M857" s="5"/>
      <c r="N857" s="5"/>
      <c r="O857" s="5"/>
      <c r="P857" s="5"/>
      <c r="Q857" s="5"/>
      <c r="R857" s="5"/>
      <c r="S857" s="5"/>
      <c r="T857" s="5"/>
      <c r="U857" s="5"/>
      <c r="V857" s="331" t="s">
        <v>1693</v>
      </c>
      <c r="W857" s="519">
        <f>SUM(W852:AC856)</f>
        <v>0</v>
      </c>
      <c r="X857" s="401"/>
      <c r="Y857" s="401"/>
      <c r="Z857" s="401"/>
      <c r="AA857" s="401"/>
      <c r="AB857" s="401"/>
      <c r="AC857" s="430"/>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row>
    <row r="858" spans="1:112" ht="12.75" customHeight="1">
      <c r="A858" s="2"/>
      <c r="B858" s="2"/>
      <c r="C858" s="2"/>
      <c r="D858" s="2"/>
      <c r="E858" s="2"/>
      <c r="F858" s="2"/>
      <c r="G858" s="2"/>
      <c r="H858" s="2"/>
      <c r="I858" s="2"/>
      <c r="J858" s="2"/>
      <c r="K858" s="2"/>
      <c r="L858" s="2"/>
      <c r="M858" s="2"/>
      <c r="N858" s="2"/>
      <c r="O858" s="2"/>
      <c r="P858" s="2"/>
      <c r="Q858" s="2"/>
      <c r="R858" s="2"/>
      <c r="S858" s="2"/>
      <c r="T858" s="2"/>
      <c r="U858" s="2"/>
      <c r="V858" s="74"/>
      <c r="W858" s="342"/>
      <c r="X858" s="342"/>
      <c r="Y858" s="342"/>
      <c r="Z858" s="342"/>
      <c r="AA858" s="342"/>
      <c r="AB858" s="34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row>
    <row r="859" spans="1:112" ht="12.75" customHeight="1">
      <c r="A859" s="2"/>
      <c r="B859" s="2"/>
      <c r="C859" s="8" t="s">
        <v>1488</v>
      </c>
      <c r="D859" s="2"/>
      <c r="E859" s="2"/>
      <c r="F859" s="2"/>
      <c r="G859" s="2"/>
      <c r="H859" s="2"/>
      <c r="I859" s="2"/>
      <c r="J859" s="2"/>
      <c r="K859" s="2"/>
      <c r="L859" s="2"/>
      <c r="M859" s="2"/>
      <c r="N859" s="2"/>
      <c r="O859" s="2"/>
      <c r="P859" s="2"/>
      <c r="Q859" s="2"/>
      <c r="R859" s="2"/>
      <c r="S859" s="2"/>
      <c r="T859" s="2"/>
      <c r="U859" s="2"/>
      <c r="V859" s="74"/>
      <c r="W859" s="342"/>
      <c r="X859" s="342"/>
      <c r="Y859" s="342"/>
      <c r="Z859" s="342"/>
      <c r="AA859" s="342"/>
      <c r="AB859" s="34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row>
    <row r="860" spans="1:112" ht="12.75" customHeight="1">
      <c r="A860" s="2"/>
      <c r="B860" s="2"/>
      <c r="C860" s="2"/>
      <c r="D860" s="2"/>
      <c r="E860" s="2"/>
      <c r="F860" s="2"/>
      <c r="G860" s="2"/>
      <c r="H860" s="2"/>
      <c r="I860" s="2"/>
      <c r="J860" s="2"/>
      <c r="K860" s="2"/>
      <c r="L860" s="2"/>
      <c r="M860" s="2"/>
      <c r="N860" s="2"/>
      <c r="O860" s="2"/>
      <c r="P860" s="2"/>
      <c r="Q860" s="2"/>
      <c r="R860" s="2"/>
      <c r="S860" s="2"/>
      <c r="T860" s="2"/>
      <c r="U860" s="2"/>
      <c r="V860" s="74"/>
      <c r="W860" s="342"/>
      <c r="X860" s="342"/>
      <c r="Y860" s="342"/>
      <c r="Z860" s="342"/>
      <c r="AA860" s="342"/>
      <c r="AB860" s="34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row>
    <row r="861" spans="1:112" ht="12.75" customHeight="1">
      <c r="A861" s="2"/>
      <c r="B861" s="2"/>
      <c r="C861" s="2"/>
      <c r="D861" s="2"/>
      <c r="E861" s="178"/>
      <c r="F861" s="5"/>
      <c r="G861" s="5"/>
      <c r="H861" s="5"/>
      <c r="I861" s="5"/>
      <c r="J861" s="5"/>
      <c r="K861" s="5"/>
      <c r="L861" s="5"/>
      <c r="M861" s="5"/>
      <c r="N861" s="5"/>
      <c r="O861" s="5"/>
      <c r="P861" s="5"/>
      <c r="Q861" s="5"/>
      <c r="R861" s="5"/>
      <c r="S861" s="5"/>
      <c r="T861" s="5"/>
      <c r="U861" s="5"/>
      <c r="V861" s="5"/>
      <c r="W861" s="5"/>
      <c r="X861" s="5"/>
      <c r="Y861" s="5"/>
      <c r="Z861" s="5"/>
      <c r="AA861" s="5"/>
      <c r="AB861" s="331" t="s">
        <v>1694</v>
      </c>
      <c r="AC861" s="519">
        <f>W827+W835+W840+W841+W850+W857+W829</f>
        <v>366759</v>
      </c>
      <c r="AD861" s="401"/>
      <c r="AE861" s="401"/>
      <c r="AF861" s="401"/>
      <c r="AG861" s="401"/>
      <c r="AH861" s="430"/>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row>
    <row r="862" spans="1:112" ht="12.75" customHeight="1">
      <c r="A862" s="2"/>
      <c r="B862" s="2"/>
      <c r="C862" s="2"/>
      <c r="D862" s="2"/>
      <c r="E862" s="178"/>
      <c r="F862" s="5"/>
      <c r="G862" s="5"/>
      <c r="H862" s="5"/>
      <c r="I862" s="5"/>
      <c r="J862" s="5"/>
      <c r="K862" s="5"/>
      <c r="L862" s="5"/>
      <c r="M862" s="5"/>
      <c r="N862" s="5"/>
      <c r="O862" s="5"/>
      <c r="P862" s="5"/>
      <c r="Q862" s="5"/>
      <c r="R862" s="5"/>
      <c r="S862" s="5"/>
      <c r="T862" s="5"/>
      <c r="U862" s="5"/>
      <c r="V862" s="5"/>
      <c r="W862" s="5"/>
      <c r="X862" s="5"/>
      <c r="Y862" s="5"/>
      <c r="Z862" s="5"/>
      <c r="AA862" s="5"/>
      <c r="AB862" s="331" t="s">
        <v>1695</v>
      </c>
      <c r="AC862" s="585">
        <f>O778+O758+G734</f>
        <v>75</v>
      </c>
      <c r="AD862" s="401"/>
      <c r="AE862" s="401"/>
      <c r="AF862" s="401"/>
      <c r="AG862" s="401"/>
      <c r="AH862" s="430"/>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row>
    <row r="863" spans="1:112" ht="12.75" customHeight="1">
      <c r="A863" s="2"/>
      <c r="B863" s="2"/>
      <c r="C863" s="2"/>
      <c r="D863" s="2"/>
      <c r="E863" s="583" t="s">
        <v>1696</v>
      </c>
      <c r="F863" s="537"/>
      <c r="G863" s="537"/>
      <c r="H863" s="537"/>
      <c r="I863" s="537"/>
      <c r="J863" s="537"/>
      <c r="K863" s="537"/>
      <c r="L863" s="537"/>
      <c r="M863" s="537"/>
      <c r="N863" s="537"/>
      <c r="O863" s="537"/>
      <c r="P863" s="537"/>
      <c r="Q863" s="537"/>
      <c r="R863" s="537"/>
      <c r="S863" s="537"/>
      <c r="T863" s="537"/>
      <c r="U863" s="537"/>
      <c r="V863" s="537"/>
      <c r="W863" s="537"/>
      <c r="X863" s="537"/>
      <c r="Y863" s="537"/>
      <c r="Z863" s="537"/>
      <c r="AA863" s="537"/>
      <c r="AB863" s="582"/>
      <c r="AC863" s="581">
        <f>IF(ISERROR((ROUNDDOWN(AC861/AC862,0))),0,(ROUNDDOWN(AC861/AC862,0)))</f>
        <v>4890</v>
      </c>
      <c r="AD863" s="537"/>
      <c r="AE863" s="537"/>
      <c r="AF863" s="537"/>
      <c r="AG863" s="537"/>
      <c r="AH863" s="58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row>
    <row r="864" spans="1:112" ht="12.75" customHeight="1">
      <c r="A864" s="2"/>
      <c r="B864" s="2"/>
      <c r="C864" s="2"/>
      <c r="D864" s="2"/>
      <c r="E864" s="177"/>
      <c r="F864" s="73"/>
      <c r="G864" s="73"/>
      <c r="H864" s="73"/>
      <c r="I864" s="73"/>
      <c r="J864" s="73"/>
      <c r="K864" s="73"/>
      <c r="L864" s="73"/>
      <c r="M864" s="73"/>
      <c r="N864" s="73"/>
      <c r="O864" s="73"/>
      <c r="P864" s="73"/>
      <c r="Q864" s="73"/>
      <c r="R864" s="73"/>
      <c r="S864" s="73"/>
      <c r="T864" s="73"/>
      <c r="U864" s="73"/>
      <c r="V864" s="73"/>
      <c r="W864" s="73"/>
      <c r="X864" s="73"/>
      <c r="Y864" s="73"/>
      <c r="Z864" s="73"/>
      <c r="AA864" s="73"/>
      <c r="AB864" s="343" t="s">
        <v>1697</v>
      </c>
      <c r="AC864" s="505">
        <f>'Sources and Uses Budget'!C72</f>
        <v>156404</v>
      </c>
      <c r="AD864" s="436"/>
      <c r="AE864" s="436"/>
      <c r="AF864" s="436"/>
      <c r="AG864" s="436"/>
      <c r="AH864" s="524"/>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row>
    <row r="865" spans="1:112" ht="12.75" customHeight="1">
      <c r="A865" s="2"/>
      <c r="B865" s="2"/>
      <c r="C865" s="2"/>
      <c r="D865" s="2"/>
      <c r="E865" s="178"/>
      <c r="F865" s="5"/>
      <c r="G865" s="5"/>
      <c r="H865" s="5"/>
      <c r="I865" s="5"/>
      <c r="J865" s="5"/>
      <c r="K865" s="5"/>
      <c r="L865" s="5"/>
      <c r="M865" s="5"/>
      <c r="N865" s="5"/>
      <c r="O865" s="5"/>
      <c r="P865" s="5"/>
      <c r="Q865" s="5"/>
      <c r="R865" s="5"/>
      <c r="S865" s="5"/>
      <c r="T865" s="5"/>
      <c r="U865" s="5"/>
      <c r="V865" s="5"/>
      <c r="W865" s="5"/>
      <c r="X865" s="5"/>
      <c r="Y865" s="5"/>
      <c r="Z865" s="5"/>
      <c r="AA865" s="5"/>
      <c r="AB865" s="331" t="s">
        <v>1698</v>
      </c>
      <c r="AC865" s="504"/>
      <c r="AD865" s="401"/>
      <c r="AE865" s="401"/>
      <c r="AF865" s="401"/>
      <c r="AG865" s="401"/>
      <c r="AH865" s="430"/>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row>
    <row r="866" spans="1:112" ht="12.75" customHeight="1">
      <c r="A866" s="2"/>
      <c r="B866" s="2"/>
      <c r="C866" s="2"/>
      <c r="D866" s="2"/>
      <c r="E866" s="178"/>
      <c r="F866" s="5"/>
      <c r="G866" s="5"/>
      <c r="H866" s="5"/>
      <c r="I866" s="5"/>
      <c r="J866" s="5"/>
      <c r="K866" s="5"/>
      <c r="L866" s="5"/>
      <c r="M866" s="5"/>
      <c r="N866" s="5"/>
      <c r="O866" s="5"/>
      <c r="P866" s="5"/>
      <c r="Q866" s="5"/>
      <c r="R866" s="5"/>
      <c r="S866" s="5"/>
      <c r="T866" s="5"/>
      <c r="U866" s="5"/>
      <c r="V866" s="5"/>
      <c r="W866" s="5"/>
      <c r="X866" s="5"/>
      <c r="Y866" s="5"/>
      <c r="Z866" s="5"/>
      <c r="AA866" s="5"/>
      <c r="AB866" s="331" t="s">
        <v>1699</v>
      </c>
      <c r="AC866" s="429">
        <v>18003</v>
      </c>
      <c r="AD866" s="401"/>
      <c r="AE866" s="401"/>
      <c r="AF866" s="401"/>
      <c r="AG866" s="401"/>
      <c r="AH866" s="430"/>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row>
    <row r="867" spans="1:112" ht="12.75" customHeight="1">
      <c r="A867" s="2"/>
      <c r="B867" s="2"/>
      <c r="C867" s="2"/>
      <c r="D867" s="2"/>
      <c r="E867" s="178"/>
      <c r="F867" s="5"/>
      <c r="G867" s="5"/>
      <c r="H867" s="5"/>
      <c r="I867" s="5"/>
      <c r="J867" s="5"/>
      <c r="K867" s="5"/>
      <c r="L867" s="5"/>
      <c r="M867" s="5"/>
      <c r="N867" s="5"/>
      <c r="O867" s="5"/>
      <c r="P867" s="5"/>
      <c r="Q867" s="5"/>
      <c r="R867" s="5"/>
      <c r="S867" s="5"/>
      <c r="T867" s="5"/>
      <c r="U867" s="5"/>
      <c r="V867" s="5"/>
      <c r="W867" s="5"/>
      <c r="X867" s="5"/>
      <c r="Y867" s="5"/>
      <c r="Z867" s="5"/>
      <c r="AA867" s="5"/>
      <c r="AB867" s="331" t="s">
        <v>1700</v>
      </c>
      <c r="AC867" s="429">
        <v>37500</v>
      </c>
      <c r="AD867" s="401"/>
      <c r="AE867" s="401"/>
      <c r="AF867" s="401"/>
      <c r="AG867" s="401"/>
      <c r="AH867" s="430"/>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row>
    <row r="868" spans="1:112" ht="12.75" customHeight="1">
      <c r="A868" s="2"/>
      <c r="B868" s="2"/>
      <c r="C868" s="2"/>
      <c r="D868" s="2"/>
      <c r="E868" s="178"/>
      <c r="F868" s="5"/>
      <c r="G868" s="5"/>
      <c r="H868" s="5"/>
      <c r="I868" s="5"/>
      <c r="J868" s="5"/>
      <c r="K868" s="5"/>
      <c r="L868" s="5"/>
      <c r="M868" s="5"/>
      <c r="N868" s="5"/>
      <c r="O868" s="5"/>
      <c r="P868" s="5"/>
      <c r="Q868" s="5"/>
      <c r="R868" s="5"/>
      <c r="S868" s="5"/>
      <c r="T868" s="5"/>
      <c r="U868" s="5"/>
      <c r="V868" s="5"/>
      <c r="W868" s="5"/>
      <c r="X868" s="5"/>
      <c r="Y868" s="5"/>
      <c r="Z868" s="5"/>
      <c r="AA868" s="5"/>
      <c r="AB868" s="331" t="s">
        <v>1701</v>
      </c>
      <c r="AC868" s="429">
        <v>5000</v>
      </c>
      <c r="AD868" s="401"/>
      <c r="AE868" s="401"/>
      <c r="AF868" s="401"/>
      <c r="AG868" s="401"/>
      <c r="AH868" s="430"/>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row>
    <row r="869" spans="1:112" ht="12.75" customHeight="1">
      <c r="A869" s="2"/>
      <c r="B869" s="2"/>
      <c r="C869" s="2"/>
      <c r="D869" s="2"/>
      <c r="E869" s="584" t="s">
        <v>1828</v>
      </c>
      <c r="F869" s="401"/>
      <c r="G869" s="401"/>
      <c r="H869" s="401"/>
      <c r="I869" s="401"/>
      <c r="J869" s="401"/>
      <c r="K869" s="401"/>
      <c r="L869" s="401"/>
      <c r="M869" s="401"/>
      <c r="N869" s="401"/>
      <c r="O869" s="401"/>
      <c r="P869" s="401"/>
      <c r="Q869" s="401"/>
      <c r="R869" s="401"/>
      <c r="S869" s="401"/>
      <c r="T869" s="401"/>
      <c r="U869" s="401"/>
      <c r="V869" s="401"/>
      <c r="W869" s="401"/>
      <c r="X869" s="401"/>
      <c r="Y869" s="401"/>
      <c r="Z869" s="401"/>
      <c r="AA869" s="401"/>
      <c r="AB869" s="430"/>
      <c r="AC869" s="429">
        <f>1500+4000</f>
        <v>5500</v>
      </c>
      <c r="AD869" s="401"/>
      <c r="AE869" s="401"/>
      <c r="AF869" s="401"/>
      <c r="AG869" s="401"/>
      <c r="AH869" s="430"/>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row>
    <row r="870" spans="1:112" ht="12.75" customHeight="1">
      <c r="A870" s="2"/>
      <c r="B870" s="2"/>
      <c r="C870" s="2"/>
      <c r="D870" s="2"/>
      <c r="E870" s="584" t="s">
        <v>1829</v>
      </c>
      <c r="F870" s="401"/>
      <c r="G870" s="401"/>
      <c r="H870" s="401"/>
      <c r="I870" s="401"/>
      <c r="J870" s="401"/>
      <c r="K870" s="401"/>
      <c r="L870" s="401"/>
      <c r="M870" s="401"/>
      <c r="N870" s="401"/>
      <c r="O870" s="401"/>
      <c r="P870" s="401"/>
      <c r="Q870" s="401"/>
      <c r="R870" s="401"/>
      <c r="S870" s="401"/>
      <c r="T870" s="401"/>
      <c r="U870" s="401"/>
      <c r="V870" s="401"/>
      <c r="W870" s="401"/>
      <c r="X870" s="401"/>
      <c r="Y870" s="401"/>
      <c r="Z870" s="401"/>
      <c r="AA870" s="401"/>
      <c r="AB870" s="430"/>
      <c r="AC870" s="429">
        <v>38640</v>
      </c>
      <c r="AD870" s="401"/>
      <c r="AE870" s="401"/>
      <c r="AF870" s="401"/>
      <c r="AG870" s="401"/>
      <c r="AH870" s="430"/>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row>
    <row r="871" spans="1:112" ht="12.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74"/>
      <c r="AC871" s="122"/>
      <c r="AD871" s="122"/>
      <c r="AE871" s="122"/>
      <c r="AF871" s="122"/>
      <c r="AG871" s="122"/>
      <c r="AH871" s="12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row>
    <row r="872" spans="1:112" ht="12.75" customHeight="1">
      <c r="A872" s="8" t="s">
        <v>1285</v>
      </c>
      <c r="B872" s="2"/>
      <c r="C872" s="8" t="s">
        <v>1702</v>
      </c>
      <c r="D872" s="2"/>
      <c r="E872" s="2"/>
      <c r="F872" s="2"/>
      <c r="G872" s="2"/>
      <c r="H872" s="2"/>
      <c r="I872" s="2"/>
      <c r="J872" s="2"/>
      <c r="K872" s="2"/>
      <c r="L872" s="2"/>
      <c r="M872" s="2"/>
      <c r="N872" s="2"/>
      <c r="O872" s="2"/>
      <c r="P872" s="2"/>
      <c r="Q872" s="2"/>
      <c r="R872" s="2"/>
      <c r="S872" s="2"/>
      <c r="T872" s="2"/>
      <c r="U872" s="2"/>
      <c r="V872" s="2"/>
      <c r="W872" s="2"/>
      <c r="X872" s="210"/>
      <c r="Y872" s="210"/>
      <c r="Z872" s="210"/>
      <c r="AA872" s="210"/>
      <c r="AB872" s="210"/>
      <c r="AC872" s="210"/>
      <c r="AD872" s="210"/>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row>
    <row r="873" spans="1:112" ht="12.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10"/>
      <c r="Y873" s="210"/>
      <c r="Z873" s="210"/>
      <c r="AA873" s="210"/>
      <c r="AB873" s="210"/>
      <c r="AC873" s="210"/>
      <c r="AD873" s="210"/>
      <c r="AE873" s="2"/>
      <c r="AF873" s="2"/>
      <c r="AG873" s="207"/>
      <c r="AH873" s="207"/>
      <c r="AI873" s="207"/>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row>
    <row r="874" spans="1:112" ht="12.75" customHeight="1">
      <c r="A874" s="2"/>
      <c r="B874" s="8"/>
      <c r="C874" s="2"/>
      <c r="D874" s="2"/>
      <c r="E874" s="2"/>
      <c r="F874" s="2"/>
      <c r="G874" s="2"/>
      <c r="H874" s="178" t="s">
        <v>1703</v>
      </c>
      <c r="I874" s="5"/>
      <c r="J874" s="5"/>
      <c r="K874" s="5"/>
      <c r="L874" s="5"/>
      <c r="M874" s="5"/>
      <c r="N874" s="5"/>
      <c r="O874" s="5"/>
      <c r="P874" s="5"/>
      <c r="Q874" s="5"/>
      <c r="R874" s="5"/>
      <c r="S874" s="5"/>
      <c r="T874" s="5"/>
      <c r="U874" s="5"/>
      <c r="V874" s="5"/>
      <c r="W874" s="5"/>
      <c r="X874" s="5"/>
      <c r="Y874" s="179"/>
      <c r="Z874" s="429"/>
      <c r="AA874" s="401"/>
      <c r="AB874" s="401"/>
      <c r="AC874" s="401"/>
      <c r="AD874" s="401"/>
      <c r="AE874" s="430"/>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row>
    <row r="875" spans="1:112" ht="12.75" customHeight="1">
      <c r="A875" s="2"/>
      <c r="B875" s="2"/>
      <c r="C875" s="2"/>
      <c r="D875" s="2"/>
      <c r="E875" s="2"/>
      <c r="F875" s="2"/>
      <c r="G875" s="2"/>
      <c r="H875" s="178" t="s">
        <v>1704</v>
      </c>
      <c r="I875" s="5"/>
      <c r="J875" s="5"/>
      <c r="K875" s="5"/>
      <c r="L875" s="5"/>
      <c r="M875" s="5"/>
      <c r="N875" s="5"/>
      <c r="O875" s="5"/>
      <c r="P875" s="5"/>
      <c r="Q875" s="5"/>
      <c r="R875" s="5"/>
      <c r="S875" s="5"/>
      <c r="T875" s="5"/>
      <c r="U875" s="5"/>
      <c r="V875" s="5"/>
      <c r="W875" s="5"/>
      <c r="X875" s="5"/>
      <c r="Y875" s="5"/>
      <c r="Z875" s="429"/>
      <c r="AA875" s="401"/>
      <c r="AB875" s="401"/>
      <c r="AC875" s="401"/>
      <c r="AD875" s="401"/>
      <c r="AE875" s="430"/>
      <c r="AF875" s="2"/>
      <c r="AG875" s="2"/>
      <c r="AH875" s="2"/>
      <c r="AI875" s="2"/>
      <c r="AJ875" s="2"/>
      <c r="AK875" s="2"/>
      <c r="AL875" s="2"/>
      <c r="AM875" s="2"/>
      <c r="AN875" s="2"/>
      <c r="AO875" s="62"/>
      <c r="AP875" s="6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row>
    <row r="876" spans="1:112" ht="12.75" customHeight="1">
      <c r="A876" s="2"/>
      <c r="B876" s="2"/>
      <c r="C876" s="2"/>
      <c r="D876" s="2"/>
      <c r="E876" s="2"/>
      <c r="F876" s="2"/>
      <c r="G876" s="2"/>
      <c r="H876" s="178" t="s">
        <v>1705</v>
      </c>
      <c r="I876" s="5"/>
      <c r="J876" s="5"/>
      <c r="K876" s="5"/>
      <c r="L876" s="5"/>
      <c r="M876" s="5"/>
      <c r="N876" s="5"/>
      <c r="O876" s="5"/>
      <c r="P876" s="5"/>
      <c r="Q876" s="5"/>
      <c r="R876" s="5"/>
      <c r="S876" s="5"/>
      <c r="T876" s="5"/>
      <c r="U876" s="5"/>
      <c r="V876" s="5"/>
      <c r="W876" s="5"/>
      <c r="X876" s="5"/>
      <c r="Y876" s="5"/>
      <c r="Z876" s="429"/>
      <c r="AA876" s="401"/>
      <c r="AB876" s="401"/>
      <c r="AC876" s="401"/>
      <c r="AD876" s="401"/>
      <c r="AE876" s="430"/>
      <c r="AF876" s="2"/>
      <c r="AG876" s="2"/>
      <c r="AH876" s="2"/>
      <c r="AI876" s="2"/>
      <c r="AJ876" s="2"/>
      <c r="AK876" s="2"/>
      <c r="AL876" s="2"/>
      <c r="AM876" s="2"/>
      <c r="AN876" s="2"/>
      <c r="AO876" s="62"/>
      <c r="AP876" s="6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row>
    <row r="877" spans="1:112" ht="12.75" customHeight="1">
      <c r="A877" s="2"/>
      <c r="B877" s="2"/>
      <c r="C877" s="2"/>
      <c r="D877" s="2"/>
      <c r="E877" s="2"/>
      <c r="F877" s="2"/>
      <c r="G877" s="2"/>
      <c r="H877" s="178"/>
      <c r="I877" s="5"/>
      <c r="J877" s="5"/>
      <c r="K877" s="5"/>
      <c r="L877" s="5"/>
      <c r="M877" s="5"/>
      <c r="N877" s="5"/>
      <c r="O877" s="5"/>
      <c r="P877" s="5"/>
      <c r="Q877" s="5"/>
      <c r="R877" s="5"/>
      <c r="S877" s="5"/>
      <c r="T877" s="5"/>
      <c r="U877" s="5"/>
      <c r="V877" s="5"/>
      <c r="W877" s="5"/>
      <c r="X877" s="5"/>
      <c r="Y877" s="344" t="s">
        <v>1706</v>
      </c>
      <c r="Z877" s="519">
        <f>Z874-(Z875+Z876)</f>
        <v>0</v>
      </c>
      <c r="AA877" s="401"/>
      <c r="AB877" s="401"/>
      <c r="AC877" s="401"/>
      <c r="AD877" s="401"/>
      <c r="AE877" s="430"/>
      <c r="AF877" s="2"/>
      <c r="AG877" s="2"/>
      <c r="AH877" s="2"/>
      <c r="AI877" s="2"/>
      <c r="AJ877" s="2"/>
      <c r="AK877" s="2"/>
      <c r="AL877" s="2"/>
      <c r="AM877" s="2"/>
      <c r="AN877" s="2"/>
      <c r="AO877" s="62" t="s">
        <v>1707</v>
      </c>
      <c r="AP877" s="345">
        <v>20</v>
      </c>
      <c r="AQ877" s="574">
        <f>IF(AD955&gt;0,0.2,0)</f>
        <v>0</v>
      </c>
      <c r="AR877" s="430"/>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row>
    <row r="878" spans="1:112" ht="12.75" customHeight="1">
      <c r="A878" s="2"/>
      <c r="B878" s="2"/>
      <c r="C878" s="2"/>
      <c r="D878" s="44"/>
      <c r="E878" s="207"/>
      <c r="F878" s="207"/>
      <c r="G878" s="207"/>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07"/>
      <c r="AG878" s="2"/>
      <c r="AH878" s="2"/>
      <c r="AI878" s="2"/>
      <c r="AJ878" s="2"/>
      <c r="AK878" s="2"/>
      <c r="AL878" s="2"/>
      <c r="AM878" s="2"/>
      <c r="AN878" s="2"/>
      <c r="AO878" s="62"/>
      <c r="AP878" s="345">
        <v>5</v>
      </c>
      <c r="AQ878" s="574">
        <f>IF(AD958&gt;0,0.05,0)</f>
        <v>0</v>
      </c>
      <c r="AR878" s="430"/>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row>
    <row r="879" spans="1:112" ht="12.75" customHeight="1">
      <c r="A879" s="2"/>
      <c r="B879" s="2"/>
      <c r="C879" s="2" t="s">
        <v>1708</v>
      </c>
      <c r="D879" s="44"/>
      <c r="E879" s="207"/>
      <c r="F879" s="207"/>
      <c r="G879" s="207"/>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07"/>
      <c r="AG879" s="2"/>
      <c r="AH879" s="2"/>
      <c r="AI879" s="2"/>
      <c r="AJ879" s="2"/>
      <c r="AK879" s="2"/>
      <c r="AL879" s="2"/>
      <c r="AM879" s="2"/>
      <c r="AN879" s="2"/>
      <c r="AO879" s="62" t="s">
        <v>1709</v>
      </c>
      <c r="AP879" s="345">
        <v>7</v>
      </c>
      <c r="AQ879" s="431">
        <f>IF(AD965&gt;0,0.07,0)</f>
        <v>0</v>
      </c>
      <c r="AR879" s="430"/>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row>
    <row r="880" spans="1:112" ht="12.75" customHeight="1">
      <c r="A880" s="2"/>
      <c r="B880" s="2"/>
      <c r="C880" s="346" t="s">
        <v>1710</v>
      </c>
      <c r="D880" s="44"/>
      <c r="E880" s="207"/>
      <c r="F880" s="207"/>
      <c r="G880" s="207"/>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07"/>
      <c r="AG880" s="2"/>
      <c r="AH880" s="2"/>
      <c r="AI880" s="2"/>
      <c r="AJ880" s="2"/>
      <c r="AK880" s="2"/>
      <c r="AL880" s="2"/>
      <c r="AM880" s="2"/>
      <c r="AN880" s="2"/>
      <c r="AO880" s="62" t="s">
        <v>1711</v>
      </c>
      <c r="AP880" s="345">
        <v>2</v>
      </c>
      <c r="AQ880" s="431">
        <f>IF(AD969&gt;0,0.02,0)</f>
        <v>0.02</v>
      </c>
      <c r="AR880" s="430"/>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row>
    <row r="881" spans="1:112" ht="12.75" customHeight="1">
      <c r="A881" s="2"/>
      <c r="B881" s="2"/>
      <c r="C881" s="346" t="s">
        <v>1712</v>
      </c>
      <c r="D881" s="44"/>
      <c r="E881" s="207"/>
      <c r="F881" s="207"/>
      <c r="G881" s="207"/>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07"/>
      <c r="AG881" s="2"/>
      <c r="AH881" s="2"/>
      <c r="AI881" s="2"/>
      <c r="AJ881" s="2"/>
      <c r="AK881" s="2"/>
      <c r="AL881" s="2"/>
      <c r="AM881" s="2"/>
      <c r="AN881" s="2"/>
      <c r="AO881" s="62" t="s">
        <v>1713</v>
      </c>
      <c r="AP881" s="345">
        <v>2</v>
      </c>
      <c r="AQ881" s="431">
        <f>IF(AD971&gt;0,0.02,0)</f>
        <v>0</v>
      </c>
      <c r="AR881" s="430"/>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row>
    <row r="882" spans="1:112" ht="12.75" customHeight="1">
      <c r="A882" s="2"/>
      <c r="B882" s="2"/>
      <c r="C882" s="2" t="s">
        <v>1714</v>
      </c>
      <c r="D882" s="44"/>
      <c r="E882" s="207"/>
      <c r="F882" s="207"/>
      <c r="G882" s="207"/>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07"/>
      <c r="AG882" s="2"/>
      <c r="AH882" s="2"/>
      <c r="AI882" s="2"/>
      <c r="AJ882" s="2"/>
      <c r="AK882" s="2"/>
      <c r="AL882" s="2"/>
      <c r="AM882" s="2"/>
      <c r="AN882" s="2"/>
      <c r="AO882" s="62" t="s">
        <v>1715</v>
      </c>
      <c r="AP882" s="345">
        <v>10</v>
      </c>
      <c r="AQ882" s="574">
        <f>AN891</f>
        <v>0</v>
      </c>
      <c r="AR882" s="430"/>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row>
    <row r="883" spans="1:112" ht="12.75" customHeight="1">
      <c r="A883" s="2"/>
      <c r="B883" s="2"/>
      <c r="C883" s="2"/>
      <c r="D883" s="44"/>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2"/>
      <c r="AK883" s="2"/>
      <c r="AL883" s="2"/>
      <c r="AM883" s="2"/>
      <c r="AN883" s="2"/>
      <c r="AO883" s="62" t="s">
        <v>1716</v>
      </c>
      <c r="AP883" s="345">
        <v>15</v>
      </c>
      <c r="AQ883" s="575"/>
      <c r="AR883" s="401"/>
      <c r="AS883" s="430"/>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row>
    <row r="884" spans="1:112" ht="12.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62" t="s">
        <v>1717</v>
      </c>
      <c r="AP884" s="345"/>
      <c r="AQ884" s="564"/>
      <c r="AR884" s="401"/>
      <c r="AS884" s="430"/>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row>
    <row r="885" spans="1:112" ht="12.75" customHeight="1">
      <c r="A885" s="459" t="s">
        <v>1718</v>
      </c>
      <c r="B885" s="440"/>
      <c r="C885" s="440"/>
      <c r="D885" s="440"/>
      <c r="E885" s="440"/>
      <c r="F885" s="440"/>
      <c r="G885" s="440"/>
      <c r="H885" s="440"/>
      <c r="I885" s="440"/>
      <c r="J885" s="440"/>
      <c r="K885" s="440"/>
      <c r="L885" s="440"/>
      <c r="M885" s="440"/>
      <c r="N885" s="440"/>
      <c r="O885" s="440"/>
      <c r="P885" s="440"/>
      <c r="Q885" s="440"/>
      <c r="R885" s="440"/>
      <c r="S885" s="440"/>
      <c r="T885" s="440"/>
      <c r="U885" s="440"/>
      <c r="V885" s="440"/>
      <c r="W885" s="440"/>
      <c r="X885" s="440"/>
      <c r="Y885" s="440"/>
      <c r="Z885" s="440"/>
      <c r="AA885" s="440"/>
      <c r="AB885" s="440"/>
      <c r="AC885" s="440"/>
      <c r="AD885" s="440"/>
      <c r="AE885" s="440"/>
      <c r="AF885" s="440"/>
      <c r="AG885" s="440"/>
      <c r="AH885" s="440"/>
      <c r="AI885" s="440"/>
      <c r="AJ885" s="440"/>
      <c r="AK885" s="440"/>
      <c r="AL885" s="441"/>
      <c r="AM885" s="2"/>
      <c r="AN885" s="2"/>
      <c r="AO885" s="62" t="s">
        <v>1719</v>
      </c>
      <c r="AP885" s="345">
        <v>10</v>
      </c>
      <c r="AQ885" s="431">
        <f>IF(AD988&gt;0,0.1,0)</f>
        <v>0.1</v>
      </c>
      <c r="AR885" s="430"/>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row>
    <row r="886" spans="1:112" ht="12.75" customHeight="1">
      <c r="A886" s="442"/>
      <c r="B886" s="416"/>
      <c r="C886" s="416"/>
      <c r="D886" s="416"/>
      <c r="E886" s="416"/>
      <c r="F886" s="416"/>
      <c r="G886" s="416"/>
      <c r="H886" s="416"/>
      <c r="I886" s="416"/>
      <c r="J886" s="416"/>
      <c r="K886" s="416"/>
      <c r="L886" s="416"/>
      <c r="M886" s="416"/>
      <c r="N886" s="416"/>
      <c r="O886" s="416"/>
      <c r="P886" s="416"/>
      <c r="Q886" s="416"/>
      <c r="R886" s="416"/>
      <c r="S886" s="416"/>
      <c r="T886" s="416"/>
      <c r="U886" s="416"/>
      <c r="V886" s="416"/>
      <c r="W886" s="416"/>
      <c r="X886" s="416"/>
      <c r="Y886" s="416"/>
      <c r="Z886" s="416"/>
      <c r="AA886" s="416"/>
      <c r="AB886" s="416"/>
      <c r="AC886" s="416"/>
      <c r="AD886" s="416"/>
      <c r="AE886" s="416"/>
      <c r="AF886" s="416"/>
      <c r="AG886" s="416"/>
      <c r="AH886" s="416"/>
      <c r="AI886" s="416"/>
      <c r="AJ886" s="416"/>
      <c r="AK886" s="416"/>
      <c r="AL886" s="443"/>
      <c r="AM886" s="2"/>
      <c r="AN886" s="2"/>
      <c r="AO886" s="62"/>
      <c r="AP886" s="345"/>
      <c r="AQ886" s="574">
        <f>SUM(AQ877:AQ885)</f>
        <v>0.12000000000000001</v>
      </c>
      <c r="AR886" s="430"/>
      <c r="AS886" s="2" t="s">
        <v>1720</v>
      </c>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row>
    <row r="887" spans="1:112" ht="12.75" customHeight="1">
      <c r="A887" s="2"/>
      <c r="B887" s="2"/>
      <c r="C887" s="2"/>
      <c r="D887" s="185"/>
      <c r="E887" s="185"/>
      <c r="F887" s="185"/>
      <c r="G887" s="185"/>
      <c r="H887" s="185"/>
      <c r="I887" s="185"/>
      <c r="J887" s="185"/>
      <c r="K887" s="185"/>
      <c r="L887" s="185"/>
      <c r="M887" s="185"/>
      <c r="N887" s="185"/>
      <c r="O887" s="185"/>
      <c r="P887" s="185"/>
      <c r="Q887" s="185"/>
      <c r="R887" s="185"/>
      <c r="S887" s="185"/>
      <c r="T887" s="185"/>
      <c r="U887" s="185"/>
      <c r="V887" s="185"/>
      <c r="W887" s="185"/>
      <c r="X887" s="185"/>
      <c r="Y887" s="185"/>
      <c r="Z887" s="185"/>
      <c r="AA887" s="185"/>
      <c r="AB887" s="185"/>
      <c r="AC887" s="185"/>
      <c r="AD887" s="185"/>
      <c r="AE887" s="185"/>
      <c r="AF887" s="185"/>
      <c r="AG887" s="185"/>
      <c r="AH887" s="185"/>
      <c r="AI887" s="185"/>
      <c r="AJ887" s="185"/>
      <c r="AK887" s="185"/>
      <c r="AL887" s="185"/>
      <c r="AM887" s="2"/>
      <c r="AN887" s="2"/>
      <c r="AO887" s="62"/>
      <c r="AP887" s="345"/>
      <c r="AQ887" s="2"/>
      <c r="AR887" s="2"/>
      <c r="AS887" s="2"/>
      <c r="AT887" s="1"/>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row>
    <row r="888" spans="1:112" ht="12.75" customHeight="1">
      <c r="A888" s="8" t="s">
        <v>644</v>
      </c>
      <c r="B888" s="2"/>
      <c r="C888" s="8" t="s">
        <v>293</v>
      </c>
      <c r="D888" s="185"/>
      <c r="E888" s="185"/>
      <c r="F888" s="185"/>
      <c r="G888" s="185"/>
      <c r="H888" s="185"/>
      <c r="I888" s="185"/>
      <c r="J888" s="185"/>
      <c r="K888" s="185"/>
      <c r="L888" s="185"/>
      <c r="M888" s="185"/>
      <c r="N888" s="185"/>
      <c r="O888" s="185"/>
      <c r="P888" s="185"/>
      <c r="Q888" s="185"/>
      <c r="R888" s="185"/>
      <c r="S888" s="185"/>
      <c r="T888" s="185"/>
      <c r="U888" s="185"/>
      <c r="V888" s="185"/>
      <c r="W888" s="185"/>
      <c r="X888" s="185"/>
      <c r="Y888" s="185"/>
      <c r="Z888" s="185"/>
      <c r="AA888" s="185"/>
      <c r="AB888" s="185"/>
      <c r="AC888" s="185"/>
      <c r="AD888" s="185"/>
      <c r="AE888" s="185"/>
      <c r="AF888" s="185"/>
      <c r="AG888" s="185"/>
      <c r="AH888" s="185"/>
      <c r="AI888" s="185"/>
      <c r="AJ888" s="185"/>
      <c r="AK888" s="185"/>
      <c r="AL888" s="185"/>
      <c r="AM888" s="2"/>
      <c r="AN888" s="2"/>
      <c r="AO888" s="62"/>
      <c r="AP888" s="62"/>
      <c r="AQ888" s="574">
        <f>SUM(AQ877:AR881)+AQ885</f>
        <v>0.12000000000000001</v>
      </c>
      <c r="AR888" s="430"/>
      <c r="AS888" s="347">
        <v>0.39</v>
      </c>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row>
    <row r="889" spans="1:112" ht="12.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row>
    <row r="890" spans="1:112" ht="12.75" customHeight="1">
      <c r="A890" s="2"/>
      <c r="B890" s="2"/>
      <c r="C890" s="2"/>
      <c r="D890" s="2"/>
      <c r="E890" s="2"/>
      <c r="F890" s="560" t="s">
        <v>1721</v>
      </c>
      <c r="G890" s="440"/>
      <c r="H890" s="440"/>
      <c r="I890" s="440"/>
      <c r="J890" s="440"/>
      <c r="K890" s="440"/>
      <c r="L890" s="440"/>
      <c r="M890" s="440"/>
      <c r="N890" s="440"/>
      <c r="O890" s="440"/>
      <c r="P890" s="440"/>
      <c r="Q890" s="440"/>
      <c r="R890" s="440"/>
      <c r="S890" s="440"/>
      <c r="T890" s="446"/>
      <c r="U890" s="579" t="s">
        <v>1722</v>
      </c>
      <c r="V890" s="440"/>
      <c r="W890" s="440"/>
      <c r="X890" s="440"/>
      <c r="Y890" s="440"/>
      <c r="Z890" s="440"/>
      <c r="AA890" s="187"/>
      <c r="AB890" s="78"/>
      <c r="AC890" s="78"/>
      <c r="AD890" s="78"/>
      <c r="AE890" s="78"/>
      <c r="AF890" s="79"/>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row>
    <row r="891" spans="1:112" ht="12.75" customHeight="1">
      <c r="A891" s="2"/>
      <c r="B891" s="8"/>
      <c r="C891" s="2"/>
      <c r="D891" s="2"/>
      <c r="E891" s="2"/>
      <c r="F891" s="578" t="s">
        <v>1723</v>
      </c>
      <c r="G891" s="390"/>
      <c r="H891" s="390"/>
      <c r="I891" s="390"/>
      <c r="J891" s="390"/>
      <c r="K891" s="390"/>
      <c r="L891" s="390"/>
      <c r="M891" s="390"/>
      <c r="N891" s="390"/>
      <c r="O891" s="390"/>
      <c r="P891" s="390"/>
      <c r="Q891" s="390"/>
      <c r="R891" s="390"/>
      <c r="S891" s="390"/>
      <c r="T891" s="448"/>
      <c r="U891" s="447"/>
      <c r="V891" s="390"/>
      <c r="W891" s="390"/>
      <c r="X891" s="390"/>
      <c r="Y891" s="390"/>
      <c r="Z891" s="390"/>
      <c r="AA891" s="271"/>
      <c r="AB891" s="2"/>
      <c r="AC891" s="2"/>
      <c r="AD891" s="2"/>
      <c r="AE891" s="2"/>
      <c r="AF891" s="81"/>
      <c r="AG891" s="2"/>
      <c r="AH891" s="2"/>
      <c r="AI891" s="2"/>
      <c r="AJ891" s="2"/>
      <c r="AK891" s="2"/>
      <c r="AL891" s="2"/>
      <c r="AM891" s="2"/>
      <c r="AN891" s="348">
        <f>IF(SUM(AN926:AN934)&lt;=0.1,SUM(AN926:AN934),0.1)</f>
        <v>0</v>
      </c>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row>
    <row r="892" spans="1:112" ht="12.75" customHeight="1">
      <c r="A892" s="2"/>
      <c r="B892" s="8"/>
      <c r="C892" s="2"/>
      <c r="D892" s="2"/>
      <c r="E892" s="2"/>
      <c r="F892" s="449"/>
      <c r="G892" s="450"/>
      <c r="H892" s="450"/>
      <c r="I892" s="450"/>
      <c r="J892" s="450"/>
      <c r="K892" s="450"/>
      <c r="L892" s="450"/>
      <c r="M892" s="450"/>
      <c r="N892" s="450"/>
      <c r="O892" s="450"/>
      <c r="P892" s="450"/>
      <c r="Q892" s="450"/>
      <c r="R892" s="450"/>
      <c r="S892" s="450"/>
      <c r="T892" s="451"/>
      <c r="U892" s="449"/>
      <c r="V892" s="450"/>
      <c r="W892" s="450"/>
      <c r="X892" s="450"/>
      <c r="Y892" s="450"/>
      <c r="Z892" s="450"/>
      <c r="AA892" s="177"/>
      <c r="AB892" s="580" t="s">
        <v>1724</v>
      </c>
      <c r="AC892" s="450"/>
      <c r="AD892" s="450"/>
      <c r="AE892" s="450"/>
      <c r="AF892" s="83"/>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row>
    <row r="893" spans="1:112" ht="12.75" customHeight="1">
      <c r="A893" s="2"/>
      <c r="B893" s="8"/>
      <c r="C893" s="2"/>
      <c r="D893" s="2"/>
      <c r="E893" s="2"/>
      <c r="F893" s="178" t="s">
        <v>1725</v>
      </c>
      <c r="G893" s="73"/>
      <c r="H893" s="73"/>
      <c r="I893" s="73"/>
      <c r="J893" s="73"/>
      <c r="K893" s="73"/>
      <c r="L893" s="73"/>
      <c r="M893" s="73"/>
      <c r="N893" s="73"/>
      <c r="O893" s="73"/>
      <c r="P893" s="73"/>
      <c r="Q893" s="73"/>
      <c r="R893" s="73"/>
      <c r="S893" s="73"/>
      <c r="T893" s="83"/>
      <c r="U893" s="444" t="s">
        <v>419</v>
      </c>
      <c r="V893" s="401"/>
      <c r="W893" s="401"/>
      <c r="X893" s="401"/>
      <c r="Y893" s="401"/>
      <c r="Z893" s="430"/>
      <c r="AA893" s="548">
        <v>19922648</v>
      </c>
      <c r="AB893" s="436"/>
      <c r="AC893" s="436"/>
      <c r="AD893" s="436"/>
      <c r="AE893" s="436"/>
      <c r="AF893" s="524"/>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row>
    <row r="894" spans="1:112" ht="12.75" customHeight="1">
      <c r="A894" s="2"/>
      <c r="B894" s="8"/>
      <c r="C894" s="2"/>
      <c r="D894" s="2"/>
      <c r="E894" s="2"/>
      <c r="F894" s="178" t="s">
        <v>1726</v>
      </c>
      <c r="G894" s="73"/>
      <c r="H894" s="73"/>
      <c r="I894" s="73"/>
      <c r="J894" s="73"/>
      <c r="K894" s="73"/>
      <c r="L894" s="73"/>
      <c r="M894" s="73"/>
      <c r="N894" s="73"/>
      <c r="O894" s="73"/>
      <c r="P894" s="73"/>
      <c r="Q894" s="73"/>
      <c r="R894" s="73"/>
      <c r="S894" s="73"/>
      <c r="T894" s="83"/>
      <c r="U894" s="444" t="s">
        <v>419</v>
      </c>
      <c r="V894" s="401"/>
      <c r="W894" s="401"/>
      <c r="X894" s="401"/>
      <c r="Y894" s="401"/>
      <c r="Z894" s="430"/>
      <c r="AA894" s="548">
        <v>8791015</v>
      </c>
      <c r="AB894" s="436"/>
      <c r="AC894" s="436"/>
      <c r="AD894" s="436"/>
      <c r="AE894" s="436"/>
      <c r="AF894" s="524"/>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row>
    <row r="895" spans="1:112" ht="12.75" customHeight="1">
      <c r="A895" s="2"/>
      <c r="B895" s="2"/>
      <c r="C895" s="2"/>
      <c r="D895" s="2"/>
      <c r="E895" s="2"/>
      <c r="F895" s="178" t="s">
        <v>1727</v>
      </c>
      <c r="G895" s="5"/>
      <c r="H895" s="5"/>
      <c r="I895" s="5"/>
      <c r="J895" s="5"/>
      <c r="K895" s="5"/>
      <c r="L895" s="5"/>
      <c r="M895" s="5"/>
      <c r="N895" s="5"/>
      <c r="O895" s="5"/>
      <c r="P895" s="5"/>
      <c r="Q895" s="5"/>
      <c r="R895" s="5"/>
      <c r="S895" s="5"/>
      <c r="T895" s="179"/>
      <c r="U895" s="444" t="s">
        <v>16</v>
      </c>
      <c r="V895" s="401"/>
      <c r="W895" s="401"/>
      <c r="X895" s="401"/>
      <c r="Y895" s="401"/>
      <c r="Z895" s="430"/>
      <c r="AA895" s="548"/>
      <c r="AB895" s="436"/>
      <c r="AC895" s="436"/>
      <c r="AD895" s="436"/>
      <c r="AE895" s="436"/>
      <c r="AF895" s="524"/>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row>
    <row r="896" spans="1:112" ht="12.75" customHeight="1">
      <c r="A896" s="2"/>
      <c r="B896" s="2"/>
      <c r="C896" s="2"/>
      <c r="D896" s="2"/>
      <c r="E896" s="2"/>
      <c r="F896" s="178" t="s">
        <v>1728</v>
      </c>
      <c r="G896" s="5"/>
      <c r="H896" s="5"/>
      <c r="I896" s="5"/>
      <c r="J896" s="5"/>
      <c r="K896" s="5"/>
      <c r="L896" s="5"/>
      <c r="M896" s="5"/>
      <c r="N896" s="5"/>
      <c r="O896" s="5"/>
      <c r="P896" s="5"/>
      <c r="Q896" s="5"/>
      <c r="R896" s="5"/>
      <c r="S896" s="5"/>
      <c r="T896" s="179"/>
      <c r="U896" s="444" t="s">
        <v>419</v>
      </c>
      <c r="V896" s="401"/>
      <c r="W896" s="401"/>
      <c r="X896" s="401"/>
      <c r="Y896" s="401"/>
      <c r="Z896" s="430"/>
      <c r="AA896" s="548">
        <v>330000</v>
      </c>
      <c r="AB896" s="436"/>
      <c r="AC896" s="436"/>
      <c r="AD896" s="436"/>
      <c r="AE896" s="436"/>
      <c r="AF896" s="524"/>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row>
    <row r="897" spans="1:112" ht="12.75" customHeight="1">
      <c r="A897" s="2"/>
      <c r="B897" s="2"/>
      <c r="C897" s="2"/>
      <c r="D897" s="2"/>
      <c r="E897" s="2"/>
      <c r="F897" s="178" t="s">
        <v>1729</v>
      </c>
      <c r="G897" s="5"/>
      <c r="H897" s="5"/>
      <c r="I897" s="5"/>
      <c r="J897" s="5"/>
      <c r="K897" s="5"/>
      <c r="L897" s="5"/>
      <c r="M897" s="5"/>
      <c r="N897" s="5"/>
      <c r="O897" s="5"/>
      <c r="P897" s="5"/>
      <c r="Q897" s="5"/>
      <c r="R897" s="5"/>
      <c r="S897" s="5"/>
      <c r="T897" s="179"/>
      <c r="U897" s="444" t="s">
        <v>16</v>
      </c>
      <c r="V897" s="401"/>
      <c r="W897" s="401"/>
      <c r="X897" s="401"/>
      <c r="Y897" s="401"/>
      <c r="Z897" s="430"/>
      <c r="AA897" s="548"/>
      <c r="AB897" s="436"/>
      <c r="AC897" s="436"/>
      <c r="AD897" s="436"/>
      <c r="AE897" s="436"/>
      <c r="AF897" s="524"/>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row>
    <row r="898" spans="1:112" ht="12.75" customHeight="1">
      <c r="A898" s="2"/>
      <c r="B898" s="2"/>
      <c r="C898" s="2"/>
      <c r="D898" s="2"/>
      <c r="E898" s="2"/>
      <c r="F898" s="178" t="s">
        <v>1730</v>
      </c>
      <c r="G898" s="5"/>
      <c r="H898" s="5"/>
      <c r="I898" s="5"/>
      <c r="J898" s="5"/>
      <c r="K898" s="5"/>
      <c r="L898" s="5"/>
      <c r="M898" s="5"/>
      <c r="N898" s="5"/>
      <c r="O898" s="5"/>
      <c r="P898" s="5"/>
      <c r="Q898" s="5"/>
      <c r="R898" s="5"/>
      <c r="S898" s="5"/>
      <c r="T898" s="179"/>
      <c r="U898" s="444" t="s">
        <v>16</v>
      </c>
      <c r="V898" s="401"/>
      <c r="W898" s="401"/>
      <c r="X898" s="401"/>
      <c r="Y898" s="401"/>
      <c r="Z898" s="430"/>
      <c r="AA898" s="548"/>
      <c r="AB898" s="436"/>
      <c r="AC898" s="436"/>
      <c r="AD898" s="436"/>
      <c r="AE898" s="436"/>
      <c r="AF898" s="524"/>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row>
    <row r="899" spans="1:112" ht="12.75" customHeight="1">
      <c r="A899" s="2"/>
      <c r="B899" s="2"/>
      <c r="C899" s="2"/>
      <c r="D899" s="2"/>
      <c r="E899" s="2"/>
      <c r="F899" s="178" t="s">
        <v>1731</v>
      </c>
      <c r="G899" s="5"/>
      <c r="H899" s="5"/>
      <c r="I899" s="5"/>
      <c r="J899" s="5"/>
      <c r="K899" s="5"/>
      <c r="L899" s="5"/>
      <c r="M899" s="5"/>
      <c r="N899" s="5"/>
      <c r="O899" s="5"/>
      <c r="P899" s="5"/>
      <c r="Q899" s="5"/>
      <c r="R899" s="5"/>
      <c r="S899" s="5"/>
      <c r="T899" s="179"/>
      <c r="U899" s="444" t="s">
        <v>16</v>
      </c>
      <c r="V899" s="401"/>
      <c r="W899" s="401"/>
      <c r="X899" s="401"/>
      <c r="Y899" s="401"/>
      <c r="Z899" s="430"/>
      <c r="AA899" s="548"/>
      <c r="AB899" s="436"/>
      <c r="AC899" s="436"/>
      <c r="AD899" s="436"/>
      <c r="AE899" s="436"/>
      <c r="AF899" s="524"/>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row>
    <row r="900" spans="1:112" ht="12.75" customHeight="1">
      <c r="A900" s="2"/>
      <c r="B900" s="2"/>
      <c r="C900" s="2"/>
      <c r="D900" s="2"/>
      <c r="E900" s="2"/>
      <c r="F900" s="178" t="s">
        <v>1732</v>
      </c>
      <c r="G900" s="5"/>
      <c r="H900" s="5"/>
      <c r="I900" s="5"/>
      <c r="J900" s="5"/>
      <c r="K900" s="5"/>
      <c r="L900" s="5"/>
      <c r="M900" s="5"/>
      <c r="N900" s="5"/>
      <c r="O900" s="5"/>
      <c r="P900" s="5"/>
      <c r="Q900" s="5"/>
      <c r="R900" s="5"/>
      <c r="S900" s="5"/>
      <c r="T900" s="179"/>
      <c r="U900" s="444" t="s">
        <v>16</v>
      </c>
      <c r="V900" s="401"/>
      <c r="W900" s="401"/>
      <c r="X900" s="401"/>
      <c r="Y900" s="401"/>
      <c r="Z900" s="430"/>
      <c r="AA900" s="548"/>
      <c r="AB900" s="436"/>
      <c r="AC900" s="436"/>
      <c r="AD900" s="436"/>
      <c r="AE900" s="436"/>
      <c r="AF900" s="524"/>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row>
    <row r="901" spans="1:112" ht="12.75" customHeight="1">
      <c r="A901" s="2"/>
      <c r="B901" s="2"/>
      <c r="C901" s="2"/>
      <c r="D901" s="2"/>
      <c r="E901" s="2"/>
      <c r="F901" s="178" t="s">
        <v>1733</v>
      </c>
      <c r="G901" s="5"/>
      <c r="H901" s="5"/>
      <c r="I901" s="5"/>
      <c r="J901" s="5"/>
      <c r="K901" s="5"/>
      <c r="L901" s="5"/>
      <c r="M901" s="5"/>
      <c r="N901" s="5"/>
      <c r="O901" s="5"/>
      <c r="P901" s="5"/>
      <c r="Q901" s="5"/>
      <c r="R901" s="5"/>
      <c r="S901" s="5"/>
      <c r="T901" s="179"/>
      <c r="U901" s="444" t="s">
        <v>16</v>
      </c>
      <c r="V901" s="401"/>
      <c r="W901" s="401"/>
      <c r="X901" s="401"/>
      <c r="Y901" s="401"/>
      <c r="Z901" s="430"/>
      <c r="AA901" s="548"/>
      <c r="AB901" s="436"/>
      <c r="AC901" s="436"/>
      <c r="AD901" s="436"/>
      <c r="AE901" s="436"/>
      <c r="AF901" s="524"/>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row>
    <row r="902" spans="1:112" ht="12.75" customHeight="1">
      <c r="A902" s="2"/>
      <c r="B902" s="2"/>
      <c r="C902" s="2"/>
      <c r="D902" s="2"/>
      <c r="E902" s="2"/>
      <c r="F902" s="349" t="s">
        <v>1734</v>
      </c>
      <c r="G902" s="5"/>
      <c r="H902" s="5"/>
      <c r="I902" s="5"/>
      <c r="J902" s="5"/>
      <c r="K902" s="5"/>
      <c r="L902" s="5"/>
      <c r="M902" s="5"/>
      <c r="N902" s="5"/>
      <c r="O902" s="5"/>
      <c r="P902" s="5"/>
      <c r="Q902" s="5"/>
      <c r="R902" s="5"/>
      <c r="S902" s="5"/>
      <c r="T902" s="179"/>
      <c r="U902" s="444" t="s">
        <v>16</v>
      </c>
      <c r="V902" s="401"/>
      <c r="W902" s="401"/>
      <c r="X902" s="401"/>
      <c r="Y902" s="401"/>
      <c r="Z902" s="430"/>
      <c r="AA902" s="548"/>
      <c r="AB902" s="436"/>
      <c r="AC902" s="436"/>
      <c r="AD902" s="436"/>
      <c r="AE902" s="436"/>
      <c r="AF902" s="524"/>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row>
    <row r="903" spans="1:112" ht="12.75" customHeight="1">
      <c r="A903" s="2"/>
      <c r="B903" s="2"/>
      <c r="C903" s="2"/>
      <c r="D903" s="2"/>
      <c r="E903" s="2"/>
      <c r="F903" s="178" t="s">
        <v>1735</v>
      </c>
      <c r="G903" s="5"/>
      <c r="H903" s="5"/>
      <c r="I903" s="5"/>
      <c r="J903" s="5"/>
      <c r="K903" s="5"/>
      <c r="L903" s="5"/>
      <c r="M903" s="5"/>
      <c r="N903" s="5"/>
      <c r="O903" s="5"/>
      <c r="P903" s="5"/>
      <c r="Q903" s="5"/>
      <c r="R903" s="5"/>
      <c r="S903" s="5"/>
      <c r="T903" s="179"/>
      <c r="U903" s="444" t="s">
        <v>16</v>
      </c>
      <c r="V903" s="401"/>
      <c r="W903" s="401"/>
      <c r="X903" s="401"/>
      <c r="Y903" s="401"/>
      <c r="Z903" s="430"/>
      <c r="AA903" s="548"/>
      <c r="AB903" s="436"/>
      <c r="AC903" s="436"/>
      <c r="AD903" s="436"/>
      <c r="AE903" s="436"/>
      <c r="AF903" s="524"/>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row>
    <row r="904" spans="1:112" ht="12.75" customHeight="1">
      <c r="A904" s="2"/>
      <c r="B904" s="2"/>
      <c r="C904" s="2"/>
      <c r="D904" s="2"/>
      <c r="E904" s="2"/>
      <c r="F904" s="178" t="s">
        <v>1736</v>
      </c>
      <c r="G904" s="5"/>
      <c r="H904" s="5"/>
      <c r="I904" s="5"/>
      <c r="J904" s="5"/>
      <c r="K904" s="5"/>
      <c r="L904" s="5"/>
      <c r="M904" s="5"/>
      <c r="N904" s="5"/>
      <c r="O904" s="5"/>
      <c r="P904" s="5"/>
      <c r="Q904" s="5"/>
      <c r="R904" s="5"/>
      <c r="S904" s="5"/>
      <c r="T904" s="179"/>
      <c r="U904" s="444" t="s">
        <v>16</v>
      </c>
      <c r="V904" s="401"/>
      <c r="W904" s="401"/>
      <c r="X904" s="401"/>
      <c r="Y904" s="401"/>
      <c r="Z904" s="430"/>
      <c r="AA904" s="548"/>
      <c r="AB904" s="436"/>
      <c r="AC904" s="436"/>
      <c r="AD904" s="436"/>
      <c r="AE904" s="436"/>
      <c r="AF904" s="524"/>
      <c r="AG904" s="2"/>
      <c r="AH904" s="2"/>
      <c r="AI904" s="2"/>
      <c r="AJ904" s="2"/>
      <c r="AK904" s="2"/>
      <c r="AL904" s="2"/>
      <c r="AM904" s="62"/>
      <c r="AN904" s="6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row>
    <row r="905" spans="1:112" ht="12.75" customHeight="1">
      <c r="A905" s="2"/>
      <c r="B905" s="2"/>
      <c r="C905" s="2"/>
      <c r="D905" s="2"/>
      <c r="E905" s="2"/>
      <c r="F905" s="178" t="s">
        <v>1737</v>
      </c>
      <c r="G905" s="5"/>
      <c r="H905" s="5"/>
      <c r="I905" s="5"/>
      <c r="J905" s="5"/>
      <c r="K905" s="5"/>
      <c r="L905" s="5"/>
      <c r="M905" s="5"/>
      <c r="N905" s="5"/>
      <c r="O905" s="5"/>
      <c r="P905" s="5"/>
      <c r="Q905" s="5"/>
      <c r="R905" s="5"/>
      <c r="S905" s="5"/>
      <c r="T905" s="179"/>
      <c r="U905" s="444" t="s">
        <v>16</v>
      </c>
      <c r="V905" s="401"/>
      <c r="W905" s="401"/>
      <c r="X905" s="401"/>
      <c r="Y905" s="401"/>
      <c r="Z905" s="430"/>
      <c r="AA905" s="548"/>
      <c r="AB905" s="436"/>
      <c r="AC905" s="436"/>
      <c r="AD905" s="436"/>
      <c r="AE905" s="436"/>
      <c r="AF905" s="524"/>
      <c r="AG905" s="2"/>
      <c r="AH905" s="2"/>
      <c r="AI905" s="2"/>
      <c r="AJ905" s="2"/>
      <c r="AK905" s="2"/>
      <c r="AL905" s="2"/>
      <c r="AM905" s="482">
        <f>G734+O778</f>
        <v>74</v>
      </c>
      <c r="AN905" s="401"/>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row>
    <row r="906" spans="1:112" ht="12.75" customHeight="1">
      <c r="A906" s="2"/>
      <c r="B906" s="2"/>
      <c r="C906" s="2"/>
      <c r="D906" s="2"/>
      <c r="E906" s="2"/>
      <c r="F906" s="178" t="s">
        <v>1738</v>
      </c>
      <c r="G906" s="5"/>
      <c r="H906" s="5"/>
      <c r="I906" s="5"/>
      <c r="J906" s="5"/>
      <c r="K906" s="5"/>
      <c r="L906" s="5"/>
      <c r="M906" s="5"/>
      <c r="N906" s="5"/>
      <c r="O906" s="5"/>
      <c r="P906" s="5"/>
      <c r="Q906" s="5"/>
      <c r="R906" s="5"/>
      <c r="S906" s="5"/>
      <c r="T906" s="179"/>
      <c r="U906" s="444" t="s">
        <v>16</v>
      </c>
      <c r="V906" s="401"/>
      <c r="W906" s="401"/>
      <c r="X906" s="401"/>
      <c r="Y906" s="401"/>
      <c r="Z906" s="430"/>
      <c r="AA906" s="548"/>
      <c r="AB906" s="436"/>
      <c r="AC906" s="436"/>
      <c r="AD906" s="436"/>
      <c r="AE906" s="436"/>
      <c r="AF906" s="524"/>
      <c r="AG906" s="2"/>
      <c r="AH906" s="2"/>
      <c r="AI906" s="2"/>
      <c r="AJ906" s="2"/>
      <c r="AK906" s="2"/>
      <c r="AL906" s="2"/>
      <c r="AM906" s="62"/>
      <c r="AN906" s="2"/>
      <c r="AO906" s="564">
        <f>ROUNDDOWN(X999/I999,2)</f>
        <v>0.52</v>
      </c>
      <c r="AP906" s="401"/>
      <c r="AQ906" s="401"/>
      <c r="AR906" s="430"/>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row>
    <row r="907" spans="1:112" ht="12.75" customHeight="1">
      <c r="A907" s="2"/>
      <c r="B907" s="2"/>
      <c r="C907" s="2"/>
      <c r="D907" s="2"/>
      <c r="E907" s="2"/>
      <c r="F907" s="178" t="s">
        <v>1739</v>
      </c>
      <c r="G907" s="5"/>
      <c r="H907" s="5"/>
      <c r="I907" s="5"/>
      <c r="J907" s="5"/>
      <c r="K907" s="5"/>
      <c r="L907" s="5"/>
      <c r="M907" s="5"/>
      <c r="N907" s="5"/>
      <c r="O907" s="5"/>
      <c r="P907" s="5"/>
      <c r="Q907" s="5"/>
      <c r="R907" s="5"/>
      <c r="S907" s="5"/>
      <c r="T907" s="179"/>
      <c r="U907" s="444" t="s">
        <v>16</v>
      </c>
      <c r="V907" s="401"/>
      <c r="W907" s="401"/>
      <c r="X907" s="401"/>
      <c r="Y907" s="401"/>
      <c r="Z907" s="430"/>
      <c r="AA907" s="548"/>
      <c r="AB907" s="436"/>
      <c r="AC907" s="436"/>
      <c r="AD907" s="436"/>
      <c r="AE907" s="436"/>
      <c r="AF907" s="524"/>
      <c r="AG907" s="2"/>
      <c r="AH907" s="2"/>
      <c r="AI907" s="2"/>
      <c r="AJ907" s="2"/>
      <c r="AK907" s="2"/>
      <c r="AL907" s="2"/>
      <c r="AM907" s="62"/>
      <c r="AN907" s="62"/>
      <c r="AO907" s="563">
        <f>ROUNDDOWN(X1003/I1003,2)</f>
        <v>0.09</v>
      </c>
      <c r="AP907" s="450"/>
      <c r="AQ907" s="450"/>
      <c r="AR907" s="451"/>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row>
    <row r="908" spans="1:112" ht="12.75" customHeight="1">
      <c r="A908" s="2"/>
      <c r="B908" s="2"/>
      <c r="C908" s="2"/>
      <c r="D908" s="2"/>
      <c r="E908" s="2"/>
      <c r="F908" s="178" t="s">
        <v>1740</v>
      </c>
      <c r="G908" s="5"/>
      <c r="H908" s="5"/>
      <c r="I908" s="5"/>
      <c r="J908" s="5"/>
      <c r="K908" s="5"/>
      <c r="L908" s="5"/>
      <c r="M908" s="5"/>
      <c r="N908" s="5"/>
      <c r="O908" s="5"/>
      <c r="P908" s="444" t="s">
        <v>604</v>
      </c>
      <c r="Q908" s="401"/>
      <c r="R908" s="401"/>
      <c r="S908" s="401"/>
      <c r="T908" s="430"/>
      <c r="U908" s="444" t="s">
        <v>16</v>
      </c>
      <c r="V908" s="401"/>
      <c r="W908" s="401"/>
      <c r="X908" s="401"/>
      <c r="Y908" s="401"/>
      <c r="Z908" s="430"/>
      <c r="AA908" s="548"/>
      <c r="AB908" s="436"/>
      <c r="AC908" s="436"/>
      <c r="AD908" s="436"/>
      <c r="AE908" s="436"/>
      <c r="AF908" s="524"/>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row>
    <row r="909" spans="1:112" ht="12.75" customHeight="1">
      <c r="A909" s="2"/>
      <c r="B909" s="2"/>
      <c r="C909" s="2"/>
      <c r="D909" s="2"/>
      <c r="E909" s="2"/>
      <c r="F909" s="178" t="s">
        <v>881</v>
      </c>
      <c r="G909" s="73"/>
      <c r="H909" s="73"/>
      <c r="I909" s="561" t="s">
        <v>1196</v>
      </c>
      <c r="J909" s="401"/>
      <c r="K909" s="401"/>
      <c r="L909" s="401"/>
      <c r="M909" s="401"/>
      <c r="N909" s="401"/>
      <c r="O909" s="401"/>
      <c r="P909" s="401"/>
      <c r="Q909" s="401"/>
      <c r="R909" s="401"/>
      <c r="S909" s="401"/>
      <c r="T909" s="430"/>
      <c r="U909" s="444" t="s">
        <v>16</v>
      </c>
      <c r="V909" s="401"/>
      <c r="W909" s="401"/>
      <c r="X909" s="401"/>
      <c r="Y909" s="401"/>
      <c r="Z909" s="430"/>
      <c r="AA909" s="548"/>
      <c r="AB909" s="436"/>
      <c r="AC909" s="436"/>
      <c r="AD909" s="436"/>
      <c r="AE909" s="436"/>
      <c r="AF909" s="524"/>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row>
    <row r="910" spans="1:112" ht="12.75" customHeight="1">
      <c r="A910" s="2"/>
      <c r="B910" s="2"/>
      <c r="C910" s="2"/>
      <c r="D910" s="2"/>
      <c r="E910" s="2"/>
      <c r="F910" s="178" t="s">
        <v>1741</v>
      </c>
      <c r="G910" s="73"/>
      <c r="H910" s="73"/>
      <c r="I910" s="561" t="s">
        <v>1742</v>
      </c>
      <c r="J910" s="401"/>
      <c r="K910" s="401"/>
      <c r="L910" s="401"/>
      <c r="M910" s="401"/>
      <c r="N910" s="401"/>
      <c r="O910" s="401"/>
      <c r="P910" s="401"/>
      <c r="Q910" s="401"/>
      <c r="R910" s="401"/>
      <c r="S910" s="401"/>
      <c r="T910" s="430"/>
      <c r="U910" s="444" t="s">
        <v>419</v>
      </c>
      <c r="V910" s="401"/>
      <c r="W910" s="401"/>
      <c r="X910" s="401"/>
      <c r="Y910" s="401"/>
      <c r="Z910" s="430"/>
      <c r="AA910" s="548">
        <v>2000000</v>
      </c>
      <c r="AB910" s="436"/>
      <c r="AC910" s="436"/>
      <c r="AD910" s="436"/>
      <c r="AE910" s="436"/>
      <c r="AF910" s="524"/>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row>
    <row r="911" spans="1:112" ht="12.75" customHeight="1">
      <c r="A911" s="2"/>
      <c r="B911" s="2"/>
      <c r="C911" s="2"/>
      <c r="D911" s="2"/>
      <c r="E911" s="2"/>
      <c r="F911" s="177" t="s">
        <v>281</v>
      </c>
      <c r="G911" s="73"/>
      <c r="H911" s="73"/>
      <c r="I911" s="561" t="s">
        <v>1743</v>
      </c>
      <c r="J911" s="401"/>
      <c r="K911" s="401"/>
      <c r="L911" s="401"/>
      <c r="M911" s="401"/>
      <c r="N911" s="401"/>
      <c r="O911" s="401"/>
      <c r="P911" s="401"/>
      <c r="Q911" s="401"/>
      <c r="R911" s="401"/>
      <c r="S911" s="401"/>
      <c r="T911" s="430"/>
      <c r="U911" s="444" t="s">
        <v>419</v>
      </c>
      <c r="V911" s="401"/>
      <c r="W911" s="401"/>
      <c r="X911" s="401"/>
      <c r="Y911" s="401"/>
      <c r="Z911" s="430"/>
      <c r="AA911" s="548">
        <f>167547</f>
        <v>167547</v>
      </c>
      <c r="AB911" s="436"/>
      <c r="AC911" s="436"/>
      <c r="AD911" s="436"/>
      <c r="AE911" s="436"/>
      <c r="AF911" s="524"/>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row>
    <row r="912" spans="1:112" ht="12.75" customHeight="1">
      <c r="A912" s="2"/>
      <c r="B912" s="2"/>
      <c r="C912" s="2"/>
      <c r="D912" s="2"/>
      <c r="E912" s="2"/>
      <c r="F912" s="177" t="s">
        <v>281</v>
      </c>
      <c r="G912" s="73"/>
      <c r="H912" s="73"/>
      <c r="I912" s="561" t="s">
        <v>1196</v>
      </c>
      <c r="J912" s="401"/>
      <c r="K912" s="401"/>
      <c r="L912" s="401"/>
      <c r="M912" s="401"/>
      <c r="N912" s="401"/>
      <c r="O912" s="401"/>
      <c r="P912" s="401"/>
      <c r="Q912" s="401"/>
      <c r="R912" s="401"/>
      <c r="S912" s="401"/>
      <c r="T912" s="430"/>
      <c r="U912" s="444" t="s">
        <v>16</v>
      </c>
      <c r="V912" s="401"/>
      <c r="W912" s="401"/>
      <c r="X912" s="401"/>
      <c r="Y912" s="401"/>
      <c r="Z912" s="430"/>
      <c r="AA912" s="548"/>
      <c r="AB912" s="436"/>
      <c r="AC912" s="436"/>
      <c r="AD912" s="436"/>
      <c r="AE912" s="436"/>
      <c r="AF912" s="524"/>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row>
    <row r="913" spans="1:112" ht="12.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row>
    <row r="914" spans="1:112" ht="12.75" customHeight="1">
      <c r="A914" s="8" t="s">
        <v>703</v>
      </c>
      <c r="B914" s="2"/>
      <c r="C914" s="8" t="s">
        <v>298</v>
      </c>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row>
    <row r="915" spans="1:112" ht="12.75" customHeight="1">
      <c r="A915" s="2"/>
      <c r="B915" s="8"/>
      <c r="C915" s="50" t="s">
        <v>1744</v>
      </c>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c r="AG915" s="8"/>
      <c r="AH915" s="8"/>
      <c r="AI915" s="8"/>
      <c r="AJ915" s="8"/>
      <c r="AK915" s="8"/>
      <c r="AL915" s="8"/>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row>
    <row r="916" spans="1:112" ht="12.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row>
    <row r="917" spans="1:112" ht="12.75" customHeight="1">
      <c r="A917" s="2"/>
      <c r="B917" s="2"/>
      <c r="C917" s="178" t="s">
        <v>1745</v>
      </c>
      <c r="D917" s="5"/>
      <c r="E917" s="5"/>
      <c r="F917" s="5"/>
      <c r="G917" s="5"/>
      <c r="H917" s="5"/>
      <c r="I917" s="5"/>
      <c r="J917" s="5"/>
      <c r="K917" s="5"/>
      <c r="L917" s="179"/>
      <c r="M917" s="553"/>
      <c r="N917" s="401"/>
      <c r="O917" s="401"/>
      <c r="P917" s="401"/>
      <c r="Q917" s="401"/>
      <c r="R917" s="401"/>
      <c r="S917" s="430"/>
      <c r="T917" s="2"/>
      <c r="U917" s="178" t="s">
        <v>1745</v>
      </c>
      <c r="V917" s="5"/>
      <c r="W917" s="5"/>
      <c r="X917" s="5"/>
      <c r="Y917" s="5"/>
      <c r="Z917" s="5"/>
      <c r="AA917" s="5"/>
      <c r="AB917" s="5"/>
      <c r="AC917" s="5"/>
      <c r="AD917" s="179"/>
      <c r="AE917" s="553"/>
      <c r="AF917" s="401"/>
      <c r="AG917" s="401"/>
      <c r="AH917" s="401"/>
      <c r="AI917" s="401"/>
      <c r="AJ917" s="401"/>
      <c r="AK917" s="430"/>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row>
    <row r="918" spans="1:112" ht="12.75" customHeight="1">
      <c r="A918" s="2"/>
      <c r="B918" s="2"/>
      <c r="C918" s="178" t="s">
        <v>1746</v>
      </c>
      <c r="D918" s="5"/>
      <c r="E918" s="5"/>
      <c r="F918" s="5"/>
      <c r="G918" s="5"/>
      <c r="H918" s="5"/>
      <c r="I918" s="5"/>
      <c r="J918" s="5"/>
      <c r="K918" s="5"/>
      <c r="L918" s="179"/>
      <c r="M918" s="552"/>
      <c r="N918" s="401"/>
      <c r="O918" s="401"/>
      <c r="P918" s="401"/>
      <c r="Q918" s="401"/>
      <c r="R918" s="401"/>
      <c r="S918" s="430"/>
      <c r="T918" s="2"/>
      <c r="U918" s="178" t="s">
        <v>1746</v>
      </c>
      <c r="V918" s="5"/>
      <c r="W918" s="5"/>
      <c r="X918" s="5"/>
      <c r="Y918" s="5"/>
      <c r="Z918" s="5"/>
      <c r="AA918" s="5"/>
      <c r="AB918" s="5"/>
      <c r="AC918" s="5"/>
      <c r="AD918" s="179"/>
      <c r="AE918" s="552"/>
      <c r="AF918" s="401"/>
      <c r="AG918" s="401"/>
      <c r="AH918" s="401"/>
      <c r="AI918" s="401"/>
      <c r="AJ918" s="401"/>
      <c r="AK918" s="430"/>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row>
    <row r="919" spans="1:112" ht="12.75" customHeight="1">
      <c r="A919" s="2"/>
      <c r="B919" s="2"/>
      <c r="C919" s="178" t="s">
        <v>1747</v>
      </c>
      <c r="D919" s="5"/>
      <c r="E919" s="5"/>
      <c r="F919" s="2"/>
      <c r="G919" s="2"/>
      <c r="H919" s="2"/>
      <c r="I919" s="2"/>
      <c r="J919" s="550" t="s">
        <v>8</v>
      </c>
      <c r="K919" s="401"/>
      <c r="L919" s="401"/>
      <c r="M919" s="401"/>
      <c r="N919" s="401"/>
      <c r="O919" s="401"/>
      <c r="P919" s="401"/>
      <c r="Q919" s="401"/>
      <c r="R919" s="401"/>
      <c r="S919" s="430"/>
      <c r="T919" s="2"/>
      <c r="U919" s="178" t="s">
        <v>1747</v>
      </c>
      <c r="V919" s="5"/>
      <c r="W919" s="5"/>
      <c r="X919" s="2"/>
      <c r="Y919" s="2"/>
      <c r="Z919" s="2"/>
      <c r="AA919" s="2"/>
      <c r="AB919" s="550" t="s">
        <v>8</v>
      </c>
      <c r="AC919" s="401"/>
      <c r="AD919" s="401"/>
      <c r="AE919" s="401"/>
      <c r="AF919" s="401"/>
      <c r="AG919" s="401"/>
      <c r="AH919" s="401"/>
      <c r="AI919" s="401"/>
      <c r="AJ919" s="401"/>
      <c r="AK919" s="430"/>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row>
    <row r="920" spans="1:112" ht="12.75" customHeight="1">
      <c r="A920" s="2"/>
      <c r="B920" s="2"/>
      <c r="C920" s="178" t="s">
        <v>1748</v>
      </c>
      <c r="D920" s="5"/>
      <c r="E920" s="5"/>
      <c r="F920" s="5"/>
      <c r="G920" s="5"/>
      <c r="H920" s="5"/>
      <c r="I920" s="5"/>
      <c r="J920" s="5"/>
      <c r="K920" s="5"/>
      <c r="L920" s="179"/>
      <c r="M920" s="551"/>
      <c r="N920" s="401"/>
      <c r="O920" s="401"/>
      <c r="P920" s="401"/>
      <c r="Q920" s="401"/>
      <c r="R920" s="401"/>
      <c r="S920" s="430"/>
      <c r="T920" s="2"/>
      <c r="U920" s="178" t="s">
        <v>1748</v>
      </c>
      <c r="V920" s="5"/>
      <c r="W920" s="5"/>
      <c r="X920" s="5"/>
      <c r="Y920" s="5"/>
      <c r="Z920" s="5"/>
      <c r="AA920" s="5"/>
      <c r="AB920" s="5"/>
      <c r="AC920" s="5"/>
      <c r="AD920" s="179"/>
      <c r="AE920" s="551"/>
      <c r="AF920" s="401"/>
      <c r="AG920" s="401"/>
      <c r="AH920" s="401"/>
      <c r="AI920" s="401"/>
      <c r="AJ920" s="401"/>
      <c r="AK920" s="430"/>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row>
    <row r="921" spans="1:112" ht="12.75" customHeight="1">
      <c r="A921" s="2"/>
      <c r="B921" s="2"/>
      <c r="C921" s="178" t="s">
        <v>1749</v>
      </c>
      <c r="D921" s="5"/>
      <c r="E921" s="5"/>
      <c r="F921" s="5"/>
      <c r="G921" s="5"/>
      <c r="H921" s="5"/>
      <c r="I921" s="5"/>
      <c r="J921" s="5"/>
      <c r="K921" s="5"/>
      <c r="L921" s="179"/>
      <c r="M921" s="549"/>
      <c r="N921" s="401"/>
      <c r="O921" s="401"/>
      <c r="P921" s="401"/>
      <c r="Q921" s="401"/>
      <c r="R921" s="401"/>
      <c r="S921" s="430"/>
      <c r="T921" s="2"/>
      <c r="U921" s="178" t="s">
        <v>1749</v>
      </c>
      <c r="V921" s="5"/>
      <c r="W921" s="5"/>
      <c r="X921" s="5"/>
      <c r="Y921" s="5"/>
      <c r="Z921" s="5"/>
      <c r="AA921" s="5"/>
      <c r="AB921" s="5"/>
      <c r="AC921" s="5"/>
      <c r="AD921" s="179"/>
      <c r="AE921" s="549"/>
      <c r="AF921" s="401"/>
      <c r="AG921" s="401"/>
      <c r="AH921" s="401"/>
      <c r="AI921" s="401"/>
      <c r="AJ921" s="401"/>
      <c r="AK921" s="430"/>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row>
    <row r="922" spans="1:112" ht="12.75" customHeight="1">
      <c r="A922" s="2"/>
      <c r="B922" s="2"/>
      <c r="C922" s="178" t="s">
        <v>1750</v>
      </c>
      <c r="D922" s="5"/>
      <c r="E922" s="5"/>
      <c r="F922" s="5"/>
      <c r="G922" s="5"/>
      <c r="H922" s="5"/>
      <c r="I922" s="5"/>
      <c r="J922" s="5"/>
      <c r="K922" s="5"/>
      <c r="L922" s="179"/>
      <c r="M922" s="548"/>
      <c r="N922" s="436"/>
      <c r="O922" s="436"/>
      <c r="P922" s="436"/>
      <c r="Q922" s="436"/>
      <c r="R922" s="436"/>
      <c r="S922" s="524"/>
      <c r="T922" s="2"/>
      <c r="U922" s="178" t="s">
        <v>1750</v>
      </c>
      <c r="V922" s="5"/>
      <c r="W922" s="5"/>
      <c r="X922" s="5"/>
      <c r="Y922" s="5"/>
      <c r="Z922" s="5"/>
      <c r="AA922" s="5"/>
      <c r="AB922" s="5"/>
      <c r="AC922" s="5"/>
      <c r="AD922" s="179"/>
      <c r="AE922" s="548"/>
      <c r="AF922" s="436"/>
      <c r="AG922" s="436"/>
      <c r="AH922" s="436"/>
      <c r="AI922" s="436"/>
      <c r="AJ922" s="436"/>
      <c r="AK922" s="524"/>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row>
    <row r="923" spans="1:112" ht="12.75" customHeight="1">
      <c r="A923" s="2"/>
      <c r="B923" s="2"/>
      <c r="C923" s="178" t="s">
        <v>1751</v>
      </c>
      <c r="D923" s="5"/>
      <c r="E923" s="5"/>
      <c r="F923" s="5"/>
      <c r="G923" s="5"/>
      <c r="H923" s="5"/>
      <c r="I923" s="5"/>
      <c r="J923" s="5"/>
      <c r="K923" s="5"/>
      <c r="L923" s="179"/>
      <c r="M923" s="548"/>
      <c r="N923" s="436"/>
      <c r="O923" s="436"/>
      <c r="P923" s="436"/>
      <c r="Q923" s="436"/>
      <c r="R923" s="436"/>
      <c r="S923" s="524"/>
      <c r="T923" s="2"/>
      <c r="U923" s="178" t="s">
        <v>1751</v>
      </c>
      <c r="V923" s="5"/>
      <c r="W923" s="5"/>
      <c r="X923" s="5"/>
      <c r="Y923" s="5"/>
      <c r="Z923" s="5"/>
      <c r="AA923" s="5"/>
      <c r="AB923" s="5"/>
      <c r="AC923" s="5"/>
      <c r="AD923" s="179"/>
      <c r="AE923" s="548"/>
      <c r="AF923" s="436"/>
      <c r="AG923" s="436"/>
      <c r="AH923" s="436"/>
      <c r="AI923" s="436"/>
      <c r="AJ923" s="436"/>
      <c r="AK923" s="524"/>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row>
    <row r="924" spans="1:112" ht="12.75" customHeight="1">
      <c r="A924" s="2"/>
      <c r="B924" s="2"/>
      <c r="C924" s="178" t="s">
        <v>1752</v>
      </c>
      <c r="D924" s="5"/>
      <c r="E924" s="5"/>
      <c r="F924" s="5"/>
      <c r="G924" s="5"/>
      <c r="H924" s="5"/>
      <c r="I924" s="5"/>
      <c r="J924" s="5"/>
      <c r="K924" s="5"/>
      <c r="L924" s="179"/>
      <c r="M924" s="552"/>
      <c r="N924" s="401"/>
      <c r="O924" s="401"/>
      <c r="P924" s="401"/>
      <c r="Q924" s="401"/>
      <c r="R924" s="401"/>
      <c r="S924" s="430"/>
      <c r="T924" s="2"/>
      <c r="U924" s="178" t="s">
        <v>1752</v>
      </c>
      <c r="V924" s="5"/>
      <c r="W924" s="5"/>
      <c r="X924" s="5"/>
      <c r="Y924" s="5"/>
      <c r="Z924" s="5"/>
      <c r="AA924" s="5"/>
      <c r="AB924" s="5"/>
      <c r="AC924" s="5"/>
      <c r="AD924" s="179"/>
      <c r="AE924" s="552"/>
      <c r="AF924" s="401"/>
      <c r="AG924" s="401"/>
      <c r="AH924" s="401"/>
      <c r="AI924" s="401"/>
      <c r="AJ924" s="401"/>
      <c r="AK924" s="430"/>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row>
    <row r="925" spans="1:112" ht="12.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row>
    <row r="926" spans="1:112" ht="12.75" customHeight="1">
      <c r="A926" s="8" t="s">
        <v>790</v>
      </c>
      <c r="B926" s="2"/>
      <c r="C926" s="8" t="s">
        <v>1753</v>
      </c>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c r="AG926" s="8"/>
      <c r="AH926" s="8"/>
      <c r="AI926" s="8"/>
      <c r="AJ926" s="8"/>
      <c r="AK926" s="8"/>
      <c r="AL926" s="8"/>
      <c r="AM926" s="2"/>
      <c r="AN926" s="350">
        <f>IF(A1019="Yes",0.05,0)</f>
        <v>0</v>
      </c>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row>
    <row r="927" spans="1:112" ht="12.75" customHeight="1">
      <c r="A927" s="2"/>
      <c r="B927" s="8"/>
      <c r="C927" s="50" t="s">
        <v>1754</v>
      </c>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c r="AG927" s="8"/>
      <c r="AH927" s="8"/>
      <c r="AI927" s="8"/>
      <c r="AJ927" s="8"/>
      <c r="AK927" s="8"/>
      <c r="AL927" s="8"/>
      <c r="AM927" s="2"/>
      <c r="AN927" s="350">
        <f>IF(A1025="Yes",0.02,0)</f>
        <v>0</v>
      </c>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row>
    <row r="928" spans="1:112" ht="12.75" customHeight="1">
      <c r="A928" s="2"/>
      <c r="B928" s="8"/>
      <c r="C928" s="50"/>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c r="AG928" s="8"/>
      <c r="AH928" s="8"/>
      <c r="AI928" s="8"/>
      <c r="AJ928" s="8"/>
      <c r="AK928" s="8"/>
      <c r="AL928" s="8"/>
      <c r="AM928" s="2"/>
      <c r="AN928" s="350">
        <f>IF(A1031="Yes",0.04,0)</f>
        <v>0</v>
      </c>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row>
    <row r="929" spans="1:112" ht="12.75" customHeight="1">
      <c r="A929" s="2"/>
      <c r="B929" s="2"/>
      <c r="C929" s="2"/>
      <c r="D929" s="2"/>
      <c r="E929" s="2"/>
      <c r="F929" s="178" t="s">
        <v>1755</v>
      </c>
      <c r="G929" s="5"/>
      <c r="H929" s="5"/>
      <c r="I929" s="5"/>
      <c r="J929" s="5"/>
      <c r="K929" s="5"/>
      <c r="L929" s="179"/>
      <c r="M929" s="429"/>
      <c r="N929" s="401"/>
      <c r="O929" s="401"/>
      <c r="P929" s="401"/>
      <c r="Q929" s="401"/>
      <c r="R929" s="401"/>
      <c r="S929" s="430"/>
      <c r="T929" s="178" t="s">
        <v>1756</v>
      </c>
      <c r="U929" s="5"/>
      <c r="V929" s="5"/>
      <c r="W929" s="5"/>
      <c r="X929" s="5"/>
      <c r="Y929" s="5"/>
      <c r="Z929" s="179"/>
      <c r="AA929" s="429"/>
      <c r="AB929" s="401"/>
      <c r="AC929" s="401"/>
      <c r="AD929" s="401"/>
      <c r="AE929" s="401"/>
      <c r="AF929" s="401"/>
      <c r="AG929" s="430"/>
      <c r="AH929" s="2"/>
      <c r="AI929" s="2"/>
      <c r="AJ929" s="2"/>
      <c r="AK929" s="2"/>
      <c r="AL929" s="2"/>
      <c r="AM929" s="2"/>
      <c r="AN929" s="350">
        <f>IF(A1038="Yes",0.04,0)</f>
        <v>0</v>
      </c>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row>
    <row r="930" spans="1:112" ht="12.75" customHeight="1">
      <c r="A930" s="2"/>
      <c r="B930" s="2"/>
      <c r="C930" s="2"/>
      <c r="D930" s="2"/>
      <c r="E930" s="2"/>
      <c r="F930" s="178" t="s">
        <v>1757</v>
      </c>
      <c r="G930" s="5"/>
      <c r="H930" s="5"/>
      <c r="I930" s="5"/>
      <c r="J930" s="5"/>
      <c r="K930" s="5"/>
      <c r="L930" s="179"/>
      <c r="M930" s="429"/>
      <c r="N930" s="401"/>
      <c r="O930" s="401"/>
      <c r="P930" s="401"/>
      <c r="Q930" s="401"/>
      <c r="R930" s="401"/>
      <c r="S930" s="430"/>
      <c r="T930" s="178" t="s">
        <v>1758</v>
      </c>
      <c r="U930" s="5"/>
      <c r="V930" s="5"/>
      <c r="W930" s="5"/>
      <c r="X930" s="5"/>
      <c r="Y930" s="5"/>
      <c r="Z930" s="179"/>
      <c r="AA930" s="429"/>
      <c r="AB930" s="401"/>
      <c r="AC930" s="401"/>
      <c r="AD930" s="401"/>
      <c r="AE930" s="401"/>
      <c r="AF930" s="401"/>
      <c r="AG930" s="430"/>
      <c r="AH930" s="2"/>
      <c r="AI930" s="2"/>
      <c r="AJ930" s="2"/>
      <c r="AK930" s="2"/>
      <c r="AL930" s="2"/>
      <c r="AM930" s="2"/>
      <c r="AN930" s="350">
        <f>IF(A1041="Yes",0.01,0)</f>
        <v>0</v>
      </c>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row>
    <row r="931" spans="1:112" ht="12.75" customHeight="1">
      <c r="A931" s="2"/>
      <c r="B931" s="2"/>
      <c r="C931" s="2"/>
      <c r="D931" s="2"/>
      <c r="E931" s="2"/>
      <c r="F931" s="178" t="s">
        <v>1759</v>
      </c>
      <c r="G931" s="5"/>
      <c r="H931" s="5"/>
      <c r="I931" s="5"/>
      <c r="J931" s="5"/>
      <c r="K931" s="5"/>
      <c r="L931" s="179"/>
      <c r="M931" s="593" t="s">
        <v>16</v>
      </c>
      <c r="N931" s="401"/>
      <c r="O931" s="401"/>
      <c r="P931" s="401"/>
      <c r="Q931" s="401"/>
      <c r="R931" s="401"/>
      <c r="S931" s="430"/>
      <c r="T931" s="178" t="s">
        <v>1760</v>
      </c>
      <c r="U931" s="5"/>
      <c r="V931" s="5"/>
      <c r="W931" s="5"/>
      <c r="X931" s="5"/>
      <c r="Y931" s="5"/>
      <c r="Z931" s="179"/>
      <c r="AA931" s="429"/>
      <c r="AB931" s="401"/>
      <c r="AC931" s="401"/>
      <c r="AD931" s="401"/>
      <c r="AE931" s="401"/>
      <c r="AF931" s="401"/>
      <c r="AG931" s="430"/>
      <c r="AH931" s="2"/>
      <c r="AI931" s="2"/>
      <c r="AJ931" s="2"/>
      <c r="AK931" s="2"/>
      <c r="AL931" s="2"/>
      <c r="AM931" s="2"/>
      <c r="AN931" s="350">
        <f>IF(A1046="Yes",0.01,0)</f>
        <v>0</v>
      </c>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row>
    <row r="932" spans="1:112" ht="12.75" customHeight="1">
      <c r="A932" s="2"/>
      <c r="B932" s="2"/>
      <c r="C932" s="2"/>
      <c r="D932" s="2"/>
      <c r="E932" s="2"/>
      <c r="F932" s="178" t="s">
        <v>1761</v>
      </c>
      <c r="G932" s="5"/>
      <c r="H932" s="5"/>
      <c r="I932" s="5"/>
      <c r="J932" s="5"/>
      <c r="K932" s="5"/>
      <c r="L932" s="179"/>
      <c r="M932" s="429"/>
      <c r="N932" s="401"/>
      <c r="O932" s="401"/>
      <c r="P932" s="401"/>
      <c r="Q932" s="401"/>
      <c r="R932" s="401"/>
      <c r="S932" s="430"/>
      <c r="T932" s="178" t="s">
        <v>1762</v>
      </c>
      <c r="U932" s="5"/>
      <c r="V932" s="5"/>
      <c r="W932" s="5"/>
      <c r="X932" s="5"/>
      <c r="Y932" s="5"/>
      <c r="Z932" s="179"/>
      <c r="AA932" s="429"/>
      <c r="AB932" s="401"/>
      <c r="AC932" s="401"/>
      <c r="AD932" s="401"/>
      <c r="AE932" s="401"/>
      <c r="AF932" s="401"/>
      <c r="AG932" s="430"/>
      <c r="AH932" s="2"/>
      <c r="AI932" s="2"/>
      <c r="AJ932" s="2"/>
      <c r="AK932" s="2"/>
      <c r="AL932" s="2"/>
      <c r="AM932" s="2"/>
      <c r="AN932" s="350">
        <f>IF(A1049="Yes",0.01,0)</f>
        <v>0</v>
      </c>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row>
    <row r="933" spans="1:112" ht="12.75" customHeight="1">
      <c r="A933" s="2"/>
      <c r="B933" s="2"/>
      <c r="C933" s="2"/>
      <c r="D933" s="2"/>
      <c r="E933" s="2"/>
      <c r="F933" s="178" t="s">
        <v>1763</v>
      </c>
      <c r="G933" s="5"/>
      <c r="H933" s="5"/>
      <c r="I933" s="5"/>
      <c r="J933" s="5"/>
      <c r="K933" s="5"/>
      <c r="L933" s="179"/>
      <c r="M933" s="429"/>
      <c r="N933" s="401"/>
      <c r="O933" s="401"/>
      <c r="P933" s="401"/>
      <c r="Q933" s="401"/>
      <c r="R933" s="401"/>
      <c r="S933" s="430"/>
      <c r="T933" s="178" t="s">
        <v>1764</v>
      </c>
      <c r="U933" s="5"/>
      <c r="V933" s="5"/>
      <c r="W933" s="5"/>
      <c r="X933" s="5"/>
      <c r="Y933" s="5"/>
      <c r="Z933" s="179"/>
      <c r="AA933" s="429"/>
      <c r="AB933" s="401"/>
      <c r="AC933" s="401"/>
      <c r="AD933" s="401"/>
      <c r="AE933" s="401"/>
      <c r="AF933" s="401"/>
      <c r="AG933" s="430"/>
      <c r="AH933" s="2"/>
      <c r="AI933" s="2"/>
      <c r="AJ933" s="2"/>
      <c r="AK933" s="2"/>
      <c r="AL933" s="2"/>
      <c r="AM933" s="2"/>
      <c r="AN933" s="350">
        <f>IF(A1053="Yes",0.02,0)</f>
        <v>0</v>
      </c>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row>
    <row r="934" spans="1:112" ht="12.75" customHeight="1">
      <c r="A934" s="2"/>
      <c r="B934" s="2"/>
      <c r="C934" s="2"/>
      <c r="D934" s="2"/>
      <c r="E934" s="2"/>
      <c r="F934" s="174" t="s">
        <v>1747</v>
      </c>
      <c r="G934" s="78"/>
      <c r="H934" s="78"/>
      <c r="I934" s="78"/>
      <c r="J934" s="78"/>
      <c r="K934" s="78"/>
      <c r="L934" s="79"/>
      <c r="M934" s="588" t="s">
        <v>8</v>
      </c>
      <c r="N934" s="401"/>
      <c r="O934" s="401"/>
      <c r="P934" s="401"/>
      <c r="Q934" s="401"/>
      <c r="R934" s="401"/>
      <c r="S934" s="430"/>
      <c r="T934" s="515"/>
      <c r="U934" s="401"/>
      <c r="V934" s="401"/>
      <c r="W934" s="401"/>
      <c r="X934" s="401"/>
      <c r="Y934" s="401"/>
      <c r="Z934" s="430"/>
      <c r="AA934" s="429"/>
      <c r="AB934" s="401"/>
      <c r="AC934" s="401"/>
      <c r="AD934" s="401"/>
      <c r="AE934" s="401"/>
      <c r="AF934" s="401"/>
      <c r="AG934" s="430"/>
      <c r="AH934" s="2"/>
      <c r="AI934" s="2"/>
      <c r="AJ934" s="2"/>
      <c r="AK934" s="2"/>
      <c r="AL934" s="2"/>
      <c r="AM934" s="2"/>
      <c r="AN934" s="351">
        <f>IF(A1057="Yes",0.02,0)</f>
        <v>0</v>
      </c>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row>
    <row r="935" spans="1:112" ht="12.75" customHeight="1">
      <c r="A935" s="2"/>
      <c r="B935" s="2"/>
      <c r="C935" s="2"/>
      <c r="D935" s="2"/>
      <c r="E935" s="2"/>
      <c r="F935" s="174" t="s">
        <v>1765</v>
      </c>
      <c r="G935" s="78"/>
      <c r="H935" s="78"/>
      <c r="I935" s="78"/>
      <c r="J935" s="78"/>
      <c r="K935" s="78"/>
      <c r="L935" s="79"/>
      <c r="M935" s="429"/>
      <c r="N935" s="401"/>
      <c r="O935" s="401"/>
      <c r="P935" s="401"/>
      <c r="Q935" s="401"/>
      <c r="R935" s="401"/>
      <c r="S935" s="430"/>
      <c r="T935" s="515"/>
      <c r="U935" s="401"/>
      <c r="V935" s="401"/>
      <c r="W935" s="401"/>
      <c r="X935" s="401"/>
      <c r="Y935" s="401"/>
      <c r="Z935" s="430"/>
      <c r="AA935" s="429"/>
      <c r="AB935" s="401"/>
      <c r="AC935" s="401"/>
      <c r="AD935" s="401"/>
      <c r="AE935" s="401"/>
      <c r="AF935" s="401"/>
      <c r="AG935" s="430"/>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row>
    <row r="936" spans="1:112" ht="12.75" customHeight="1">
      <c r="A936" s="2"/>
      <c r="B936" s="2"/>
      <c r="C936" s="2"/>
      <c r="D936" s="2"/>
      <c r="E936" s="2"/>
      <c r="F936" s="174" t="s">
        <v>1766</v>
      </c>
      <c r="G936" s="78"/>
      <c r="H936" s="78"/>
      <c r="I936" s="78"/>
      <c r="J936" s="78"/>
      <c r="K936" s="78"/>
      <c r="L936" s="78"/>
      <c r="M936" s="78"/>
      <c r="N936" s="78"/>
      <c r="O936" s="486" t="s">
        <v>604</v>
      </c>
      <c r="P936" s="430"/>
      <c r="Q936" s="189"/>
      <c r="R936" s="189"/>
      <c r="S936" s="190"/>
      <c r="T936" s="174" t="s">
        <v>281</v>
      </c>
      <c r="U936" s="78"/>
      <c r="V936" s="78"/>
      <c r="W936" s="547" t="s">
        <v>1196</v>
      </c>
      <c r="X936" s="401"/>
      <c r="Y936" s="401"/>
      <c r="Z936" s="401"/>
      <c r="AA936" s="401"/>
      <c r="AB936" s="401"/>
      <c r="AC936" s="401"/>
      <c r="AD936" s="401"/>
      <c r="AE936" s="401"/>
      <c r="AF936" s="401"/>
      <c r="AG936" s="430"/>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row>
    <row r="937" spans="1:112" ht="12.75" customHeight="1">
      <c r="A937" s="2"/>
      <c r="B937" s="2"/>
      <c r="C937" s="2"/>
      <c r="D937" s="2"/>
      <c r="E937" s="2"/>
      <c r="F937" s="567" t="s">
        <v>1767</v>
      </c>
      <c r="G937" s="450"/>
      <c r="H937" s="450"/>
      <c r="I937" s="450"/>
      <c r="J937" s="450"/>
      <c r="K937" s="450"/>
      <c r="L937" s="450"/>
      <c r="M937" s="429"/>
      <c r="N937" s="401"/>
      <c r="O937" s="401"/>
      <c r="P937" s="401"/>
      <c r="Q937" s="401"/>
      <c r="R937" s="401"/>
      <c r="S937" s="430"/>
      <c r="T937" s="177"/>
      <c r="U937" s="73"/>
      <c r="V937" s="73"/>
      <c r="W937" s="73"/>
      <c r="X937" s="73"/>
      <c r="Y937" s="73"/>
      <c r="Z937" s="352" t="s">
        <v>1768</v>
      </c>
      <c r="AA937" s="548"/>
      <c r="AB937" s="436"/>
      <c r="AC937" s="436"/>
      <c r="AD937" s="436"/>
      <c r="AE937" s="436"/>
      <c r="AF937" s="436"/>
      <c r="AG937" s="524"/>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row>
    <row r="938" spans="1:112" ht="12.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row>
    <row r="939" spans="1:112" ht="12.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row>
    <row r="940" spans="1:112" ht="12.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62"/>
      <c r="AN940" s="6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row>
    <row r="941" spans="1:112" ht="15.75" customHeight="1">
      <c r="A941" s="459" t="s">
        <v>1769</v>
      </c>
      <c r="B941" s="440"/>
      <c r="C941" s="440"/>
      <c r="D941" s="440"/>
      <c r="E941" s="440"/>
      <c r="F941" s="440"/>
      <c r="G941" s="440"/>
      <c r="H941" s="440"/>
      <c r="I941" s="440"/>
      <c r="J941" s="440"/>
      <c r="K941" s="440"/>
      <c r="L941" s="440"/>
      <c r="M941" s="440"/>
      <c r="N941" s="440"/>
      <c r="O941" s="440"/>
      <c r="P941" s="440"/>
      <c r="Q941" s="440"/>
      <c r="R941" s="440"/>
      <c r="S941" s="440"/>
      <c r="T941" s="440"/>
      <c r="U941" s="440"/>
      <c r="V941" s="440"/>
      <c r="W941" s="440"/>
      <c r="X941" s="440"/>
      <c r="Y941" s="440"/>
      <c r="Z941" s="440"/>
      <c r="AA941" s="440"/>
      <c r="AB941" s="440"/>
      <c r="AC941" s="440"/>
      <c r="AD941" s="440"/>
      <c r="AE941" s="440"/>
      <c r="AF941" s="440"/>
      <c r="AG941" s="440"/>
      <c r="AH941" s="440"/>
      <c r="AI941" s="440"/>
      <c r="AJ941" s="440"/>
      <c r="AK941" s="440"/>
      <c r="AL941" s="441"/>
      <c r="AM941" s="62"/>
      <c r="AN941" s="62"/>
      <c r="AO941" s="2"/>
      <c r="AP941" s="2"/>
      <c r="AQ941" s="2"/>
      <c r="AR941" s="2"/>
      <c r="AS941" s="2"/>
      <c r="AT941" s="474"/>
      <c r="AU941" s="390"/>
      <c r="AV941" s="390"/>
      <c r="AW941" s="390"/>
      <c r="AX941" s="390"/>
      <c r="AY941" s="390"/>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row>
    <row r="942" spans="1:112" ht="15.75" customHeight="1">
      <c r="A942" s="442"/>
      <c r="B942" s="416"/>
      <c r="C942" s="416"/>
      <c r="D942" s="416"/>
      <c r="E942" s="416"/>
      <c r="F942" s="416"/>
      <c r="G942" s="416"/>
      <c r="H942" s="416"/>
      <c r="I942" s="416"/>
      <c r="J942" s="416"/>
      <c r="K942" s="416"/>
      <c r="L942" s="416"/>
      <c r="M942" s="416"/>
      <c r="N942" s="416"/>
      <c r="O942" s="416"/>
      <c r="P942" s="416"/>
      <c r="Q942" s="416"/>
      <c r="R942" s="416"/>
      <c r="S942" s="416"/>
      <c r="T942" s="416"/>
      <c r="U942" s="416"/>
      <c r="V942" s="416"/>
      <c r="W942" s="416"/>
      <c r="X942" s="416"/>
      <c r="Y942" s="416"/>
      <c r="Z942" s="416"/>
      <c r="AA942" s="416"/>
      <c r="AB942" s="416"/>
      <c r="AC942" s="416"/>
      <c r="AD942" s="416"/>
      <c r="AE942" s="416"/>
      <c r="AF942" s="416"/>
      <c r="AG942" s="416"/>
      <c r="AH942" s="416"/>
      <c r="AI942" s="416"/>
      <c r="AJ942" s="416"/>
      <c r="AK942" s="416"/>
      <c r="AL942" s="443"/>
      <c r="AM942" s="62"/>
      <c r="AN942" s="6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row>
    <row r="943" spans="1:112"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58"/>
      <c r="AM943" s="62"/>
      <c r="AN943" s="6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row>
    <row r="944" spans="1:112" ht="15.75" customHeight="1">
      <c r="A944" s="8" t="s">
        <v>644</v>
      </c>
      <c r="B944" s="2"/>
      <c r="C944" s="8" t="s">
        <v>306</v>
      </c>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58"/>
      <c r="AM944" s="62"/>
      <c r="AN944" s="6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row>
    <row r="945" spans="1:112" ht="15.75" customHeight="1">
      <c r="A945" s="8"/>
      <c r="B945" s="2"/>
      <c r="C945" s="8"/>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58"/>
      <c r="AM945" s="62"/>
      <c r="AN945" s="6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row>
    <row r="946" spans="1:112" ht="15.75" customHeight="1">
      <c r="A946" s="2"/>
      <c r="B946" s="554" t="s">
        <v>1770</v>
      </c>
      <c r="C946" s="401"/>
      <c r="D946" s="401"/>
      <c r="E946" s="401"/>
      <c r="F946" s="401"/>
      <c r="G946" s="401"/>
      <c r="H946" s="401"/>
      <c r="I946" s="401"/>
      <c r="J946" s="401"/>
      <c r="K946" s="430"/>
      <c r="L946" s="554" t="s">
        <v>1771</v>
      </c>
      <c r="M946" s="401"/>
      <c r="N946" s="401"/>
      <c r="O946" s="401"/>
      <c r="P946" s="401"/>
      <c r="Q946" s="401"/>
      <c r="R946" s="401"/>
      <c r="S946" s="401"/>
      <c r="T946" s="401"/>
      <c r="U946" s="430"/>
      <c r="V946" s="554" t="s">
        <v>1772</v>
      </c>
      <c r="W946" s="401"/>
      <c r="X946" s="401"/>
      <c r="Y946" s="401"/>
      <c r="Z946" s="401"/>
      <c r="AA946" s="401"/>
      <c r="AB946" s="401"/>
      <c r="AC946" s="430"/>
      <c r="AD946" s="554" t="s">
        <v>1773</v>
      </c>
      <c r="AE946" s="401"/>
      <c r="AF946" s="401"/>
      <c r="AG946" s="401"/>
      <c r="AH946" s="401"/>
      <c r="AI946" s="401"/>
      <c r="AJ946" s="401"/>
      <c r="AK946" s="430"/>
      <c r="AL946" s="58"/>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row>
    <row r="947" spans="1:112" ht="12.75" customHeight="1">
      <c r="A947" s="2"/>
      <c r="B947" s="431" t="s">
        <v>1506</v>
      </c>
      <c r="C947" s="401"/>
      <c r="D947" s="401"/>
      <c r="E947" s="401"/>
      <c r="F947" s="401"/>
      <c r="G947" s="401"/>
      <c r="H947" s="401"/>
      <c r="I947" s="401"/>
      <c r="J947" s="401"/>
      <c r="K947" s="430"/>
      <c r="L947" s="502">
        <f t="shared" ref="L947:L951" si="39">IF(ISNA(IF($BA$779="4%",(INDEX($BC$789:$BG$846,MATCH($BO$779,$BB$789:$BB$846,0),MATCH(B947,$BC$788:$BG$788,0))),(INDEX($BJ$789:$BN$846,MATCH($BO$779,$BI$789:$BI$846,0),MATCH(B947,$BJ$788:$BN$788,0))))),0,IF($BA$779="4%",(INDEX($BC$789:$BG$846,MATCH($BO$779,$BB$789:$BB$846,0),MATCH(B947,$BC$788:$BG$788,0))),(INDEX($BJ$789:$BN$846,MATCH($BO$779,$BI$789:$BI$846,0),MATCH(B947,$BJ$788:$BN$788,0)))))</f>
        <v>237558</v>
      </c>
      <c r="M947" s="401"/>
      <c r="N947" s="401"/>
      <c r="O947" s="401"/>
      <c r="P947" s="401"/>
      <c r="Q947" s="401"/>
      <c r="R947" s="401"/>
      <c r="S947" s="401"/>
      <c r="T947" s="401"/>
      <c r="U947" s="430"/>
      <c r="V947" s="482">
        <f>BA635</f>
        <v>0</v>
      </c>
      <c r="W947" s="401"/>
      <c r="X947" s="401"/>
      <c r="Y947" s="401"/>
      <c r="Z947" s="401"/>
      <c r="AA947" s="401"/>
      <c r="AB947" s="401"/>
      <c r="AC947" s="430"/>
      <c r="AD947" s="555">
        <f t="shared" ref="AD947:AD951" si="40">IF(ISERROR((L947*V947)),0,(L947*V947))</f>
        <v>0</v>
      </c>
      <c r="AE947" s="401"/>
      <c r="AF947" s="401"/>
      <c r="AG947" s="401"/>
      <c r="AH947" s="401"/>
      <c r="AI947" s="401"/>
      <c r="AJ947" s="401"/>
      <c r="AK947" s="430"/>
      <c r="AL947" s="58"/>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row>
    <row r="948" spans="1:112" ht="15.75" customHeight="1">
      <c r="A948" s="2"/>
      <c r="B948" s="431" t="s">
        <v>1507</v>
      </c>
      <c r="C948" s="401"/>
      <c r="D948" s="401"/>
      <c r="E948" s="401"/>
      <c r="F948" s="401"/>
      <c r="G948" s="401"/>
      <c r="H948" s="401"/>
      <c r="I948" s="401"/>
      <c r="J948" s="401"/>
      <c r="K948" s="430"/>
      <c r="L948" s="502">
        <f t="shared" si="39"/>
        <v>273902</v>
      </c>
      <c r="M948" s="401"/>
      <c r="N948" s="401"/>
      <c r="O948" s="401"/>
      <c r="P948" s="401"/>
      <c r="Q948" s="401"/>
      <c r="R948" s="401"/>
      <c r="S948" s="401"/>
      <c r="T948" s="401"/>
      <c r="U948" s="430"/>
      <c r="V948" s="482">
        <f>BF635</f>
        <v>12</v>
      </c>
      <c r="W948" s="401"/>
      <c r="X948" s="401"/>
      <c r="Y948" s="401"/>
      <c r="Z948" s="401"/>
      <c r="AA948" s="401"/>
      <c r="AB948" s="401"/>
      <c r="AC948" s="430"/>
      <c r="AD948" s="555">
        <f t="shared" si="40"/>
        <v>3286824</v>
      </c>
      <c r="AE948" s="401"/>
      <c r="AF948" s="401"/>
      <c r="AG948" s="401"/>
      <c r="AH948" s="401"/>
      <c r="AI948" s="401"/>
      <c r="AJ948" s="401"/>
      <c r="AK948" s="430"/>
      <c r="AL948" s="58"/>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row>
    <row r="949" spans="1:112" ht="12.75" customHeight="1">
      <c r="A949" s="2"/>
      <c r="B949" s="431" t="s">
        <v>1508</v>
      </c>
      <c r="C949" s="401"/>
      <c r="D949" s="401"/>
      <c r="E949" s="401"/>
      <c r="F949" s="401"/>
      <c r="G949" s="401"/>
      <c r="H949" s="401"/>
      <c r="I949" s="401"/>
      <c r="J949" s="401"/>
      <c r="K949" s="430"/>
      <c r="L949" s="502">
        <f t="shared" si="39"/>
        <v>330400</v>
      </c>
      <c r="M949" s="401"/>
      <c r="N949" s="401"/>
      <c r="O949" s="401"/>
      <c r="P949" s="401"/>
      <c r="Q949" s="401"/>
      <c r="R949" s="401"/>
      <c r="S949" s="401"/>
      <c r="T949" s="401"/>
      <c r="U949" s="430"/>
      <c r="V949" s="482">
        <f>BK635</f>
        <v>39</v>
      </c>
      <c r="W949" s="401"/>
      <c r="X949" s="401"/>
      <c r="Y949" s="401"/>
      <c r="Z949" s="401"/>
      <c r="AA949" s="401"/>
      <c r="AB949" s="401"/>
      <c r="AC949" s="430"/>
      <c r="AD949" s="555">
        <f t="shared" si="40"/>
        <v>12885600</v>
      </c>
      <c r="AE949" s="401"/>
      <c r="AF949" s="401"/>
      <c r="AG949" s="401"/>
      <c r="AH949" s="401"/>
      <c r="AI949" s="401"/>
      <c r="AJ949" s="401"/>
      <c r="AK949" s="430"/>
      <c r="AL949" s="58"/>
      <c r="AM949" s="62"/>
      <c r="AN949" s="6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row>
    <row r="950" spans="1:112" ht="12.75" customHeight="1">
      <c r="A950" s="2"/>
      <c r="B950" s="431" t="s">
        <v>1509</v>
      </c>
      <c r="C950" s="401"/>
      <c r="D950" s="401"/>
      <c r="E950" s="401"/>
      <c r="F950" s="401"/>
      <c r="G950" s="401"/>
      <c r="H950" s="401"/>
      <c r="I950" s="401"/>
      <c r="J950" s="401"/>
      <c r="K950" s="430"/>
      <c r="L950" s="502">
        <f t="shared" si="39"/>
        <v>422912</v>
      </c>
      <c r="M950" s="401"/>
      <c r="N950" s="401"/>
      <c r="O950" s="401"/>
      <c r="P950" s="401"/>
      <c r="Q950" s="401"/>
      <c r="R950" s="401"/>
      <c r="S950" s="401"/>
      <c r="T950" s="401"/>
      <c r="U950" s="430"/>
      <c r="V950" s="482">
        <f>BP635</f>
        <v>24</v>
      </c>
      <c r="W950" s="401"/>
      <c r="X950" s="401"/>
      <c r="Y950" s="401"/>
      <c r="Z950" s="401"/>
      <c r="AA950" s="401"/>
      <c r="AB950" s="401"/>
      <c r="AC950" s="430"/>
      <c r="AD950" s="555">
        <f t="shared" si="40"/>
        <v>10149888</v>
      </c>
      <c r="AE950" s="401"/>
      <c r="AF950" s="401"/>
      <c r="AG950" s="401"/>
      <c r="AH950" s="401"/>
      <c r="AI950" s="401"/>
      <c r="AJ950" s="401"/>
      <c r="AK950" s="430"/>
      <c r="AL950" s="58"/>
      <c r="AM950" s="62"/>
      <c r="AN950" s="6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row>
    <row r="951" spans="1:112" ht="12" customHeight="1">
      <c r="A951" s="2"/>
      <c r="B951" s="431" t="s">
        <v>1510</v>
      </c>
      <c r="C951" s="401"/>
      <c r="D951" s="401"/>
      <c r="E951" s="401"/>
      <c r="F951" s="401"/>
      <c r="G951" s="401"/>
      <c r="H951" s="401"/>
      <c r="I951" s="401"/>
      <c r="J951" s="401"/>
      <c r="K951" s="430"/>
      <c r="L951" s="502">
        <f t="shared" si="39"/>
        <v>471150</v>
      </c>
      <c r="M951" s="401"/>
      <c r="N951" s="401"/>
      <c r="O951" s="401"/>
      <c r="P951" s="401"/>
      <c r="Q951" s="401"/>
      <c r="R951" s="401"/>
      <c r="S951" s="401"/>
      <c r="T951" s="401"/>
      <c r="U951" s="430"/>
      <c r="V951" s="482">
        <f>BZ635+BU635</f>
        <v>0</v>
      </c>
      <c r="W951" s="401"/>
      <c r="X951" s="401"/>
      <c r="Y951" s="401"/>
      <c r="Z951" s="401"/>
      <c r="AA951" s="401"/>
      <c r="AB951" s="401"/>
      <c r="AC951" s="430"/>
      <c r="AD951" s="555">
        <f t="shared" si="40"/>
        <v>0</v>
      </c>
      <c r="AE951" s="401"/>
      <c r="AF951" s="401"/>
      <c r="AG951" s="401"/>
      <c r="AH951" s="401"/>
      <c r="AI951" s="401"/>
      <c r="AJ951" s="401"/>
      <c r="AK951" s="430"/>
      <c r="AL951" s="58"/>
      <c r="AM951" s="62"/>
      <c r="AN951" s="6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row>
    <row r="952" spans="1:112" ht="12.75" customHeight="1">
      <c r="A952" s="2"/>
      <c r="B952" s="514" t="s">
        <v>1774</v>
      </c>
      <c r="C952" s="401"/>
      <c r="D952" s="401"/>
      <c r="E952" s="401"/>
      <c r="F952" s="401"/>
      <c r="G952" s="401"/>
      <c r="H952" s="401"/>
      <c r="I952" s="401"/>
      <c r="J952" s="401"/>
      <c r="K952" s="401"/>
      <c r="L952" s="401"/>
      <c r="M952" s="401"/>
      <c r="N952" s="401"/>
      <c r="O952" s="401"/>
      <c r="P952" s="401"/>
      <c r="Q952" s="401"/>
      <c r="R952" s="401"/>
      <c r="S952" s="401"/>
      <c r="T952" s="401"/>
      <c r="U952" s="430"/>
      <c r="V952" s="482">
        <f>SUM(V947:AC951)</f>
        <v>75</v>
      </c>
      <c r="W952" s="401"/>
      <c r="X952" s="401"/>
      <c r="Y952" s="401"/>
      <c r="Z952" s="401"/>
      <c r="AA952" s="401"/>
      <c r="AB952" s="401"/>
      <c r="AC952" s="430"/>
      <c r="AD952" s="555"/>
      <c r="AE952" s="401"/>
      <c r="AF952" s="401"/>
      <c r="AG952" s="401"/>
      <c r="AH952" s="401"/>
      <c r="AI952" s="401"/>
      <c r="AJ952" s="401"/>
      <c r="AK952" s="430"/>
      <c r="AL952" s="58"/>
      <c r="AM952" s="62"/>
      <c r="AN952" s="6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row>
    <row r="953" spans="1:112" ht="12.75" customHeight="1">
      <c r="A953" s="2"/>
      <c r="B953" s="571" t="s">
        <v>1775</v>
      </c>
      <c r="C953" s="440"/>
      <c r="D953" s="440"/>
      <c r="E953" s="440"/>
      <c r="F953" s="440"/>
      <c r="G953" s="440"/>
      <c r="H953" s="440"/>
      <c r="I953" s="440"/>
      <c r="J953" s="440"/>
      <c r="K953" s="440"/>
      <c r="L953" s="440"/>
      <c r="M953" s="440"/>
      <c r="N953" s="440"/>
      <c r="O953" s="440"/>
      <c r="P953" s="440"/>
      <c r="Q953" s="440"/>
      <c r="R953" s="440"/>
      <c r="S953" s="440"/>
      <c r="T953" s="440"/>
      <c r="U953" s="440"/>
      <c r="V953" s="440"/>
      <c r="W953" s="440"/>
      <c r="X953" s="440"/>
      <c r="Y953" s="440"/>
      <c r="Z953" s="440"/>
      <c r="AA953" s="440"/>
      <c r="AB953" s="440"/>
      <c r="AC953" s="446"/>
      <c r="AD953" s="530">
        <f>SUM(AD947:AK951)</f>
        <v>26322312</v>
      </c>
      <c r="AE953" s="401"/>
      <c r="AF953" s="401"/>
      <c r="AG953" s="401"/>
      <c r="AH953" s="401"/>
      <c r="AI953" s="401"/>
      <c r="AJ953" s="401"/>
      <c r="AK953" s="430"/>
      <c r="AL953" s="58"/>
      <c r="AM953" s="62"/>
      <c r="AN953" s="6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row>
    <row r="954" spans="1:112" ht="12.75" customHeight="1">
      <c r="A954" s="2"/>
      <c r="B954" s="353"/>
      <c r="C954" s="354"/>
      <c r="D954" s="354"/>
      <c r="E954" s="354"/>
      <c r="F954" s="354"/>
      <c r="G954" s="354"/>
      <c r="H954" s="354"/>
      <c r="I954" s="354"/>
      <c r="J954" s="354"/>
      <c r="K954" s="354"/>
      <c r="L954" s="354"/>
      <c r="M954" s="354"/>
      <c r="N954" s="354"/>
      <c r="O954" s="354"/>
      <c r="P954" s="354"/>
      <c r="Q954" s="354"/>
      <c r="R954" s="354"/>
      <c r="S954" s="354"/>
      <c r="T954" s="354"/>
      <c r="U954" s="354"/>
      <c r="V954" s="354"/>
      <c r="W954" s="354"/>
      <c r="X954" s="354"/>
      <c r="Y954" s="355"/>
      <c r="Z954" s="590" t="s">
        <v>1776</v>
      </c>
      <c r="AA954" s="401"/>
      <c r="AB954" s="401"/>
      <c r="AC954" s="430"/>
      <c r="AD954" s="353"/>
      <c r="AE954" s="354"/>
      <c r="AF954" s="354"/>
      <c r="AG954" s="354"/>
      <c r="AH954" s="354"/>
      <c r="AI954" s="354"/>
      <c r="AJ954" s="354"/>
      <c r="AK954" s="355"/>
      <c r="AL954" s="58"/>
      <c r="AM954" s="62"/>
      <c r="AN954" s="6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row>
    <row r="955" spans="1:112" ht="12" customHeight="1">
      <c r="A955" s="2"/>
      <c r="B955" s="174"/>
      <c r="C955" s="356" t="s">
        <v>1777</v>
      </c>
      <c r="D955" s="527" t="s">
        <v>1778</v>
      </c>
      <c r="E955" s="440"/>
      <c r="F955" s="440"/>
      <c r="G955" s="440"/>
      <c r="H955" s="440"/>
      <c r="I955" s="440"/>
      <c r="J955" s="440"/>
      <c r="K955" s="440"/>
      <c r="L955" s="440"/>
      <c r="M955" s="440"/>
      <c r="N955" s="440"/>
      <c r="O955" s="440"/>
      <c r="P955" s="440"/>
      <c r="Q955" s="440"/>
      <c r="R955" s="440"/>
      <c r="S955" s="440"/>
      <c r="T955" s="440"/>
      <c r="U955" s="440"/>
      <c r="V955" s="440"/>
      <c r="W955" s="440"/>
      <c r="X955" s="440"/>
      <c r="Y955" s="446"/>
      <c r="Z955" s="2"/>
      <c r="AA955" s="589" t="s">
        <v>604</v>
      </c>
      <c r="AB955" s="430"/>
      <c r="AC955" s="79"/>
      <c r="AD955" s="568">
        <f>ROUND(IF(AND(AA955="yes",D957&gt;0),AD953*0.2,0),0)</f>
        <v>0</v>
      </c>
      <c r="AE955" s="440"/>
      <c r="AF955" s="440"/>
      <c r="AG955" s="440"/>
      <c r="AH955" s="440"/>
      <c r="AI955" s="440"/>
      <c r="AJ955" s="440"/>
      <c r="AK955" s="446"/>
      <c r="AL955" s="58"/>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row>
    <row r="956" spans="1:112" ht="77.25" customHeight="1">
      <c r="A956" s="2"/>
      <c r="B956" s="357"/>
      <c r="C956" s="358"/>
      <c r="D956" s="586" t="s">
        <v>1779</v>
      </c>
      <c r="E956" s="450"/>
      <c r="F956" s="450"/>
      <c r="G956" s="450"/>
      <c r="H956" s="450"/>
      <c r="I956" s="450"/>
      <c r="J956" s="450"/>
      <c r="K956" s="450"/>
      <c r="L956" s="450"/>
      <c r="M956" s="450"/>
      <c r="N956" s="450"/>
      <c r="O956" s="450"/>
      <c r="P956" s="450"/>
      <c r="Q956" s="450"/>
      <c r="R956" s="450"/>
      <c r="S956" s="450"/>
      <c r="T956" s="450"/>
      <c r="U956" s="450"/>
      <c r="V956" s="450"/>
      <c r="W956" s="450"/>
      <c r="X956" s="450"/>
      <c r="Y956" s="451"/>
      <c r="Z956" s="2"/>
      <c r="AA956" s="2"/>
      <c r="AB956" s="2"/>
      <c r="AC956" s="81"/>
      <c r="AD956" s="390"/>
      <c r="AE956" s="390"/>
      <c r="AF956" s="390"/>
      <c r="AG956" s="390"/>
      <c r="AH956" s="390"/>
      <c r="AI956" s="390"/>
      <c r="AJ956" s="390"/>
      <c r="AK956" s="448"/>
      <c r="AL956" s="58"/>
      <c r="AM956" s="2"/>
      <c r="AN956" s="2" t="s">
        <v>30</v>
      </c>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row>
    <row r="957" spans="1:112" ht="12" customHeight="1">
      <c r="A957" s="2"/>
      <c r="B957" s="357"/>
      <c r="C957" s="358"/>
      <c r="D957" s="587"/>
      <c r="E957" s="401"/>
      <c r="F957" s="401"/>
      <c r="G957" s="401"/>
      <c r="H957" s="401"/>
      <c r="I957" s="401"/>
      <c r="J957" s="401"/>
      <c r="K957" s="401"/>
      <c r="L957" s="401"/>
      <c r="M957" s="401"/>
      <c r="N957" s="401"/>
      <c r="O957" s="401"/>
      <c r="P957" s="401"/>
      <c r="Q957" s="401"/>
      <c r="R957" s="401"/>
      <c r="S957" s="401"/>
      <c r="T957" s="401"/>
      <c r="U957" s="401"/>
      <c r="V957" s="401"/>
      <c r="W957" s="401"/>
      <c r="X957" s="401"/>
      <c r="Y957" s="430"/>
      <c r="Z957" s="2"/>
      <c r="AA957" s="2"/>
      <c r="AB957" s="2"/>
      <c r="AC957" s="81"/>
      <c r="AD957" s="390"/>
      <c r="AE957" s="390"/>
      <c r="AF957" s="390"/>
      <c r="AG957" s="390"/>
      <c r="AH957" s="390"/>
      <c r="AI957" s="390"/>
      <c r="AJ957" s="390"/>
      <c r="AK957" s="448"/>
      <c r="AL957" s="58"/>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row>
    <row r="958" spans="1:112" ht="12.75" customHeight="1">
      <c r="A958" s="2"/>
      <c r="B958" s="359"/>
      <c r="C958" s="360"/>
      <c r="D958" s="527" t="s">
        <v>1780</v>
      </c>
      <c r="E958" s="440"/>
      <c r="F958" s="440"/>
      <c r="G958" s="440"/>
      <c r="H958" s="440"/>
      <c r="I958" s="440"/>
      <c r="J958" s="440"/>
      <c r="K958" s="440"/>
      <c r="L958" s="440"/>
      <c r="M958" s="440"/>
      <c r="N958" s="440"/>
      <c r="O958" s="440"/>
      <c r="P958" s="440"/>
      <c r="Q958" s="440"/>
      <c r="R958" s="440"/>
      <c r="S958" s="440"/>
      <c r="T958" s="440"/>
      <c r="U958" s="440"/>
      <c r="V958" s="440"/>
      <c r="W958" s="440"/>
      <c r="X958" s="440"/>
      <c r="Y958" s="446"/>
      <c r="Z958" s="78"/>
      <c r="AA958" s="528" t="s">
        <v>604</v>
      </c>
      <c r="AB958" s="430"/>
      <c r="AC958" s="79"/>
      <c r="AD958" s="529">
        <f>ROUND(IF(AA958="yes",AD953*0.05,0),0)</f>
        <v>0</v>
      </c>
      <c r="AE958" s="440"/>
      <c r="AF958" s="440"/>
      <c r="AG958" s="440"/>
      <c r="AH958" s="440"/>
      <c r="AI958" s="440"/>
      <c r="AJ958" s="440"/>
      <c r="AK958" s="446"/>
      <c r="AL958" s="58"/>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row>
    <row r="959" spans="1:112" ht="12.75" customHeight="1">
      <c r="A959" s="2"/>
      <c r="B959" s="357"/>
      <c r="C959" s="361"/>
      <c r="D959" s="592" t="s">
        <v>1781</v>
      </c>
      <c r="E959" s="390"/>
      <c r="F959" s="390"/>
      <c r="G959" s="390"/>
      <c r="H959" s="390"/>
      <c r="I959" s="390"/>
      <c r="J959" s="390"/>
      <c r="K959" s="390"/>
      <c r="L959" s="390"/>
      <c r="M959" s="390"/>
      <c r="N959" s="390"/>
      <c r="O959" s="390"/>
      <c r="P959" s="390"/>
      <c r="Q959" s="390"/>
      <c r="R959" s="390"/>
      <c r="S959" s="390"/>
      <c r="T959" s="390"/>
      <c r="U959" s="390"/>
      <c r="V959" s="390"/>
      <c r="W959" s="390"/>
      <c r="X959" s="390"/>
      <c r="Y959" s="448"/>
      <c r="Z959" s="2"/>
      <c r="AA959" s="2"/>
      <c r="AB959" s="2"/>
      <c r="AC959" s="81"/>
      <c r="AD959" s="447"/>
      <c r="AE959" s="390"/>
      <c r="AF959" s="390"/>
      <c r="AG959" s="390"/>
      <c r="AH959" s="390"/>
      <c r="AI959" s="390"/>
      <c r="AJ959" s="390"/>
      <c r="AK959" s="448"/>
      <c r="AL959" s="58"/>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row>
    <row r="960" spans="1:112" ht="12.75" customHeight="1">
      <c r="A960" s="2"/>
      <c r="B960" s="357"/>
      <c r="C960" s="361"/>
      <c r="D960" s="447"/>
      <c r="E960" s="390"/>
      <c r="F960" s="390"/>
      <c r="G960" s="390"/>
      <c r="H960" s="390"/>
      <c r="I960" s="390"/>
      <c r="J960" s="390"/>
      <c r="K960" s="390"/>
      <c r="L960" s="390"/>
      <c r="M960" s="390"/>
      <c r="N960" s="390"/>
      <c r="O960" s="390"/>
      <c r="P960" s="390"/>
      <c r="Q960" s="390"/>
      <c r="R960" s="390"/>
      <c r="S960" s="390"/>
      <c r="T960" s="390"/>
      <c r="U960" s="390"/>
      <c r="V960" s="390"/>
      <c r="W960" s="390"/>
      <c r="X960" s="390"/>
      <c r="Y960" s="448"/>
      <c r="Z960" s="2"/>
      <c r="AA960" s="2"/>
      <c r="AB960" s="2"/>
      <c r="AC960" s="81"/>
      <c r="AD960" s="447"/>
      <c r="AE960" s="390"/>
      <c r="AF960" s="390"/>
      <c r="AG960" s="390"/>
      <c r="AH960" s="390"/>
      <c r="AI960" s="390"/>
      <c r="AJ960" s="390"/>
      <c r="AK960" s="448"/>
      <c r="AL960" s="58"/>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row>
    <row r="961" spans="1:112" ht="12.75" customHeight="1">
      <c r="A961" s="2"/>
      <c r="B961" s="357"/>
      <c r="C961" s="361"/>
      <c r="D961" s="447"/>
      <c r="E961" s="390"/>
      <c r="F961" s="390"/>
      <c r="G961" s="390"/>
      <c r="H961" s="390"/>
      <c r="I961" s="390"/>
      <c r="J961" s="390"/>
      <c r="K961" s="390"/>
      <c r="L961" s="390"/>
      <c r="M961" s="390"/>
      <c r="N961" s="390"/>
      <c r="O961" s="390"/>
      <c r="P961" s="390"/>
      <c r="Q961" s="390"/>
      <c r="R961" s="390"/>
      <c r="S961" s="390"/>
      <c r="T961" s="390"/>
      <c r="U961" s="390"/>
      <c r="V961" s="390"/>
      <c r="W961" s="390"/>
      <c r="X961" s="390"/>
      <c r="Y961" s="448"/>
      <c r="Z961" s="2"/>
      <c r="AA961" s="2"/>
      <c r="AB961" s="2"/>
      <c r="AC961" s="81"/>
      <c r="AD961" s="447"/>
      <c r="AE961" s="390"/>
      <c r="AF961" s="390"/>
      <c r="AG961" s="390"/>
      <c r="AH961" s="390"/>
      <c r="AI961" s="390"/>
      <c r="AJ961" s="390"/>
      <c r="AK961" s="448"/>
      <c r="AL961" s="58"/>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row>
    <row r="962" spans="1:112" ht="12.75" customHeight="1">
      <c r="A962" s="2"/>
      <c r="B962" s="357"/>
      <c r="C962" s="361"/>
      <c r="D962" s="447"/>
      <c r="E962" s="390"/>
      <c r="F962" s="390"/>
      <c r="G962" s="390"/>
      <c r="H962" s="390"/>
      <c r="I962" s="390"/>
      <c r="J962" s="390"/>
      <c r="K962" s="390"/>
      <c r="L962" s="390"/>
      <c r="M962" s="390"/>
      <c r="N962" s="390"/>
      <c r="O962" s="390"/>
      <c r="P962" s="390"/>
      <c r="Q962" s="390"/>
      <c r="R962" s="390"/>
      <c r="S962" s="390"/>
      <c r="T962" s="390"/>
      <c r="U962" s="390"/>
      <c r="V962" s="390"/>
      <c r="W962" s="390"/>
      <c r="X962" s="390"/>
      <c r="Y962" s="448"/>
      <c r="Z962" s="2"/>
      <c r="AA962" s="2"/>
      <c r="AB962" s="2"/>
      <c r="AC962" s="81"/>
      <c r="AD962" s="447"/>
      <c r="AE962" s="390"/>
      <c r="AF962" s="390"/>
      <c r="AG962" s="390"/>
      <c r="AH962" s="390"/>
      <c r="AI962" s="390"/>
      <c r="AJ962" s="390"/>
      <c r="AK962" s="448"/>
      <c r="AL962" s="58"/>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row>
    <row r="963" spans="1:112" ht="12.75" customHeight="1">
      <c r="A963" s="2"/>
      <c r="B963" s="357"/>
      <c r="C963" s="361"/>
      <c r="D963" s="447"/>
      <c r="E963" s="390"/>
      <c r="F963" s="390"/>
      <c r="G963" s="390"/>
      <c r="H963" s="390"/>
      <c r="I963" s="390"/>
      <c r="J963" s="390"/>
      <c r="K963" s="390"/>
      <c r="L963" s="390"/>
      <c r="M963" s="390"/>
      <c r="N963" s="390"/>
      <c r="O963" s="390"/>
      <c r="P963" s="390"/>
      <c r="Q963" s="390"/>
      <c r="R963" s="390"/>
      <c r="S963" s="390"/>
      <c r="T963" s="390"/>
      <c r="U963" s="390"/>
      <c r="V963" s="390"/>
      <c r="W963" s="390"/>
      <c r="X963" s="390"/>
      <c r="Y963" s="448"/>
      <c r="Z963" s="2"/>
      <c r="AA963" s="2"/>
      <c r="AB963" s="2"/>
      <c r="AC963" s="81"/>
      <c r="AD963" s="447"/>
      <c r="AE963" s="390"/>
      <c r="AF963" s="390"/>
      <c r="AG963" s="390"/>
      <c r="AH963" s="390"/>
      <c r="AI963" s="390"/>
      <c r="AJ963" s="390"/>
      <c r="AK963" s="448"/>
      <c r="AL963" s="58"/>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row>
    <row r="964" spans="1:112" ht="12.75" customHeight="1">
      <c r="A964" s="2"/>
      <c r="B964" s="362"/>
      <c r="C964" s="363"/>
      <c r="D964" s="449"/>
      <c r="E964" s="450"/>
      <c r="F964" s="450"/>
      <c r="G964" s="450"/>
      <c r="H964" s="450"/>
      <c r="I964" s="450"/>
      <c r="J964" s="450"/>
      <c r="K964" s="450"/>
      <c r="L964" s="450"/>
      <c r="M964" s="450"/>
      <c r="N964" s="450"/>
      <c r="O964" s="450"/>
      <c r="P964" s="450"/>
      <c r="Q964" s="450"/>
      <c r="R964" s="450"/>
      <c r="S964" s="450"/>
      <c r="T964" s="450"/>
      <c r="U964" s="450"/>
      <c r="V964" s="450"/>
      <c r="W964" s="450"/>
      <c r="X964" s="450"/>
      <c r="Y964" s="451"/>
      <c r="Z964" s="73"/>
      <c r="AA964" s="73"/>
      <c r="AB964" s="73"/>
      <c r="AC964" s="83"/>
      <c r="AD964" s="449"/>
      <c r="AE964" s="450"/>
      <c r="AF964" s="450"/>
      <c r="AG964" s="450"/>
      <c r="AH964" s="450"/>
      <c r="AI964" s="450"/>
      <c r="AJ964" s="450"/>
      <c r="AK964" s="451"/>
      <c r="AL964" s="58"/>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row>
    <row r="965" spans="1:112" ht="12.75" customHeight="1">
      <c r="A965" s="2"/>
      <c r="B965" s="359"/>
      <c r="C965" s="204" t="s">
        <v>1782</v>
      </c>
      <c r="D965" s="527" t="s">
        <v>1783</v>
      </c>
      <c r="E965" s="440"/>
      <c r="F965" s="440"/>
      <c r="G965" s="440"/>
      <c r="H965" s="440"/>
      <c r="I965" s="440"/>
      <c r="J965" s="440"/>
      <c r="K965" s="440"/>
      <c r="L965" s="440"/>
      <c r="M965" s="440"/>
      <c r="N965" s="440"/>
      <c r="O965" s="440"/>
      <c r="P965" s="440"/>
      <c r="Q965" s="440"/>
      <c r="R965" s="440"/>
      <c r="S965" s="440"/>
      <c r="T965" s="440"/>
      <c r="U965" s="440"/>
      <c r="V965" s="440"/>
      <c r="W965" s="440"/>
      <c r="X965" s="440"/>
      <c r="Y965" s="446"/>
      <c r="Z965" s="78"/>
      <c r="AA965" s="528" t="s">
        <v>604</v>
      </c>
      <c r="AB965" s="430"/>
      <c r="AC965" s="79"/>
      <c r="AD965" s="568">
        <f>ROUND(IF(AA965="yes",AD953*0.07,0),0)</f>
        <v>0</v>
      </c>
      <c r="AE965" s="440"/>
      <c r="AF965" s="440"/>
      <c r="AG965" s="440"/>
      <c r="AH965" s="440"/>
      <c r="AI965" s="440"/>
      <c r="AJ965" s="440"/>
      <c r="AK965" s="446"/>
      <c r="AL965" s="58"/>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row>
    <row r="966" spans="1:112" ht="12.75" customHeight="1">
      <c r="A966" s="2"/>
      <c r="B966" s="175"/>
      <c r="C966" s="10"/>
      <c r="D966" s="522" t="s">
        <v>1784</v>
      </c>
      <c r="E966" s="390"/>
      <c r="F966" s="390"/>
      <c r="G966" s="390"/>
      <c r="H966" s="390"/>
      <c r="I966" s="390"/>
      <c r="J966" s="390"/>
      <c r="K966" s="390"/>
      <c r="L966" s="390"/>
      <c r="M966" s="390"/>
      <c r="N966" s="390"/>
      <c r="O966" s="390"/>
      <c r="P966" s="390"/>
      <c r="Q966" s="390"/>
      <c r="R966" s="390"/>
      <c r="S966" s="390"/>
      <c r="T966" s="390"/>
      <c r="U966" s="390"/>
      <c r="V966" s="390"/>
      <c r="W966" s="390"/>
      <c r="X966" s="390"/>
      <c r="Y966" s="448"/>
      <c r="Z966" s="2"/>
      <c r="AA966" s="2"/>
      <c r="AB966" s="2"/>
      <c r="AC966" s="81"/>
      <c r="AD966" s="390"/>
      <c r="AE966" s="390"/>
      <c r="AF966" s="390"/>
      <c r="AG966" s="390"/>
      <c r="AH966" s="390"/>
      <c r="AI966" s="390"/>
      <c r="AJ966" s="390"/>
      <c r="AK966" s="448"/>
      <c r="AL966" s="58"/>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row>
    <row r="967" spans="1:112" ht="12.75" customHeight="1">
      <c r="A967" s="2"/>
      <c r="B967" s="175"/>
      <c r="C967" s="10"/>
      <c r="D967" s="447"/>
      <c r="E967" s="390"/>
      <c r="F967" s="390"/>
      <c r="G967" s="390"/>
      <c r="H967" s="390"/>
      <c r="I967" s="390"/>
      <c r="J967" s="390"/>
      <c r="K967" s="390"/>
      <c r="L967" s="390"/>
      <c r="M967" s="390"/>
      <c r="N967" s="390"/>
      <c r="O967" s="390"/>
      <c r="P967" s="390"/>
      <c r="Q967" s="390"/>
      <c r="R967" s="390"/>
      <c r="S967" s="390"/>
      <c r="T967" s="390"/>
      <c r="U967" s="390"/>
      <c r="V967" s="390"/>
      <c r="W967" s="390"/>
      <c r="X967" s="390"/>
      <c r="Y967" s="448"/>
      <c r="Z967" s="2"/>
      <c r="AA967" s="2"/>
      <c r="AB967" s="2"/>
      <c r="AC967" s="81"/>
      <c r="AD967" s="390"/>
      <c r="AE967" s="390"/>
      <c r="AF967" s="390"/>
      <c r="AG967" s="390"/>
      <c r="AH967" s="390"/>
      <c r="AI967" s="390"/>
      <c r="AJ967" s="390"/>
      <c r="AK967" s="448"/>
      <c r="AL967" s="58"/>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row>
    <row r="968" spans="1:112" ht="12.75" customHeight="1">
      <c r="A968" s="2"/>
      <c r="B968" s="364"/>
      <c r="C968" s="363"/>
      <c r="D968" s="449"/>
      <c r="E968" s="450"/>
      <c r="F968" s="450"/>
      <c r="G968" s="450"/>
      <c r="H968" s="450"/>
      <c r="I968" s="450"/>
      <c r="J968" s="450"/>
      <c r="K968" s="450"/>
      <c r="L968" s="450"/>
      <c r="M968" s="450"/>
      <c r="N968" s="450"/>
      <c r="O968" s="450"/>
      <c r="P968" s="450"/>
      <c r="Q968" s="450"/>
      <c r="R968" s="450"/>
      <c r="S968" s="450"/>
      <c r="T968" s="450"/>
      <c r="U968" s="450"/>
      <c r="V968" s="450"/>
      <c r="W968" s="450"/>
      <c r="X968" s="450"/>
      <c r="Y968" s="451"/>
      <c r="Z968" s="73"/>
      <c r="AA968" s="73"/>
      <c r="AB968" s="73"/>
      <c r="AC968" s="83"/>
      <c r="AD968" s="450"/>
      <c r="AE968" s="450"/>
      <c r="AF968" s="450"/>
      <c r="AG968" s="450"/>
      <c r="AH968" s="450"/>
      <c r="AI968" s="450"/>
      <c r="AJ968" s="450"/>
      <c r="AK968" s="451"/>
      <c r="AL968" s="58"/>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row>
    <row r="969" spans="1:112" ht="12.75" customHeight="1">
      <c r="A969" s="2"/>
      <c r="B969" s="174"/>
      <c r="C969" s="204" t="s">
        <v>1785</v>
      </c>
      <c r="D969" s="527" t="s">
        <v>1786</v>
      </c>
      <c r="E969" s="440"/>
      <c r="F969" s="440"/>
      <c r="G969" s="440"/>
      <c r="H969" s="440"/>
      <c r="I969" s="440"/>
      <c r="J969" s="440"/>
      <c r="K969" s="440"/>
      <c r="L969" s="440"/>
      <c r="M969" s="440"/>
      <c r="N969" s="440"/>
      <c r="O969" s="440"/>
      <c r="P969" s="440"/>
      <c r="Q969" s="440"/>
      <c r="R969" s="440"/>
      <c r="S969" s="440"/>
      <c r="T969" s="440"/>
      <c r="U969" s="440"/>
      <c r="V969" s="440"/>
      <c r="W969" s="440"/>
      <c r="X969" s="440"/>
      <c r="Y969" s="446"/>
      <c r="Z969" s="175"/>
      <c r="AA969" s="523" t="s">
        <v>419</v>
      </c>
      <c r="AB969" s="524"/>
      <c r="AC969" s="2"/>
      <c r="AD969" s="529">
        <f>ROUND(IF(AA969="yes",AD953*0.02,0),0)</f>
        <v>526446</v>
      </c>
      <c r="AE969" s="440"/>
      <c r="AF969" s="440"/>
      <c r="AG969" s="440"/>
      <c r="AH969" s="440"/>
      <c r="AI969" s="440"/>
      <c r="AJ969" s="440"/>
      <c r="AK969" s="446"/>
      <c r="AL969" s="58"/>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row>
    <row r="970" spans="1:112" ht="12.75" customHeight="1">
      <c r="A970" s="2"/>
      <c r="B970" s="175"/>
      <c r="C970" s="10"/>
      <c r="D970" s="591" t="s">
        <v>1787</v>
      </c>
      <c r="E970" s="450"/>
      <c r="F970" s="450"/>
      <c r="G970" s="450"/>
      <c r="H970" s="450"/>
      <c r="I970" s="450"/>
      <c r="J970" s="450"/>
      <c r="K970" s="450"/>
      <c r="L970" s="450"/>
      <c r="M970" s="450"/>
      <c r="N970" s="450"/>
      <c r="O970" s="450"/>
      <c r="P970" s="450"/>
      <c r="Q970" s="450"/>
      <c r="R970" s="450"/>
      <c r="S970" s="450"/>
      <c r="T970" s="450"/>
      <c r="U970" s="450"/>
      <c r="V970" s="450"/>
      <c r="W970" s="450"/>
      <c r="X970" s="450"/>
      <c r="Y970" s="451"/>
      <c r="Z970" s="175"/>
      <c r="AA970" s="2"/>
      <c r="AB970" s="2"/>
      <c r="AC970" s="2"/>
      <c r="AD970" s="447"/>
      <c r="AE970" s="390"/>
      <c r="AF970" s="390"/>
      <c r="AG970" s="390"/>
      <c r="AH970" s="390"/>
      <c r="AI970" s="390"/>
      <c r="AJ970" s="390"/>
      <c r="AK970" s="448"/>
      <c r="AL970" s="58"/>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row>
    <row r="971" spans="1:112" ht="12.75" customHeight="1">
      <c r="A971" s="2"/>
      <c r="B971" s="174"/>
      <c r="C971" s="204" t="s">
        <v>1788</v>
      </c>
      <c r="D971" s="527" t="s">
        <v>1789</v>
      </c>
      <c r="E971" s="440"/>
      <c r="F971" s="440"/>
      <c r="G971" s="440"/>
      <c r="H971" s="440"/>
      <c r="I971" s="440"/>
      <c r="J971" s="440"/>
      <c r="K971" s="440"/>
      <c r="L971" s="440"/>
      <c r="M971" s="440"/>
      <c r="N971" s="440"/>
      <c r="O971" s="440"/>
      <c r="P971" s="440"/>
      <c r="Q971" s="440"/>
      <c r="R971" s="440"/>
      <c r="S971" s="440"/>
      <c r="T971" s="440"/>
      <c r="U971" s="440"/>
      <c r="V971" s="440"/>
      <c r="W971" s="440"/>
      <c r="X971" s="440"/>
      <c r="Y971" s="446"/>
      <c r="Z971" s="174"/>
      <c r="AA971" s="528" t="s">
        <v>604</v>
      </c>
      <c r="AB971" s="430"/>
      <c r="AC971" s="174"/>
      <c r="AD971" s="529">
        <f>ROUND(IF(AA971="yes",AD953*0.02,0),0)</f>
        <v>0</v>
      </c>
      <c r="AE971" s="440"/>
      <c r="AF971" s="440"/>
      <c r="AG971" s="440"/>
      <c r="AH971" s="440"/>
      <c r="AI971" s="440"/>
      <c r="AJ971" s="440"/>
      <c r="AK971" s="446"/>
      <c r="AL971" s="58"/>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row>
    <row r="972" spans="1:112" ht="12.75" customHeight="1">
      <c r="A972" s="2"/>
      <c r="B972" s="175"/>
      <c r="C972" s="10"/>
      <c r="D972" s="522" t="s">
        <v>1790</v>
      </c>
      <c r="E972" s="390"/>
      <c r="F972" s="390"/>
      <c r="G972" s="390"/>
      <c r="H972" s="390"/>
      <c r="I972" s="390"/>
      <c r="J972" s="390"/>
      <c r="K972" s="390"/>
      <c r="L972" s="390"/>
      <c r="M972" s="390"/>
      <c r="N972" s="390"/>
      <c r="O972" s="390"/>
      <c r="P972" s="390"/>
      <c r="Q972" s="390"/>
      <c r="R972" s="390"/>
      <c r="S972" s="390"/>
      <c r="T972" s="390"/>
      <c r="U972" s="390"/>
      <c r="V972" s="390"/>
      <c r="W972" s="390"/>
      <c r="X972" s="390"/>
      <c r="Y972" s="448"/>
      <c r="Z972" s="175"/>
      <c r="AA972" s="2"/>
      <c r="AB972" s="2"/>
      <c r="AC972" s="2"/>
      <c r="AD972" s="447"/>
      <c r="AE972" s="390"/>
      <c r="AF972" s="390"/>
      <c r="AG972" s="390"/>
      <c r="AH972" s="390"/>
      <c r="AI972" s="390"/>
      <c r="AJ972" s="390"/>
      <c r="AK972" s="448"/>
      <c r="AL972" s="58"/>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row>
    <row r="973" spans="1:112" ht="12.75" customHeight="1">
      <c r="A973" s="2"/>
      <c r="B973" s="362"/>
      <c r="C973" s="363"/>
      <c r="D973" s="449"/>
      <c r="E973" s="450"/>
      <c r="F973" s="450"/>
      <c r="G973" s="450"/>
      <c r="H973" s="450"/>
      <c r="I973" s="450"/>
      <c r="J973" s="450"/>
      <c r="K973" s="450"/>
      <c r="L973" s="450"/>
      <c r="M973" s="450"/>
      <c r="N973" s="450"/>
      <c r="O973" s="450"/>
      <c r="P973" s="450"/>
      <c r="Q973" s="450"/>
      <c r="R973" s="450"/>
      <c r="S973" s="450"/>
      <c r="T973" s="450"/>
      <c r="U973" s="450"/>
      <c r="V973" s="450"/>
      <c r="W973" s="450"/>
      <c r="X973" s="450"/>
      <c r="Y973" s="451"/>
      <c r="Z973" s="177"/>
      <c r="AA973" s="73"/>
      <c r="AB973" s="73"/>
      <c r="AC973" s="83"/>
      <c r="AD973" s="449"/>
      <c r="AE973" s="450"/>
      <c r="AF973" s="450"/>
      <c r="AG973" s="450"/>
      <c r="AH973" s="450"/>
      <c r="AI973" s="450"/>
      <c r="AJ973" s="450"/>
      <c r="AK973" s="451"/>
      <c r="AL973" s="58"/>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row>
    <row r="974" spans="1:112" ht="12.75" customHeight="1">
      <c r="A974" s="2"/>
      <c r="B974" s="174"/>
      <c r="C974" s="204" t="s">
        <v>1791</v>
      </c>
      <c r="D974" s="527" t="s">
        <v>1792</v>
      </c>
      <c r="E974" s="440"/>
      <c r="F974" s="440"/>
      <c r="G974" s="440"/>
      <c r="H974" s="440"/>
      <c r="I974" s="440"/>
      <c r="J974" s="440"/>
      <c r="K974" s="440"/>
      <c r="L974" s="440"/>
      <c r="M974" s="440"/>
      <c r="N974" s="440"/>
      <c r="O974" s="440"/>
      <c r="P974" s="440"/>
      <c r="Q974" s="440"/>
      <c r="R974" s="440"/>
      <c r="S974" s="440"/>
      <c r="T974" s="440"/>
      <c r="U974" s="440"/>
      <c r="V974" s="440"/>
      <c r="W974" s="440"/>
      <c r="X974" s="440"/>
      <c r="Y974" s="446"/>
      <c r="Z974" s="174"/>
      <c r="AA974" s="528" t="s">
        <v>604</v>
      </c>
      <c r="AB974" s="430"/>
      <c r="AC974" s="79"/>
      <c r="AD974" s="529">
        <f>IF(AA974="yes",AD953*AN891,0)</f>
        <v>0</v>
      </c>
      <c r="AE974" s="440"/>
      <c r="AF974" s="440"/>
      <c r="AG974" s="440"/>
      <c r="AH974" s="440"/>
      <c r="AI974" s="440"/>
      <c r="AJ974" s="440"/>
      <c r="AK974" s="446"/>
      <c r="AL974" s="58"/>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row>
    <row r="975" spans="1:112" ht="15" customHeight="1">
      <c r="A975" s="2"/>
      <c r="B975" s="175"/>
      <c r="C975" s="10"/>
      <c r="D975" s="522" t="s">
        <v>1793</v>
      </c>
      <c r="E975" s="390"/>
      <c r="F975" s="390"/>
      <c r="G975" s="390"/>
      <c r="H975" s="390"/>
      <c r="I975" s="390"/>
      <c r="J975" s="390"/>
      <c r="K975" s="390"/>
      <c r="L975" s="390"/>
      <c r="M975" s="390"/>
      <c r="N975" s="390"/>
      <c r="O975" s="390"/>
      <c r="P975" s="390"/>
      <c r="Q975" s="390"/>
      <c r="R975" s="390"/>
      <c r="S975" s="390"/>
      <c r="T975" s="390"/>
      <c r="U975" s="390"/>
      <c r="V975" s="390"/>
      <c r="W975" s="390"/>
      <c r="X975" s="390"/>
      <c r="Y975" s="448"/>
      <c r="Z975" s="175"/>
      <c r="AA975" s="2"/>
      <c r="AB975" s="2"/>
      <c r="AC975" s="81"/>
      <c r="AD975" s="447"/>
      <c r="AE975" s="390"/>
      <c r="AF975" s="390"/>
      <c r="AG975" s="390"/>
      <c r="AH975" s="390"/>
      <c r="AI975" s="390"/>
      <c r="AJ975" s="390"/>
      <c r="AK975" s="448"/>
      <c r="AL975" s="58"/>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row>
    <row r="976" spans="1:112" ht="15" customHeight="1">
      <c r="A976" s="2"/>
      <c r="B976" s="175"/>
      <c r="C976" s="10"/>
      <c r="D976" s="447"/>
      <c r="E976" s="390"/>
      <c r="F976" s="390"/>
      <c r="G976" s="390"/>
      <c r="H976" s="390"/>
      <c r="I976" s="390"/>
      <c r="J976" s="390"/>
      <c r="K976" s="390"/>
      <c r="L976" s="390"/>
      <c r="M976" s="390"/>
      <c r="N976" s="390"/>
      <c r="O976" s="390"/>
      <c r="P976" s="390"/>
      <c r="Q976" s="390"/>
      <c r="R976" s="390"/>
      <c r="S976" s="390"/>
      <c r="T976" s="390"/>
      <c r="U976" s="390"/>
      <c r="V976" s="390"/>
      <c r="W976" s="390"/>
      <c r="X976" s="390"/>
      <c r="Y976" s="448"/>
      <c r="Z976" s="175"/>
      <c r="AA976" s="2"/>
      <c r="AB976" s="2"/>
      <c r="AC976" s="81"/>
      <c r="AD976" s="447"/>
      <c r="AE976" s="390"/>
      <c r="AF976" s="390"/>
      <c r="AG976" s="390"/>
      <c r="AH976" s="390"/>
      <c r="AI976" s="390"/>
      <c r="AJ976" s="390"/>
      <c r="AK976" s="448"/>
      <c r="AL976" s="58"/>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row>
    <row r="977" spans="1:112" ht="15.75" customHeight="1">
      <c r="A977" s="2"/>
      <c r="B977" s="365"/>
      <c r="C977" s="361"/>
      <c r="D977" s="447"/>
      <c r="E977" s="390"/>
      <c r="F977" s="390"/>
      <c r="G977" s="390"/>
      <c r="H977" s="390"/>
      <c r="I977" s="390"/>
      <c r="J977" s="390"/>
      <c r="K977" s="390"/>
      <c r="L977" s="390"/>
      <c r="M977" s="390"/>
      <c r="N977" s="390"/>
      <c r="O977" s="390"/>
      <c r="P977" s="390"/>
      <c r="Q977" s="390"/>
      <c r="R977" s="390"/>
      <c r="S977" s="390"/>
      <c r="T977" s="390"/>
      <c r="U977" s="390"/>
      <c r="V977" s="390"/>
      <c r="W977" s="390"/>
      <c r="X977" s="390"/>
      <c r="Y977" s="448"/>
      <c r="Z977" s="177"/>
      <c r="AA977" s="73"/>
      <c r="AB977" s="73"/>
      <c r="AC977" s="83"/>
      <c r="AD977" s="449"/>
      <c r="AE977" s="450"/>
      <c r="AF977" s="450"/>
      <c r="AG977" s="450"/>
      <c r="AH977" s="450"/>
      <c r="AI977" s="450"/>
      <c r="AJ977" s="450"/>
      <c r="AK977" s="451"/>
      <c r="AL977" s="58"/>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row>
    <row r="978" spans="1:112" ht="12.75" customHeight="1">
      <c r="A978" s="2"/>
      <c r="B978" s="174"/>
      <c r="C978" s="204" t="s">
        <v>1794</v>
      </c>
      <c r="D978" s="542" t="s">
        <v>1795</v>
      </c>
      <c r="E978" s="440"/>
      <c r="F978" s="440"/>
      <c r="G978" s="440"/>
      <c r="H978" s="440"/>
      <c r="I978" s="440"/>
      <c r="J978" s="440"/>
      <c r="K978" s="440"/>
      <c r="L978" s="440"/>
      <c r="M978" s="440"/>
      <c r="N978" s="440"/>
      <c r="O978" s="440"/>
      <c r="P978" s="440"/>
      <c r="Q978" s="440"/>
      <c r="R978" s="440"/>
      <c r="S978" s="440"/>
      <c r="T978" s="440"/>
      <c r="U978" s="440"/>
      <c r="V978" s="440"/>
      <c r="W978" s="440"/>
      <c r="X978" s="440"/>
      <c r="Y978" s="446"/>
      <c r="Z978" s="2"/>
      <c r="AA978" s="523" t="s">
        <v>604</v>
      </c>
      <c r="AB978" s="524"/>
      <c r="AC978" s="2"/>
      <c r="AD978" s="541">
        <v>0</v>
      </c>
      <c r="AE978" s="440"/>
      <c r="AF978" s="440"/>
      <c r="AG978" s="440"/>
      <c r="AH978" s="440"/>
      <c r="AI978" s="440"/>
      <c r="AJ978" s="440"/>
      <c r="AK978" s="446"/>
      <c r="AL978" s="58"/>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row>
    <row r="979" spans="1:112" ht="12.75" customHeight="1">
      <c r="A979" s="2"/>
      <c r="B979" s="365"/>
      <c r="C979" s="366"/>
      <c r="D979" s="447"/>
      <c r="E979" s="390"/>
      <c r="F979" s="390"/>
      <c r="G979" s="390"/>
      <c r="H979" s="390"/>
      <c r="I979" s="390"/>
      <c r="J979" s="390"/>
      <c r="K979" s="390"/>
      <c r="L979" s="390"/>
      <c r="M979" s="390"/>
      <c r="N979" s="390"/>
      <c r="O979" s="390"/>
      <c r="P979" s="390"/>
      <c r="Q979" s="390"/>
      <c r="R979" s="390"/>
      <c r="S979" s="390"/>
      <c r="T979" s="390"/>
      <c r="U979" s="390"/>
      <c r="V979" s="390"/>
      <c r="W979" s="390"/>
      <c r="X979" s="390"/>
      <c r="Y979" s="448"/>
      <c r="Z979" s="525">
        <f>IF(AA978="yes","Please Select Type and Enter Amount:",0)</f>
        <v>0</v>
      </c>
      <c r="AA979" s="390"/>
      <c r="AB979" s="390"/>
      <c r="AC979" s="448"/>
      <c r="AD979" s="447"/>
      <c r="AE979" s="390"/>
      <c r="AF979" s="390"/>
      <c r="AG979" s="390"/>
      <c r="AH979" s="390"/>
      <c r="AI979" s="390"/>
      <c r="AJ979" s="390"/>
      <c r="AK979" s="448"/>
      <c r="AL979" s="58"/>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row>
    <row r="980" spans="1:112" ht="12.75" customHeight="1">
      <c r="A980" s="2"/>
      <c r="B980" s="365"/>
      <c r="C980" s="366"/>
      <c r="D980" s="522" t="s">
        <v>1796</v>
      </c>
      <c r="E980" s="390"/>
      <c r="F980" s="390"/>
      <c r="G980" s="390"/>
      <c r="H980" s="390"/>
      <c r="I980" s="390"/>
      <c r="J980" s="390"/>
      <c r="K980" s="390"/>
      <c r="L980" s="390"/>
      <c r="M980" s="390"/>
      <c r="N980" s="390"/>
      <c r="O980" s="390"/>
      <c r="P980" s="390"/>
      <c r="Q980" s="390"/>
      <c r="R980" s="390"/>
      <c r="S980" s="390"/>
      <c r="T980" s="390"/>
      <c r="U980" s="390"/>
      <c r="V980" s="390"/>
      <c r="W980" s="390"/>
      <c r="X980" s="390"/>
      <c r="Y980" s="448"/>
      <c r="Z980" s="390"/>
      <c r="AA980" s="390"/>
      <c r="AB980" s="390"/>
      <c r="AC980" s="448"/>
      <c r="AD980" s="447"/>
      <c r="AE980" s="390"/>
      <c r="AF980" s="390"/>
      <c r="AG980" s="390"/>
      <c r="AH980" s="390"/>
      <c r="AI980" s="390"/>
      <c r="AJ980" s="390"/>
      <c r="AK980" s="448"/>
      <c r="AL980" s="58"/>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row>
    <row r="981" spans="1:112" ht="15.75" customHeight="1">
      <c r="A981" s="2"/>
      <c r="B981" s="365"/>
      <c r="C981" s="366"/>
      <c r="D981" s="447"/>
      <c r="E981" s="390"/>
      <c r="F981" s="390"/>
      <c r="G981" s="390"/>
      <c r="H981" s="390"/>
      <c r="I981" s="390"/>
      <c r="J981" s="390"/>
      <c r="K981" s="390"/>
      <c r="L981" s="390"/>
      <c r="M981" s="390"/>
      <c r="N981" s="390"/>
      <c r="O981" s="390"/>
      <c r="P981" s="390"/>
      <c r="Q981" s="390"/>
      <c r="R981" s="390"/>
      <c r="S981" s="390"/>
      <c r="T981" s="390"/>
      <c r="U981" s="390"/>
      <c r="V981" s="390"/>
      <c r="W981" s="390"/>
      <c r="X981" s="390"/>
      <c r="Y981" s="448"/>
      <c r="Z981" s="390"/>
      <c r="AA981" s="390"/>
      <c r="AB981" s="390"/>
      <c r="AC981" s="448"/>
      <c r="AD981" s="447"/>
      <c r="AE981" s="390"/>
      <c r="AF981" s="390"/>
      <c r="AG981" s="390"/>
      <c r="AH981" s="390"/>
      <c r="AI981" s="390"/>
      <c r="AJ981" s="390"/>
      <c r="AK981" s="448"/>
      <c r="AL981" s="58"/>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row>
    <row r="982" spans="1:112" ht="12.75" customHeight="1">
      <c r="A982" s="2"/>
      <c r="B982" s="365"/>
      <c r="C982" s="366"/>
      <c r="D982" s="447"/>
      <c r="E982" s="390"/>
      <c r="F982" s="390"/>
      <c r="G982" s="390"/>
      <c r="H982" s="390"/>
      <c r="I982" s="390"/>
      <c r="J982" s="390"/>
      <c r="K982" s="390"/>
      <c r="L982" s="390"/>
      <c r="M982" s="390"/>
      <c r="N982" s="390"/>
      <c r="O982" s="390"/>
      <c r="P982" s="390"/>
      <c r="Q982" s="390"/>
      <c r="R982" s="390"/>
      <c r="S982" s="390"/>
      <c r="T982" s="390"/>
      <c r="U982" s="390"/>
      <c r="V982" s="390"/>
      <c r="W982" s="390"/>
      <c r="X982" s="390"/>
      <c r="Y982" s="448"/>
      <c r="Z982" s="390"/>
      <c r="AA982" s="390"/>
      <c r="AB982" s="390"/>
      <c r="AC982" s="448"/>
      <c r="AD982" s="447"/>
      <c r="AE982" s="390"/>
      <c r="AF982" s="390"/>
      <c r="AG982" s="390"/>
      <c r="AH982" s="390"/>
      <c r="AI982" s="390"/>
      <c r="AJ982" s="390"/>
      <c r="AK982" s="448"/>
      <c r="AL982" s="58"/>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row>
    <row r="983" spans="1:112" ht="12.75" customHeight="1">
      <c r="A983" s="2"/>
      <c r="B983" s="365"/>
      <c r="C983" s="366"/>
      <c r="D983" s="367" t="s">
        <v>1797</v>
      </c>
      <c r="E983" s="368"/>
      <c r="F983" s="368"/>
      <c r="G983" s="73"/>
      <c r="H983" s="2"/>
      <c r="I983" s="2"/>
      <c r="J983" s="570" t="s">
        <v>16</v>
      </c>
      <c r="K983" s="401"/>
      <c r="L983" s="401"/>
      <c r="M983" s="401"/>
      <c r="N983" s="401"/>
      <c r="O983" s="401"/>
      <c r="P983" s="401"/>
      <c r="Q983" s="430"/>
      <c r="R983" s="2"/>
      <c r="S983" s="2"/>
      <c r="T983" s="369"/>
      <c r="U983" s="2"/>
      <c r="V983" s="540" t="str">
        <f>IF(AA978="yes",(AD953*0.15),"")</f>
        <v/>
      </c>
      <c r="W983" s="450"/>
      <c r="X983" s="450"/>
      <c r="Y983" s="451"/>
      <c r="Z983" s="450"/>
      <c r="AA983" s="450"/>
      <c r="AB983" s="450"/>
      <c r="AC983" s="451"/>
      <c r="AD983" s="449"/>
      <c r="AE983" s="450"/>
      <c r="AF983" s="450"/>
      <c r="AG983" s="450"/>
      <c r="AH983" s="450"/>
      <c r="AI983" s="450"/>
      <c r="AJ983" s="450"/>
      <c r="AK983" s="451"/>
      <c r="AL983" s="58"/>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row>
    <row r="984" spans="1:112" ht="12.75" customHeight="1">
      <c r="A984" s="2"/>
      <c r="B984" s="174"/>
      <c r="C984" s="204" t="s">
        <v>1798</v>
      </c>
      <c r="D984" s="527" t="s">
        <v>1799</v>
      </c>
      <c r="E984" s="440"/>
      <c r="F984" s="440"/>
      <c r="G984" s="440"/>
      <c r="H984" s="440"/>
      <c r="I984" s="440"/>
      <c r="J984" s="440"/>
      <c r="K984" s="440"/>
      <c r="L984" s="440"/>
      <c r="M984" s="440"/>
      <c r="N984" s="440"/>
      <c r="O984" s="440"/>
      <c r="P984" s="440"/>
      <c r="Q984" s="440"/>
      <c r="R984" s="440"/>
      <c r="S984" s="440"/>
      <c r="T984" s="440"/>
      <c r="U984" s="440"/>
      <c r="V984" s="440"/>
      <c r="W984" s="440"/>
      <c r="X984" s="440"/>
      <c r="Y984" s="446"/>
      <c r="Z984" s="175"/>
      <c r="AA984" s="523" t="s">
        <v>419</v>
      </c>
      <c r="AB984" s="524"/>
      <c r="AC984" s="2"/>
      <c r="AD984" s="541">
        <f>'Sources and Uses Budget'!C82</f>
        <v>709212</v>
      </c>
      <c r="AE984" s="440"/>
      <c r="AF984" s="440"/>
      <c r="AG984" s="440"/>
      <c r="AH984" s="440"/>
      <c r="AI984" s="440"/>
      <c r="AJ984" s="440"/>
      <c r="AK984" s="446"/>
      <c r="AL984" s="58"/>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row>
    <row r="985" spans="1:112" ht="12.75" customHeight="1">
      <c r="A985" s="2"/>
      <c r="B985" s="175"/>
      <c r="C985" s="10"/>
      <c r="D985" s="522" t="s">
        <v>1800</v>
      </c>
      <c r="E985" s="390"/>
      <c r="F985" s="390"/>
      <c r="G985" s="390"/>
      <c r="H985" s="390"/>
      <c r="I985" s="390"/>
      <c r="J985" s="390"/>
      <c r="K985" s="390"/>
      <c r="L985" s="390"/>
      <c r="M985" s="390"/>
      <c r="N985" s="390"/>
      <c r="O985" s="390"/>
      <c r="P985" s="390"/>
      <c r="Q985" s="390"/>
      <c r="R985" s="390"/>
      <c r="S985" s="390"/>
      <c r="T985" s="390"/>
      <c r="U985" s="390"/>
      <c r="V985" s="390"/>
      <c r="W985" s="390"/>
      <c r="X985" s="390"/>
      <c r="Y985" s="448"/>
      <c r="Z985" s="569" t="str">
        <f>IF(AA984="yes","Please Enter Amount:",0)</f>
        <v>Please Enter Amount:</v>
      </c>
      <c r="AA985" s="390"/>
      <c r="AB985" s="390"/>
      <c r="AC985" s="390"/>
      <c r="AD985" s="447"/>
      <c r="AE985" s="390"/>
      <c r="AF985" s="390"/>
      <c r="AG985" s="390"/>
      <c r="AH985" s="390"/>
      <c r="AI985" s="390"/>
      <c r="AJ985" s="390"/>
      <c r="AK985" s="448"/>
      <c r="AL985" s="58"/>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row>
    <row r="986" spans="1:112" ht="12.75" customHeight="1">
      <c r="A986" s="2"/>
      <c r="B986" s="175"/>
      <c r="C986" s="10"/>
      <c r="D986" s="447"/>
      <c r="E986" s="390"/>
      <c r="F986" s="390"/>
      <c r="G986" s="390"/>
      <c r="H986" s="390"/>
      <c r="I986" s="390"/>
      <c r="J986" s="390"/>
      <c r="K986" s="390"/>
      <c r="L986" s="390"/>
      <c r="M986" s="390"/>
      <c r="N986" s="390"/>
      <c r="O986" s="390"/>
      <c r="P986" s="390"/>
      <c r="Q986" s="390"/>
      <c r="R986" s="390"/>
      <c r="S986" s="390"/>
      <c r="T986" s="390"/>
      <c r="U986" s="390"/>
      <c r="V986" s="390"/>
      <c r="W986" s="390"/>
      <c r="X986" s="390"/>
      <c r="Y986" s="448"/>
      <c r="Z986" s="447"/>
      <c r="AA986" s="390"/>
      <c r="AB986" s="390"/>
      <c r="AC986" s="390"/>
      <c r="AD986" s="447"/>
      <c r="AE986" s="390"/>
      <c r="AF986" s="390"/>
      <c r="AG986" s="390"/>
      <c r="AH986" s="390"/>
      <c r="AI986" s="390"/>
      <c r="AJ986" s="390"/>
      <c r="AK986" s="448"/>
      <c r="AL986" s="58"/>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row>
    <row r="987" spans="1:112" ht="12.75" customHeight="1">
      <c r="A987" s="2"/>
      <c r="B987" s="364"/>
      <c r="C987" s="366"/>
      <c r="D987" s="449"/>
      <c r="E987" s="450"/>
      <c r="F987" s="450"/>
      <c r="G987" s="450"/>
      <c r="H987" s="450"/>
      <c r="I987" s="450"/>
      <c r="J987" s="450"/>
      <c r="K987" s="450"/>
      <c r="L987" s="450"/>
      <c r="M987" s="450"/>
      <c r="N987" s="450"/>
      <c r="O987" s="450"/>
      <c r="P987" s="450"/>
      <c r="Q987" s="450"/>
      <c r="R987" s="450"/>
      <c r="S987" s="450"/>
      <c r="T987" s="450"/>
      <c r="U987" s="450"/>
      <c r="V987" s="450"/>
      <c r="W987" s="450"/>
      <c r="X987" s="450"/>
      <c r="Y987" s="451"/>
      <c r="Z987" s="447"/>
      <c r="AA987" s="390"/>
      <c r="AB987" s="390"/>
      <c r="AC987" s="390"/>
      <c r="AD987" s="449"/>
      <c r="AE987" s="450"/>
      <c r="AF987" s="450"/>
      <c r="AG987" s="450"/>
      <c r="AH987" s="450"/>
      <c r="AI987" s="450"/>
      <c r="AJ987" s="450"/>
      <c r="AK987" s="451"/>
      <c r="AL987" s="58"/>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row>
    <row r="988" spans="1:112" ht="12.75" customHeight="1">
      <c r="A988" s="2"/>
      <c r="B988" s="174"/>
      <c r="C988" s="204" t="s">
        <v>1801</v>
      </c>
      <c r="D988" s="527" t="s">
        <v>1802</v>
      </c>
      <c r="E988" s="440"/>
      <c r="F988" s="440"/>
      <c r="G988" s="440"/>
      <c r="H988" s="440"/>
      <c r="I988" s="440"/>
      <c r="J988" s="440"/>
      <c r="K988" s="440"/>
      <c r="L988" s="440"/>
      <c r="M988" s="440"/>
      <c r="N988" s="440"/>
      <c r="O988" s="440"/>
      <c r="P988" s="440"/>
      <c r="Q988" s="440"/>
      <c r="R988" s="440"/>
      <c r="S988" s="440"/>
      <c r="T988" s="440"/>
      <c r="U988" s="440"/>
      <c r="V988" s="440"/>
      <c r="W988" s="440"/>
      <c r="X988" s="440"/>
      <c r="Y988" s="446"/>
      <c r="Z988" s="174"/>
      <c r="AA988" s="528" t="s">
        <v>419</v>
      </c>
      <c r="AB988" s="430"/>
      <c r="AC988" s="78"/>
      <c r="AD988" s="529">
        <f>ROUND(IF(AA988="yes",(AD953*0.1),0),0)</f>
        <v>2632231</v>
      </c>
      <c r="AE988" s="440"/>
      <c r="AF988" s="440"/>
      <c r="AG988" s="440"/>
      <c r="AH988" s="440"/>
      <c r="AI988" s="440"/>
      <c r="AJ988" s="440"/>
      <c r="AK988" s="446"/>
      <c r="AL988" s="58"/>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row>
    <row r="989" spans="1:112" ht="12.75" customHeight="1">
      <c r="A989" s="2"/>
      <c r="B989" s="175"/>
      <c r="C989" s="10"/>
      <c r="D989" s="522" t="s">
        <v>1803</v>
      </c>
      <c r="E989" s="390"/>
      <c r="F989" s="390"/>
      <c r="G989" s="390"/>
      <c r="H989" s="390"/>
      <c r="I989" s="390"/>
      <c r="J989" s="390"/>
      <c r="K989" s="390"/>
      <c r="L989" s="390"/>
      <c r="M989" s="390"/>
      <c r="N989" s="390"/>
      <c r="O989" s="390"/>
      <c r="P989" s="390"/>
      <c r="Q989" s="390"/>
      <c r="R989" s="390"/>
      <c r="S989" s="390"/>
      <c r="T989" s="390"/>
      <c r="U989" s="390"/>
      <c r="V989" s="390"/>
      <c r="W989" s="390"/>
      <c r="X989" s="390"/>
      <c r="Y989" s="448"/>
      <c r="Z989" s="175"/>
      <c r="AA989" s="2"/>
      <c r="AB989" s="2"/>
      <c r="AC989" s="2"/>
      <c r="AD989" s="447"/>
      <c r="AE989" s="390"/>
      <c r="AF989" s="390"/>
      <c r="AG989" s="390"/>
      <c r="AH989" s="390"/>
      <c r="AI989" s="390"/>
      <c r="AJ989" s="390"/>
      <c r="AK989" s="448"/>
      <c r="AL989" s="58"/>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row>
    <row r="990" spans="1:112" ht="15.75" customHeight="1">
      <c r="A990" s="2"/>
      <c r="B990" s="175"/>
      <c r="C990" s="10"/>
      <c r="D990" s="449"/>
      <c r="E990" s="450"/>
      <c r="F990" s="450"/>
      <c r="G990" s="450"/>
      <c r="H990" s="450"/>
      <c r="I990" s="450"/>
      <c r="J990" s="450"/>
      <c r="K990" s="450"/>
      <c r="L990" s="450"/>
      <c r="M990" s="450"/>
      <c r="N990" s="450"/>
      <c r="O990" s="450"/>
      <c r="P990" s="450"/>
      <c r="Q990" s="450"/>
      <c r="R990" s="450"/>
      <c r="S990" s="450"/>
      <c r="T990" s="450"/>
      <c r="U990" s="450"/>
      <c r="V990" s="450"/>
      <c r="W990" s="450"/>
      <c r="X990" s="450"/>
      <c r="Y990" s="451"/>
      <c r="Z990" s="175"/>
      <c r="AA990" s="2"/>
      <c r="AB990" s="2"/>
      <c r="AC990" s="2"/>
      <c r="AD990" s="447"/>
      <c r="AE990" s="390"/>
      <c r="AF990" s="390"/>
      <c r="AG990" s="390"/>
      <c r="AH990" s="390"/>
      <c r="AI990" s="390"/>
      <c r="AJ990" s="390"/>
      <c r="AK990" s="448"/>
      <c r="AL990" s="58"/>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row>
    <row r="991" spans="1:112" ht="12.75" customHeight="1">
      <c r="A991" s="2"/>
      <c r="B991" s="174"/>
      <c r="C991" s="204" t="s">
        <v>45</v>
      </c>
      <c r="D991" s="527" t="s">
        <v>1804</v>
      </c>
      <c r="E991" s="440"/>
      <c r="F991" s="440"/>
      <c r="G991" s="440"/>
      <c r="H991" s="440"/>
      <c r="I991" s="440"/>
      <c r="J991" s="440"/>
      <c r="K991" s="440"/>
      <c r="L991" s="440"/>
      <c r="M991" s="440"/>
      <c r="N991" s="440"/>
      <c r="O991" s="440"/>
      <c r="P991" s="440"/>
      <c r="Q991" s="440"/>
      <c r="R991" s="440"/>
      <c r="S991" s="440"/>
      <c r="T991" s="440"/>
      <c r="U991" s="440"/>
      <c r="V991" s="440"/>
      <c r="W991" s="440"/>
      <c r="X991" s="440"/>
      <c r="Y991" s="446"/>
      <c r="Z991" s="174"/>
      <c r="AA991" s="528" t="s">
        <v>604</v>
      </c>
      <c r="AB991" s="430"/>
      <c r="AC991" s="78"/>
      <c r="AD991" s="529">
        <f>ROUND(IF(AA991="yes",(AD953*0.1),0),0)</f>
        <v>0</v>
      </c>
      <c r="AE991" s="440"/>
      <c r="AF991" s="440"/>
      <c r="AG991" s="440"/>
      <c r="AH991" s="440"/>
      <c r="AI991" s="440"/>
      <c r="AJ991" s="440"/>
      <c r="AK991" s="446"/>
      <c r="AL991" s="58"/>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row>
    <row r="992" spans="1:112" ht="12.75" customHeight="1">
      <c r="A992" s="2"/>
      <c r="B992" s="175"/>
      <c r="C992" s="10"/>
      <c r="D992" s="522" t="s">
        <v>1805</v>
      </c>
      <c r="E992" s="390"/>
      <c r="F992" s="390"/>
      <c r="G992" s="390"/>
      <c r="H992" s="390"/>
      <c r="I992" s="390"/>
      <c r="J992" s="390"/>
      <c r="K992" s="390"/>
      <c r="L992" s="390"/>
      <c r="M992" s="390"/>
      <c r="N992" s="390"/>
      <c r="O992" s="390"/>
      <c r="P992" s="390"/>
      <c r="Q992" s="390"/>
      <c r="R992" s="390"/>
      <c r="S992" s="390"/>
      <c r="T992" s="390"/>
      <c r="U992" s="390"/>
      <c r="V992" s="390"/>
      <c r="W992" s="390"/>
      <c r="X992" s="390"/>
      <c r="Y992" s="448"/>
      <c r="Z992" s="175"/>
      <c r="AA992" s="2"/>
      <c r="AB992" s="2"/>
      <c r="AC992" s="2"/>
      <c r="AD992" s="447"/>
      <c r="AE992" s="390"/>
      <c r="AF992" s="390"/>
      <c r="AG992" s="390"/>
      <c r="AH992" s="390"/>
      <c r="AI992" s="390"/>
      <c r="AJ992" s="390"/>
      <c r="AK992" s="448"/>
      <c r="AL992" s="58"/>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row>
    <row r="993" spans="1:112" ht="12.75" customHeight="1">
      <c r="A993" s="2"/>
      <c r="B993" s="175"/>
      <c r="C993" s="10"/>
      <c r="D993" s="447"/>
      <c r="E993" s="390"/>
      <c r="F993" s="390"/>
      <c r="G993" s="390"/>
      <c r="H993" s="390"/>
      <c r="I993" s="390"/>
      <c r="J993" s="390"/>
      <c r="K993" s="390"/>
      <c r="L993" s="390"/>
      <c r="M993" s="390"/>
      <c r="N993" s="390"/>
      <c r="O993" s="390"/>
      <c r="P993" s="390"/>
      <c r="Q993" s="390"/>
      <c r="R993" s="390"/>
      <c r="S993" s="390"/>
      <c r="T993" s="390"/>
      <c r="U993" s="390"/>
      <c r="V993" s="390"/>
      <c r="W993" s="390"/>
      <c r="X993" s="390"/>
      <c r="Y993" s="448"/>
      <c r="Z993" s="175"/>
      <c r="AA993" s="2"/>
      <c r="AB993" s="2"/>
      <c r="AC993" s="2"/>
      <c r="AD993" s="370"/>
      <c r="AE993" s="371"/>
      <c r="AF993" s="371"/>
      <c r="AG993" s="371"/>
      <c r="AH993" s="371"/>
      <c r="AI993" s="371"/>
      <c r="AJ993" s="371"/>
      <c r="AK993" s="372"/>
      <c r="AL993" s="58"/>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row>
    <row r="994" spans="1:112" ht="12.75" customHeight="1">
      <c r="A994" s="2"/>
      <c r="B994" s="175"/>
      <c r="C994" s="10"/>
      <c r="D994" s="447"/>
      <c r="E994" s="390"/>
      <c r="F994" s="390"/>
      <c r="G994" s="390"/>
      <c r="H994" s="390"/>
      <c r="I994" s="390"/>
      <c r="J994" s="390"/>
      <c r="K994" s="390"/>
      <c r="L994" s="390"/>
      <c r="M994" s="390"/>
      <c r="N994" s="390"/>
      <c r="O994" s="390"/>
      <c r="P994" s="390"/>
      <c r="Q994" s="390"/>
      <c r="R994" s="390"/>
      <c r="S994" s="390"/>
      <c r="T994" s="390"/>
      <c r="U994" s="390"/>
      <c r="V994" s="390"/>
      <c r="W994" s="390"/>
      <c r="X994" s="390"/>
      <c r="Y994" s="448"/>
      <c r="Z994" s="175"/>
      <c r="AA994" s="2"/>
      <c r="AB994" s="2"/>
      <c r="AC994" s="2"/>
      <c r="AD994" s="370"/>
      <c r="AE994" s="371"/>
      <c r="AF994" s="371"/>
      <c r="AG994" s="371"/>
      <c r="AH994" s="371"/>
      <c r="AI994" s="371"/>
      <c r="AJ994" s="371"/>
      <c r="AK994" s="372"/>
      <c r="AL994" s="58"/>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row>
    <row r="995" spans="1:112" ht="12.75" customHeight="1">
      <c r="A995" s="2"/>
      <c r="B995" s="175"/>
      <c r="C995" s="10"/>
      <c r="D995" s="449"/>
      <c r="E995" s="450"/>
      <c r="F995" s="450"/>
      <c r="G995" s="450"/>
      <c r="H995" s="450"/>
      <c r="I995" s="450"/>
      <c r="J995" s="450"/>
      <c r="K995" s="450"/>
      <c r="L995" s="450"/>
      <c r="M995" s="450"/>
      <c r="N995" s="450"/>
      <c r="O995" s="450"/>
      <c r="P995" s="450"/>
      <c r="Q995" s="450"/>
      <c r="R995" s="450"/>
      <c r="S995" s="450"/>
      <c r="T995" s="450"/>
      <c r="U995" s="450"/>
      <c r="V995" s="450"/>
      <c r="W995" s="450"/>
      <c r="X995" s="450"/>
      <c r="Y995" s="451"/>
      <c r="Z995" s="175"/>
      <c r="AA995" s="2"/>
      <c r="AB995" s="2"/>
      <c r="AC995" s="2"/>
      <c r="AD995" s="370"/>
      <c r="AE995" s="371"/>
      <c r="AF995" s="371"/>
      <c r="AG995" s="371"/>
      <c r="AH995" s="371"/>
      <c r="AI995" s="371"/>
      <c r="AJ995" s="371"/>
      <c r="AK995" s="372"/>
      <c r="AL995" s="58"/>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row>
    <row r="996" spans="1:112" ht="12.75" customHeight="1">
      <c r="A996" s="2"/>
      <c r="B996" s="174"/>
      <c r="C996" s="373" t="s">
        <v>1806</v>
      </c>
      <c r="D996" s="527" t="s">
        <v>1807</v>
      </c>
      <c r="E996" s="440"/>
      <c r="F996" s="440"/>
      <c r="G996" s="440"/>
      <c r="H996" s="440"/>
      <c r="I996" s="440"/>
      <c r="J996" s="440"/>
      <c r="K996" s="440"/>
      <c r="L996" s="440"/>
      <c r="M996" s="440"/>
      <c r="N996" s="440"/>
      <c r="O996" s="440"/>
      <c r="P996" s="440"/>
      <c r="Q996" s="440"/>
      <c r="R996" s="440"/>
      <c r="S996" s="440"/>
      <c r="T996" s="440"/>
      <c r="U996" s="440"/>
      <c r="V996" s="440"/>
      <c r="W996" s="440"/>
      <c r="X996" s="440"/>
      <c r="Y996" s="446"/>
      <c r="Z996" s="174"/>
      <c r="AA996" s="521" t="str">
        <f>IF(X999&gt;0,"Yes","No")</f>
        <v>Yes</v>
      </c>
      <c r="AB996" s="430"/>
      <c r="AC996" s="79"/>
      <c r="AD996" s="529">
        <f>IF((X999=0),"",AO906*AD953)</f>
        <v>13687602.24</v>
      </c>
      <c r="AE996" s="440"/>
      <c r="AF996" s="440"/>
      <c r="AG996" s="440"/>
      <c r="AH996" s="440"/>
      <c r="AI996" s="440"/>
      <c r="AJ996" s="440"/>
      <c r="AK996" s="446"/>
      <c r="AL996" s="58"/>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row>
    <row r="997" spans="1:112" ht="12.75" customHeight="1">
      <c r="A997" s="2"/>
      <c r="B997" s="175"/>
      <c r="C997" s="374"/>
      <c r="D997" s="522" t="s">
        <v>1808</v>
      </c>
      <c r="E997" s="390"/>
      <c r="F997" s="390"/>
      <c r="G997" s="390"/>
      <c r="H997" s="390"/>
      <c r="I997" s="390"/>
      <c r="J997" s="390"/>
      <c r="K997" s="390"/>
      <c r="L997" s="390"/>
      <c r="M997" s="390"/>
      <c r="N997" s="390"/>
      <c r="O997" s="390"/>
      <c r="P997" s="390"/>
      <c r="Q997" s="390"/>
      <c r="R997" s="390"/>
      <c r="S997" s="390"/>
      <c r="T997" s="390"/>
      <c r="U997" s="390"/>
      <c r="V997" s="390"/>
      <c r="W997" s="390"/>
      <c r="X997" s="390"/>
      <c r="Y997" s="448"/>
      <c r="Z997" s="175"/>
      <c r="AA997" s="43"/>
      <c r="AB997" s="43"/>
      <c r="AC997" s="81"/>
      <c r="AD997" s="447"/>
      <c r="AE997" s="390"/>
      <c r="AF997" s="390"/>
      <c r="AG997" s="390"/>
      <c r="AH997" s="390"/>
      <c r="AI997" s="390"/>
      <c r="AJ997" s="390"/>
      <c r="AK997" s="448"/>
      <c r="AL997" s="58"/>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row>
    <row r="998" spans="1:112" ht="12.75" customHeight="1">
      <c r="A998" s="2"/>
      <c r="B998" s="175"/>
      <c r="C998" s="374"/>
      <c r="D998" s="447"/>
      <c r="E998" s="390"/>
      <c r="F998" s="390"/>
      <c r="G998" s="390"/>
      <c r="H998" s="390"/>
      <c r="I998" s="390"/>
      <c r="J998" s="390"/>
      <c r="K998" s="390"/>
      <c r="L998" s="390"/>
      <c r="M998" s="390"/>
      <c r="N998" s="390"/>
      <c r="O998" s="390"/>
      <c r="P998" s="390"/>
      <c r="Q998" s="390"/>
      <c r="R998" s="390"/>
      <c r="S998" s="390"/>
      <c r="T998" s="390"/>
      <c r="U998" s="390"/>
      <c r="V998" s="390"/>
      <c r="W998" s="390"/>
      <c r="X998" s="390"/>
      <c r="Y998" s="448"/>
      <c r="Z998" s="175"/>
      <c r="AA998" s="43"/>
      <c r="AB998" s="43"/>
      <c r="AC998" s="81"/>
      <c r="AD998" s="447"/>
      <c r="AE998" s="390"/>
      <c r="AF998" s="390"/>
      <c r="AG998" s="390"/>
      <c r="AH998" s="390"/>
      <c r="AI998" s="390"/>
      <c r="AJ998" s="390"/>
      <c r="AK998" s="448"/>
      <c r="AL998" s="58"/>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row>
    <row r="999" spans="1:112" ht="12.75" customHeight="1">
      <c r="A999" s="2"/>
      <c r="B999" s="177"/>
      <c r="C999" s="83"/>
      <c r="D999" s="375" t="s">
        <v>1809</v>
      </c>
      <c r="E999" s="73"/>
      <c r="F999" s="73"/>
      <c r="G999" s="73"/>
      <c r="H999" s="2"/>
      <c r="I999" s="526">
        <f>AM905</f>
        <v>74</v>
      </c>
      <c r="J999" s="430"/>
      <c r="K999" s="2"/>
      <c r="L999" s="2"/>
      <c r="M999" s="73"/>
      <c r="N999" s="73"/>
      <c r="O999" s="73"/>
      <c r="P999" s="73"/>
      <c r="Q999" s="73"/>
      <c r="R999" s="73"/>
      <c r="S999" s="73"/>
      <c r="T999" s="73"/>
      <c r="U999" s="73"/>
      <c r="V999" s="2"/>
      <c r="W999" s="293" t="s">
        <v>1810</v>
      </c>
      <c r="X999" s="521">
        <f>AT614</f>
        <v>39</v>
      </c>
      <c r="Y999" s="430"/>
      <c r="Z999" s="531"/>
      <c r="AA999" s="450"/>
      <c r="AB999" s="450"/>
      <c r="AC999" s="451"/>
      <c r="AD999" s="449"/>
      <c r="AE999" s="450"/>
      <c r="AF999" s="450"/>
      <c r="AG999" s="450"/>
      <c r="AH999" s="450"/>
      <c r="AI999" s="450"/>
      <c r="AJ999" s="450"/>
      <c r="AK999" s="451"/>
      <c r="AL999" s="58"/>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row>
    <row r="1000" spans="1:112" ht="12.75" customHeight="1">
      <c r="A1000" s="2"/>
      <c r="B1000" s="174"/>
      <c r="C1000" s="373" t="s">
        <v>1811</v>
      </c>
      <c r="D1000" s="527" t="s">
        <v>1812</v>
      </c>
      <c r="E1000" s="440"/>
      <c r="F1000" s="440"/>
      <c r="G1000" s="440"/>
      <c r="H1000" s="440"/>
      <c r="I1000" s="440"/>
      <c r="J1000" s="440"/>
      <c r="K1000" s="440"/>
      <c r="L1000" s="440"/>
      <c r="M1000" s="440"/>
      <c r="N1000" s="440"/>
      <c r="O1000" s="440"/>
      <c r="P1000" s="440"/>
      <c r="Q1000" s="440"/>
      <c r="R1000" s="440"/>
      <c r="S1000" s="440"/>
      <c r="T1000" s="440"/>
      <c r="U1000" s="440"/>
      <c r="V1000" s="440"/>
      <c r="W1000" s="440"/>
      <c r="X1000" s="440"/>
      <c r="Y1000" s="446"/>
      <c r="Z1000" s="175"/>
      <c r="AA1000" s="521" t="str">
        <f>IF(X1003&gt;0,"Yes","No")</f>
        <v>Yes</v>
      </c>
      <c r="AB1000" s="430"/>
      <c r="AC1000" s="81"/>
      <c r="AD1000" s="529">
        <f>IF((X1003=0)," ",(2*AO907)*AD953)</f>
        <v>4738016.16</v>
      </c>
      <c r="AE1000" s="440"/>
      <c r="AF1000" s="440"/>
      <c r="AG1000" s="440"/>
      <c r="AH1000" s="440"/>
      <c r="AI1000" s="440"/>
      <c r="AJ1000" s="440"/>
      <c r="AK1000" s="446"/>
      <c r="AL1000" s="58"/>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row>
    <row r="1001" spans="1:112" ht="12.75" customHeight="1">
      <c r="A1001" s="2"/>
      <c r="B1001" s="175"/>
      <c r="C1001" s="374"/>
      <c r="D1001" s="522" t="s">
        <v>1813</v>
      </c>
      <c r="E1001" s="390"/>
      <c r="F1001" s="390"/>
      <c r="G1001" s="390"/>
      <c r="H1001" s="390"/>
      <c r="I1001" s="390"/>
      <c r="J1001" s="390"/>
      <c r="K1001" s="390"/>
      <c r="L1001" s="390"/>
      <c r="M1001" s="390"/>
      <c r="N1001" s="390"/>
      <c r="O1001" s="390"/>
      <c r="P1001" s="390"/>
      <c r="Q1001" s="390"/>
      <c r="R1001" s="390"/>
      <c r="S1001" s="390"/>
      <c r="T1001" s="390"/>
      <c r="U1001" s="390"/>
      <c r="V1001" s="390"/>
      <c r="W1001" s="390"/>
      <c r="X1001" s="390"/>
      <c r="Y1001" s="448"/>
      <c r="Z1001" s="175"/>
      <c r="AA1001" s="43"/>
      <c r="AB1001" s="43"/>
      <c r="AC1001" s="81"/>
      <c r="AD1001" s="447"/>
      <c r="AE1001" s="390"/>
      <c r="AF1001" s="390"/>
      <c r="AG1001" s="390"/>
      <c r="AH1001" s="390"/>
      <c r="AI1001" s="390"/>
      <c r="AJ1001" s="390"/>
      <c r="AK1001" s="448"/>
      <c r="AL1001" s="58"/>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row>
    <row r="1002" spans="1:112" ht="12.75" customHeight="1">
      <c r="A1002" s="2"/>
      <c r="B1002" s="175"/>
      <c r="C1002" s="81"/>
      <c r="D1002" s="447"/>
      <c r="E1002" s="390"/>
      <c r="F1002" s="390"/>
      <c r="G1002" s="390"/>
      <c r="H1002" s="390"/>
      <c r="I1002" s="390"/>
      <c r="J1002" s="390"/>
      <c r="K1002" s="390"/>
      <c r="L1002" s="390"/>
      <c r="M1002" s="390"/>
      <c r="N1002" s="390"/>
      <c r="O1002" s="390"/>
      <c r="P1002" s="390"/>
      <c r="Q1002" s="390"/>
      <c r="R1002" s="390"/>
      <c r="S1002" s="390"/>
      <c r="T1002" s="390"/>
      <c r="U1002" s="390"/>
      <c r="V1002" s="390"/>
      <c r="W1002" s="390"/>
      <c r="X1002" s="390"/>
      <c r="Y1002" s="448"/>
      <c r="Z1002" s="543"/>
      <c r="AA1002" s="390"/>
      <c r="AB1002" s="390"/>
      <c r="AC1002" s="448"/>
      <c r="AD1002" s="447"/>
      <c r="AE1002" s="390"/>
      <c r="AF1002" s="390"/>
      <c r="AG1002" s="390"/>
      <c r="AH1002" s="390"/>
      <c r="AI1002" s="390"/>
      <c r="AJ1002" s="390"/>
      <c r="AK1002" s="448"/>
      <c r="AL1002" s="58"/>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row>
    <row r="1003" spans="1:112" ht="12.75" customHeight="1">
      <c r="A1003" s="2"/>
      <c r="B1003" s="177"/>
      <c r="C1003" s="83"/>
      <c r="D1003" s="375" t="s">
        <v>1809</v>
      </c>
      <c r="E1003" s="73"/>
      <c r="F1003" s="73"/>
      <c r="G1003" s="73"/>
      <c r="H1003" s="73"/>
      <c r="I1003" s="526">
        <f>AM905</f>
        <v>74</v>
      </c>
      <c r="J1003" s="430"/>
      <c r="K1003" s="2"/>
      <c r="L1003" s="73"/>
      <c r="M1003" s="73"/>
      <c r="N1003" s="73"/>
      <c r="O1003" s="73"/>
      <c r="P1003" s="73"/>
      <c r="Q1003" s="73"/>
      <c r="R1003" s="73"/>
      <c r="S1003" s="73"/>
      <c r="T1003" s="73"/>
      <c r="U1003" s="73"/>
      <c r="V1003" s="73"/>
      <c r="W1003" s="293" t="s">
        <v>1814</v>
      </c>
      <c r="X1003" s="526">
        <f>AX614</f>
        <v>7</v>
      </c>
      <c r="Y1003" s="430"/>
      <c r="Z1003" s="449"/>
      <c r="AA1003" s="450"/>
      <c r="AB1003" s="450"/>
      <c r="AC1003" s="451"/>
      <c r="AD1003" s="449"/>
      <c r="AE1003" s="450"/>
      <c r="AF1003" s="450"/>
      <c r="AG1003" s="450"/>
      <c r="AH1003" s="450"/>
      <c r="AI1003" s="450"/>
      <c r="AJ1003" s="450"/>
      <c r="AK1003" s="451"/>
      <c r="AL1003" s="58"/>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row>
    <row r="1004" spans="1:112" ht="12.75" customHeight="1">
      <c r="A1004" s="2"/>
      <c r="B1004" s="178"/>
      <c r="C1004" s="376"/>
      <c r="D1004" s="539" t="s">
        <v>1815</v>
      </c>
      <c r="E1004" s="401"/>
      <c r="F1004" s="401"/>
      <c r="G1004" s="401"/>
      <c r="H1004" s="401"/>
      <c r="I1004" s="401"/>
      <c r="J1004" s="401"/>
      <c r="K1004" s="401"/>
      <c r="L1004" s="401"/>
      <c r="M1004" s="401"/>
      <c r="N1004" s="401"/>
      <c r="O1004" s="401"/>
      <c r="P1004" s="401"/>
      <c r="Q1004" s="401"/>
      <c r="R1004" s="401"/>
      <c r="S1004" s="401"/>
      <c r="T1004" s="401"/>
      <c r="U1004" s="401"/>
      <c r="V1004" s="401"/>
      <c r="W1004" s="401"/>
      <c r="X1004" s="401"/>
      <c r="Y1004" s="401"/>
      <c r="Z1004" s="401"/>
      <c r="AA1004" s="401"/>
      <c r="AB1004" s="401"/>
      <c r="AC1004" s="430"/>
      <c r="AD1004" s="530">
        <f>SUM(AD953:AK1003)</f>
        <v>48615819.400000006</v>
      </c>
      <c r="AE1004" s="401"/>
      <c r="AF1004" s="401"/>
      <c r="AG1004" s="401"/>
      <c r="AH1004" s="401"/>
      <c r="AI1004" s="401"/>
      <c r="AJ1004" s="401"/>
      <c r="AK1004" s="430"/>
      <c r="AL1004" s="58"/>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row>
    <row r="1005" spans="1:112" ht="12.75" customHeight="1">
      <c r="A1005" s="2"/>
      <c r="B1005" s="2"/>
      <c r="C1005" s="377"/>
      <c r="D1005" s="378"/>
      <c r="E1005" s="378"/>
      <c r="F1005" s="378"/>
      <c r="G1005" s="378"/>
      <c r="H1005" s="378"/>
      <c r="I1005" s="378"/>
      <c r="J1005" s="378"/>
      <c r="K1005" s="378"/>
      <c r="L1005" s="378"/>
      <c r="M1005" s="378"/>
      <c r="N1005" s="378"/>
      <c r="O1005" s="378"/>
      <c r="P1005" s="378"/>
      <c r="Q1005" s="378"/>
      <c r="R1005" s="378"/>
      <c r="S1005" s="378"/>
      <c r="T1005" s="379"/>
      <c r="U1005" s="379"/>
      <c r="V1005" s="379"/>
      <c r="W1005" s="379"/>
      <c r="X1005" s="379"/>
      <c r="Y1005" s="379"/>
      <c r="Z1005" s="379"/>
      <c r="AA1005" s="379"/>
      <c r="AB1005" s="379"/>
      <c r="AC1005" s="379"/>
      <c r="AD1005" s="380"/>
      <c r="AE1005" s="380"/>
      <c r="AF1005" s="380"/>
      <c r="AG1005" s="380"/>
      <c r="AH1005" s="380"/>
      <c r="AI1005" s="380"/>
      <c r="AJ1005" s="380"/>
      <c r="AK1005" s="380"/>
      <c r="AL1005" s="58"/>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row>
    <row r="1006" spans="1:112" ht="12.75" customHeight="1">
      <c r="A1006" s="2"/>
      <c r="B1006" s="2"/>
      <c r="C1006" s="377"/>
      <c r="D1006" s="381"/>
      <c r="E1006" s="378"/>
      <c r="F1006" s="378"/>
      <c r="G1006" s="378"/>
      <c r="H1006" s="378"/>
      <c r="I1006" s="378"/>
      <c r="J1006" s="378"/>
      <c r="K1006" s="378"/>
      <c r="L1006" s="378"/>
      <c r="M1006" s="378"/>
      <c r="N1006" s="378"/>
      <c r="O1006" s="378"/>
      <c r="P1006" s="378"/>
      <c r="Q1006" s="378"/>
      <c r="R1006" s="378"/>
      <c r="S1006" s="378"/>
      <c r="T1006" s="378"/>
      <c r="U1006" s="378"/>
      <c r="V1006" s="378"/>
      <c r="W1006" s="378"/>
      <c r="X1006" s="378"/>
      <c r="Y1006" s="378"/>
      <c r="Z1006" s="378"/>
      <c r="AA1006" s="378"/>
      <c r="AB1006" s="378"/>
      <c r="AC1006" s="378"/>
      <c r="AD1006" s="382"/>
      <c r="AE1006" s="382"/>
      <c r="AF1006" s="382"/>
      <c r="AG1006" s="382"/>
      <c r="AH1006" s="382"/>
      <c r="AI1006" s="382"/>
      <c r="AJ1006" s="382"/>
      <c r="AK1006" s="382"/>
      <c r="AL1006" s="58"/>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row>
    <row r="1007" spans="1:112" ht="12.75" customHeight="1">
      <c r="A1007" s="2"/>
      <c r="B1007" s="2"/>
      <c r="C1007" s="377"/>
      <c r="D1007" s="36"/>
      <c r="E1007" s="151"/>
      <c r="F1007" s="151"/>
      <c r="G1007" s="151"/>
      <c r="H1007" s="151"/>
      <c r="I1007" s="151"/>
      <c r="J1007" s="151"/>
      <c r="K1007" s="151"/>
      <c r="L1007" s="151"/>
      <c r="M1007" s="151"/>
      <c r="N1007" s="151"/>
      <c r="O1007" s="151"/>
      <c r="P1007" s="151"/>
      <c r="Q1007" s="151"/>
      <c r="R1007" s="151"/>
      <c r="S1007" s="151"/>
      <c r="T1007" s="151"/>
      <c r="U1007" s="151"/>
      <c r="V1007" s="151"/>
      <c r="W1007" s="151"/>
      <c r="X1007" s="534"/>
      <c r="Y1007" s="390"/>
      <c r="Z1007" s="390"/>
      <c r="AA1007" s="390"/>
      <c r="AB1007" s="390"/>
      <c r="AC1007" s="390"/>
      <c r="AD1007" s="382"/>
      <c r="AE1007" s="382"/>
      <c r="AF1007" s="382"/>
      <c r="AG1007" s="382"/>
      <c r="AH1007" s="382"/>
      <c r="AI1007" s="382"/>
      <c r="AJ1007" s="382"/>
      <c r="AK1007" s="382"/>
      <c r="AL1007" s="58"/>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row>
    <row r="1008" spans="1:112" ht="12.75" customHeight="1">
      <c r="A1008" s="2"/>
      <c r="B1008" s="2"/>
      <c r="C1008" s="377"/>
      <c r="D1008" s="36"/>
      <c r="E1008" s="36"/>
      <c r="F1008" s="151"/>
      <c r="G1008" s="151"/>
      <c r="H1008" s="151"/>
      <c r="I1008" s="151"/>
      <c r="J1008" s="151"/>
      <c r="K1008" s="151"/>
      <c r="L1008" s="151"/>
      <c r="M1008" s="151"/>
      <c r="N1008" s="151"/>
      <c r="O1008" s="151"/>
      <c r="P1008" s="151"/>
      <c r="Q1008" s="151"/>
      <c r="R1008" s="151"/>
      <c r="S1008" s="151"/>
      <c r="T1008" s="151"/>
      <c r="U1008" s="151"/>
      <c r="V1008" s="151"/>
      <c r="W1008" s="151"/>
      <c r="X1008" s="535"/>
      <c r="Y1008" s="390"/>
      <c r="Z1008" s="390"/>
      <c r="AA1008" s="390"/>
      <c r="AB1008" s="390"/>
      <c r="AC1008" s="390"/>
      <c r="AD1008" s="382"/>
      <c r="AE1008" s="382"/>
      <c r="AF1008" s="382"/>
      <c r="AG1008" s="382"/>
      <c r="AH1008" s="382"/>
      <c r="AI1008" s="382"/>
      <c r="AJ1008" s="382"/>
      <c r="AK1008" s="382"/>
      <c r="AL1008" s="58"/>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row>
    <row r="1009" spans="1:112" ht="12.75" customHeight="1">
      <c r="A1009" s="2"/>
      <c r="B1009" s="2"/>
      <c r="C1009" s="377"/>
      <c r="D1009" s="538"/>
      <c r="E1009" s="390"/>
      <c r="F1009" s="390"/>
      <c r="G1009" s="390"/>
      <c r="H1009" s="390"/>
      <c r="I1009" s="390"/>
      <c r="J1009" s="390"/>
      <c r="K1009" s="390"/>
      <c r="L1009" s="390"/>
      <c r="M1009" s="390"/>
      <c r="N1009" s="390"/>
      <c r="O1009" s="390"/>
      <c r="P1009" s="390"/>
      <c r="Q1009" s="390"/>
      <c r="R1009" s="390"/>
      <c r="S1009" s="390"/>
      <c r="T1009" s="390"/>
      <c r="U1009" s="390"/>
      <c r="V1009" s="390"/>
      <c r="W1009" s="390"/>
      <c r="X1009" s="390"/>
      <c r="Y1009" s="390"/>
      <c r="Z1009" s="390"/>
      <c r="AA1009" s="390"/>
      <c r="AB1009" s="390"/>
      <c r="AC1009" s="390"/>
      <c r="AD1009" s="390"/>
      <c r="AE1009" s="390"/>
      <c r="AF1009" s="390"/>
      <c r="AG1009" s="390"/>
      <c r="AH1009" s="390"/>
      <c r="AI1009" s="390"/>
      <c r="AJ1009" s="390"/>
      <c r="AK1009" s="390"/>
      <c r="AL1009" s="58"/>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row>
    <row r="1010" spans="1:112" ht="12.75" customHeight="1">
      <c r="A1010" s="2"/>
      <c r="B1010" s="2"/>
      <c r="C1010" s="377"/>
      <c r="D1010" s="390"/>
      <c r="E1010" s="390"/>
      <c r="F1010" s="390"/>
      <c r="G1010" s="390"/>
      <c r="H1010" s="390"/>
      <c r="I1010" s="390"/>
      <c r="J1010" s="390"/>
      <c r="K1010" s="390"/>
      <c r="L1010" s="390"/>
      <c r="M1010" s="390"/>
      <c r="N1010" s="390"/>
      <c r="O1010" s="390"/>
      <c r="P1010" s="390"/>
      <c r="Q1010" s="390"/>
      <c r="R1010" s="390"/>
      <c r="S1010" s="390"/>
      <c r="T1010" s="390"/>
      <c r="U1010" s="390"/>
      <c r="V1010" s="390"/>
      <c r="W1010" s="390"/>
      <c r="X1010" s="390"/>
      <c r="Y1010" s="390"/>
      <c r="Z1010" s="390"/>
      <c r="AA1010" s="390"/>
      <c r="AB1010" s="390"/>
      <c r="AC1010" s="390"/>
      <c r="AD1010" s="390"/>
      <c r="AE1010" s="390"/>
      <c r="AF1010" s="390"/>
      <c r="AG1010" s="390"/>
      <c r="AH1010" s="390"/>
      <c r="AI1010" s="390"/>
      <c r="AJ1010" s="390"/>
      <c r="AK1010" s="390"/>
      <c r="AL1010" s="58"/>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row>
    <row r="1011" spans="1:112" ht="12.75" customHeight="1">
      <c r="A1011" s="2"/>
      <c r="B1011" s="2"/>
      <c r="C1011" s="377"/>
      <c r="D1011" s="390"/>
      <c r="E1011" s="390"/>
      <c r="F1011" s="390"/>
      <c r="G1011" s="390"/>
      <c r="H1011" s="390"/>
      <c r="I1011" s="390"/>
      <c r="J1011" s="390"/>
      <c r="K1011" s="390"/>
      <c r="L1011" s="390"/>
      <c r="M1011" s="390"/>
      <c r="N1011" s="390"/>
      <c r="O1011" s="390"/>
      <c r="P1011" s="390"/>
      <c r="Q1011" s="390"/>
      <c r="R1011" s="390"/>
      <c r="S1011" s="390"/>
      <c r="T1011" s="390"/>
      <c r="U1011" s="390"/>
      <c r="V1011" s="390"/>
      <c r="W1011" s="390"/>
      <c r="X1011" s="390"/>
      <c r="Y1011" s="390"/>
      <c r="Z1011" s="390"/>
      <c r="AA1011" s="390"/>
      <c r="AB1011" s="390"/>
      <c r="AC1011" s="390"/>
      <c r="AD1011" s="390"/>
      <c r="AE1011" s="390"/>
      <c r="AF1011" s="390"/>
      <c r="AG1011" s="390"/>
      <c r="AH1011" s="390"/>
      <c r="AI1011" s="390"/>
      <c r="AJ1011" s="390"/>
      <c r="AK1011" s="390"/>
      <c r="AL1011" s="58"/>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row>
    <row r="1012" spans="1:112" ht="12" customHeight="1">
      <c r="A1012" s="2"/>
      <c r="B1012" s="532"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384"/>
      <c r="D1012" s="384"/>
      <c r="E1012" s="384"/>
      <c r="F1012" s="384"/>
      <c r="G1012" s="384"/>
      <c r="H1012" s="384"/>
      <c r="I1012" s="384"/>
      <c r="J1012" s="384"/>
      <c r="K1012" s="384"/>
      <c r="L1012" s="384"/>
      <c r="M1012" s="384"/>
      <c r="N1012" s="384"/>
      <c r="O1012" s="384"/>
      <c r="P1012" s="384"/>
      <c r="Q1012" s="384"/>
      <c r="R1012" s="384"/>
      <c r="S1012" s="384"/>
      <c r="T1012" s="384"/>
      <c r="U1012" s="384"/>
      <c r="V1012" s="384"/>
      <c r="W1012" s="384"/>
      <c r="X1012" s="384"/>
      <c r="Y1012" s="384"/>
      <c r="Z1012" s="384"/>
      <c r="AA1012" s="384"/>
      <c r="AB1012" s="384"/>
      <c r="AC1012" s="384"/>
      <c r="AD1012" s="384"/>
      <c r="AE1012" s="384"/>
      <c r="AF1012" s="384"/>
      <c r="AG1012" s="384"/>
      <c r="AH1012" s="384"/>
      <c r="AI1012" s="384"/>
      <c r="AJ1012" s="384"/>
      <c r="AK1012" s="385"/>
      <c r="AL1012" s="58"/>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row>
    <row r="1013" spans="1:112" ht="12" customHeight="1">
      <c r="A1013" s="50"/>
      <c r="B1013" s="386"/>
      <c r="C1013" s="387"/>
      <c r="D1013" s="387"/>
      <c r="E1013" s="387"/>
      <c r="F1013" s="387"/>
      <c r="G1013" s="387"/>
      <c r="H1013" s="387"/>
      <c r="I1013" s="387"/>
      <c r="J1013" s="387"/>
      <c r="K1013" s="387"/>
      <c r="L1013" s="387"/>
      <c r="M1013" s="387"/>
      <c r="N1013" s="387"/>
      <c r="O1013" s="387"/>
      <c r="P1013" s="387"/>
      <c r="Q1013" s="387"/>
      <c r="R1013" s="387"/>
      <c r="S1013" s="387"/>
      <c r="T1013" s="387"/>
      <c r="U1013" s="387"/>
      <c r="V1013" s="387"/>
      <c r="W1013" s="387"/>
      <c r="X1013" s="387"/>
      <c r="Y1013" s="387"/>
      <c r="Z1013" s="387"/>
      <c r="AA1013" s="387"/>
      <c r="AB1013" s="387"/>
      <c r="AC1013" s="387"/>
      <c r="AD1013" s="387"/>
      <c r="AE1013" s="387"/>
      <c r="AF1013" s="387"/>
      <c r="AG1013" s="387"/>
      <c r="AH1013" s="387"/>
      <c r="AI1013" s="387"/>
      <c r="AJ1013" s="387"/>
      <c r="AK1013" s="388"/>
      <c r="AL1013" s="58"/>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row>
    <row r="1014" spans="1:112" ht="12" customHeight="1">
      <c r="A1014" s="50"/>
      <c r="B1014" s="533">
        <f>IF(ISNA(IF((AD978&gt;(AD953*0.15)),"(f) cannot be greater than 15% of unadjusted eligible basis.",0)),"",(IF((AD978&gt;(AD953*0.15)),"(f) cannot be greater than 15% of unadjusted eligible basis.",0)))</f>
        <v>0</v>
      </c>
      <c r="C1014" s="436"/>
      <c r="D1014" s="436"/>
      <c r="E1014" s="436"/>
      <c r="F1014" s="436"/>
      <c r="G1014" s="436"/>
      <c r="H1014" s="436"/>
      <c r="I1014" s="436"/>
      <c r="J1014" s="436"/>
      <c r="K1014" s="436"/>
      <c r="L1014" s="436"/>
      <c r="M1014" s="436"/>
      <c r="N1014" s="436"/>
      <c r="O1014" s="436"/>
      <c r="P1014" s="436"/>
      <c r="Q1014" s="436"/>
      <c r="R1014" s="436"/>
      <c r="S1014" s="436"/>
      <c r="T1014" s="436"/>
      <c r="U1014" s="436"/>
      <c r="V1014" s="436"/>
      <c r="W1014" s="436"/>
      <c r="X1014" s="436"/>
      <c r="Y1014" s="436"/>
      <c r="Z1014" s="436"/>
      <c r="AA1014" s="436"/>
      <c r="AB1014" s="436"/>
      <c r="AC1014" s="436"/>
      <c r="AD1014" s="436"/>
      <c r="AE1014" s="436"/>
      <c r="AF1014" s="436"/>
      <c r="AG1014" s="436"/>
      <c r="AH1014" s="436"/>
      <c r="AI1014" s="436"/>
      <c r="AJ1014" s="436"/>
      <c r="AK1014" s="437"/>
      <c r="AL1014" s="58"/>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row>
    <row r="1015" spans="1:112" ht="12" customHeight="1">
      <c r="A1015" s="536" t="s">
        <v>1816</v>
      </c>
      <c r="B1015" s="537"/>
      <c r="C1015" s="537"/>
      <c r="D1015" s="537"/>
      <c r="E1015" s="537"/>
      <c r="F1015" s="537"/>
      <c r="G1015" s="537"/>
      <c r="H1015" s="537"/>
      <c r="I1015" s="537"/>
      <c r="J1015" s="537"/>
      <c r="K1015" s="537"/>
      <c r="L1015" s="537"/>
      <c r="M1015" s="537"/>
      <c r="N1015" s="537"/>
      <c r="O1015" s="537"/>
      <c r="P1015" s="537"/>
      <c r="Q1015" s="537"/>
      <c r="R1015" s="537"/>
      <c r="S1015" s="537"/>
      <c r="T1015" s="537"/>
      <c r="U1015" s="537"/>
      <c r="V1015" s="537"/>
      <c r="W1015" s="537"/>
      <c r="X1015" s="537"/>
      <c r="Y1015" s="537"/>
      <c r="Z1015" s="537"/>
      <c r="AA1015" s="537"/>
      <c r="AB1015" s="537"/>
      <c r="AC1015" s="537"/>
      <c r="AD1015" s="537"/>
      <c r="AE1015" s="537"/>
      <c r="AF1015" s="537"/>
      <c r="AG1015" s="537"/>
      <c r="AH1015" s="537"/>
      <c r="AI1015" s="537"/>
      <c r="AJ1015" s="537"/>
      <c r="AK1015" s="537"/>
      <c r="AL1015" s="537"/>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row>
    <row r="1016" spans="1:112" ht="12" customHeight="1">
      <c r="A1016" s="2"/>
      <c r="B1016" s="2"/>
      <c r="C1016" s="2"/>
      <c r="D1016" s="2"/>
      <c r="E1016" s="2"/>
      <c r="F1016" s="2"/>
      <c r="G1016" s="2"/>
      <c r="H1016" s="2"/>
      <c r="I1016" s="2"/>
      <c r="J1016" s="2"/>
      <c r="K1016" s="2"/>
      <c r="L1016" s="2"/>
      <c r="M1016" s="2"/>
      <c r="N1016" s="2"/>
      <c r="O1016" s="2"/>
      <c r="P1016" s="2"/>
      <c r="Q1016" s="10"/>
      <c r="R1016" s="10"/>
      <c r="S1016" s="10"/>
      <c r="T1016" s="10"/>
      <c r="U1016" s="10"/>
      <c r="V1016" s="10"/>
      <c r="W1016" s="10"/>
      <c r="X1016" s="10"/>
      <c r="Y1016" s="10"/>
      <c r="Z1016" s="10"/>
      <c r="AA1016" s="10"/>
      <c r="AB1016" s="10"/>
      <c r="AC1016" s="10"/>
      <c r="AD1016" s="10"/>
      <c r="AE1016" s="10"/>
      <c r="AF1016" s="10"/>
      <c r="AG1016" s="10"/>
      <c r="AH1016" s="10"/>
      <c r="AI1016" s="10"/>
      <c r="AJ1016" s="10"/>
      <c r="AK1016" s="10"/>
      <c r="AL1016" s="10"/>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row>
    <row r="1017" spans="1:112" ht="12" customHeight="1">
      <c r="A1017" s="40" t="s">
        <v>1817</v>
      </c>
      <c r="B1017" s="10"/>
      <c r="C1017" s="10"/>
      <c r="D1017" s="10"/>
      <c r="E1017" s="10"/>
      <c r="F1017" s="10"/>
      <c r="G1017" s="10"/>
      <c r="H1017" s="10"/>
      <c r="I1017" s="10"/>
      <c r="J1017" s="10"/>
      <c r="K1017" s="10"/>
      <c r="L1017" s="10"/>
      <c r="M1017" s="10"/>
      <c r="N1017" s="10"/>
      <c r="O1017" s="10"/>
      <c r="P1017" s="10"/>
      <c r="Q1017" s="10"/>
      <c r="R1017" s="10"/>
      <c r="S1017" s="10"/>
      <c r="T1017" s="10"/>
      <c r="U1017" s="10"/>
      <c r="V1017" s="10"/>
      <c r="W1017" s="10"/>
      <c r="X1017" s="10"/>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row>
    <row r="1018" spans="1:112" ht="12" customHeight="1">
      <c r="A1018" s="8" t="s">
        <v>1818</v>
      </c>
      <c r="B1018" s="2"/>
      <c r="C1018" s="2"/>
      <c r="D1018" s="2"/>
      <c r="E1018" s="2"/>
      <c r="F1018" s="2"/>
      <c r="G1018" s="2"/>
      <c r="H1018" s="2"/>
      <c r="I1018" s="2"/>
      <c r="J1018" s="2"/>
      <c r="K1018" s="2"/>
      <c r="L1018" s="2"/>
      <c r="M1018" s="2"/>
      <c r="N1018" s="2"/>
      <c r="O1018" s="2"/>
      <c r="P1018" s="2"/>
      <c r="Q1018" s="10"/>
      <c r="R1018" s="10"/>
      <c r="S1018" s="10"/>
      <c r="T1018" s="10"/>
      <c r="U1018" s="10"/>
      <c r="V1018" s="10"/>
      <c r="W1018" s="10"/>
      <c r="X1018" s="10"/>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row>
    <row r="1019" spans="1:112" ht="12" customHeight="1">
      <c r="A1019" s="438" t="s">
        <v>16</v>
      </c>
      <c r="B1019" s="437"/>
      <c r="C1019" s="15">
        <v>1</v>
      </c>
      <c r="D1019" s="389" t="s">
        <v>1819</v>
      </c>
      <c r="E1019" s="390"/>
      <c r="F1019" s="390"/>
      <c r="G1019" s="390"/>
      <c r="H1019" s="390"/>
      <c r="I1019" s="390"/>
      <c r="J1019" s="390"/>
      <c r="K1019" s="390"/>
      <c r="L1019" s="390"/>
      <c r="M1019" s="390"/>
      <c r="N1019" s="390"/>
      <c r="O1019" s="390"/>
      <c r="P1019" s="390"/>
      <c r="Q1019" s="390"/>
      <c r="R1019" s="390"/>
      <c r="S1019" s="390"/>
      <c r="T1019" s="390"/>
      <c r="U1019" s="390"/>
      <c r="V1019" s="390"/>
      <c r="W1019" s="390"/>
      <c r="X1019" s="390"/>
      <c r="Y1019" s="390"/>
      <c r="Z1019" s="390"/>
      <c r="AA1019" s="390"/>
      <c r="AB1019" s="390"/>
      <c r="AC1019" s="390"/>
      <c r="AD1019" s="390"/>
      <c r="AE1019" s="390"/>
      <c r="AF1019" s="390"/>
      <c r="AG1019" s="390"/>
      <c r="AH1019" s="390"/>
      <c r="AI1019" s="390"/>
      <c r="AJ1019" s="390"/>
      <c r="AK1019" s="390"/>
      <c r="AL1019" s="58"/>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row>
    <row r="1020" spans="1:112" ht="12" customHeight="1">
      <c r="A1020" s="1"/>
      <c r="B1020" s="1"/>
      <c r="C1020" s="15"/>
      <c r="D1020" s="390"/>
      <c r="E1020" s="390"/>
      <c r="F1020" s="390"/>
      <c r="G1020" s="390"/>
      <c r="H1020" s="390"/>
      <c r="I1020" s="390"/>
      <c r="J1020" s="390"/>
      <c r="K1020" s="390"/>
      <c r="L1020" s="390"/>
      <c r="M1020" s="390"/>
      <c r="N1020" s="390"/>
      <c r="O1020" s="390"/>
      <c r="P1020" s="390"/>
      <c r="Q1020" s="390"/>
      <c r="R1020" s="390"/>
      <c r="S1020" s="390"/>
      <c r="T1020" s="390"/>
      <c r="U1020" s="390"/>
      <c r="V1020" s="390"/>
      <c r="W1020" s="390"/>
      <c r="X1020" s="390"/>
      <c r="Y1020" s="390"/>
      <c r="Z1020" s="390"/>
      <c r="AA1020" s="390"/>
      <c r="AB1020" s="390"/>
      <c r="AC1020" s="390"/>
      <c r="AD1020" s="390"/>
      <c r="AE1020" s="390"/>
      <c r="AF1020" s="390"/>
      <c r="AG1020" s="390"/>
      <c r="AH1020" s="390"/>
      <c r="AI1020" s="390"/>
      <c r="AJ1020" s="390"/>
      <c r="AK1020" s="390"/>
      <c r="AL1020" s="58"/>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row>
    <row r="1021" spans="1:112" ht="12" customHeight="1">
      <c r="A1021" s="1"/>
      <c r="B1021" s="1"/>
      <c r="C1021" s="15"/>
      <c r="D1021" s="390"/>
      <c r="E1021" s="390"/>
      <c r="F1021" s="390"/>
      <c r="G1021" s="390"/>
      <c r="H1021" s="390"/>
      <c r="I1021" s="390"/>
      <c r="J1021" s="390"/>
      <c r="K1021" s="390"/>
      <c r="L1021" s="390"/>
      <c r="M1021" s="390"/>
      <c r="N1021" s="390"/>
      <c r="O1021" s="390"/>
      <c r="P1021" s="390"/>
      <c r="Q1021" s="390"/>
      <c r="R1021" s="390"/>
      <c r="S1021" s="390"/>
      <c r="T1021" s="390"/>
      <c r="U1021" s="390"/>
      <c r="V1021" s="390"/>
      <c r="W1021" s="390"/>
      <c r="X1021" s="390"/>
      <c r="Y1021" s="390"/>
      <c r="Z1021" s="390"/>
      <c r="AA1021" s="390"/>
      <c r="AB1021" s="390"/>
      <c r="AC1021" s="390"/>
      <c r="AD1021" s="390"/>
      <c r="AE1021" s="390"/>
      <c r="AF1021" s="390"/>
      <c r="AG1021" s="390"/>
      <c r="AH1021" s="390"/>
      <c r="AI1021" s="390"/>
      <c r="AJ1021" s="390"/>
      <c r="AK1021" s="390"/>
      <c r="AL1021" s="58"/>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row>
    <row r="1022" spans="1:112" ht="12" customHeight="1">
      <c r="A1022" s="1"/>
      <c r="B1022" s="1"/>
      <c r="C1022" s="15"/>
      <c r="D1022" s="390"/>
      <c r="E1022" s="390"/>
      <c r="F1022" s="390"/>
      <c r="G1022" s="390"/>
      <c r="H1022" s="390"/>
      <c r="I1022" s="390"/>
      <c r="J1022" s="390"/>
      <c r="K1022" s="390"/>
      <c r="L1022" s="390"/>
      <c r="M1022" s="390"/>
      <c r="N1022" s="390"/>
      <c r="O1022" s="390"/>
      <c r="P1022" s="390"/>
      <c r="Q1022" s="390"/>
      <c r="R1022" s="390"/>
      <c r="S1022" s="390"/>
      <c r="T1022" s="390"/>
      <c r="U1022" s="390"/>
      <c r="V1022" s="390"/>
      <c r="W1022" s="390"/>
      <c r="X1022" s="390"/>
      <c r="Y1022" s="390"/>
      <c r="Z1022" s="390"/>
      <c r="AA1022" s="390"/>
      <c r="AB1022" s="390"/>
      <c r="AC1022" s="390"/>
      <c r="AD1022" s="390"/>
      <c r="AE1022" s="390"/>
      <c r="AF1022" s="390"/>
      <c r="AG1022" s="390"/>
      <c r="AH1022" s="390"/>
      <c r="AI1022" s="390"/>
      <c r="AJ1022" s="390"/>
      <c r="AK1022" s="390"/>
      <c r="AL1022" s="58"/>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row>
    <row r="1023" spans="1:112" ht="12" customHeight="1">
      <c r="A1023" s="1"/>
      <c r="B1023" s="1"/>
      <c r="C1023" s="15"/>
      <c r="D1023" s="390"/>
      <c r="E1023" s="390"/>
      <c r="F1023" s="390"/>
      <c r="G1023" s="390"/>
      <c r="H1023" s="390"/>
      <c r="I1023" s="390"/>
      <c r="J1023" s="390"/>
      <c r="K1023" s="390"/>
      <c r="L1023" s="390"/>
      <c r="M1023" s="390"/>
      <c r="N1023" s="390"/>
      <c r="O1023" s="390"/>
      <c r="P1023" s="390"/>
      <c r="Q1023" s="390"/>
      <c r="R1023" s="390"/>
      <c r="S1023" s="390"/>
      <c r="T1023" s="390"/>
      <c r="U1023" s="390"/>
      <c r="V1023" s="390"/>
      <c r="W1023" s="390"/>
      <c r="X1023" s="390"/>
      <c r="Y1023" s="390"/>
      <c r="Z1023" s="390"/>
      <c r="AA1023" s="390"/>
      <c r="AB1023" s="390"/>
      <c r="AC1023" s="390"/>
      <c r="AD1023" s="390"/>
      <c r="AE1023" s="390"/>
      <c r="AF1023" s="390"/>
      <c r="AG1023" s="390"/>
      <c r="AH1023" s="390"/>
      <c r="AI1023" s="390"/>
      <c r="AJ1023" s="390"/>
      <c r="AK1023" s="390"/>
      <c r="AL1023" s="58"/>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row>
    <row r="1024" spans="1:112" ht="12" customHeight="1">
      <c r="A1024" s="8"/>
      <c r="B1024" s="58"/>
      <c r="C1024" s="15"/>
      <c r="D1024" s="390"/>
      <c r="E1024" s="390"/>
      <c r="F1024" s="390"/>
      <c r="G1024" s="390"/>
      <c r="H1024" s="390"/>
      <c r="I1024" s="390"/>
      <c r="J1024" s="390"/>
      <c r="K1024" s="390"/>
      <c r="L1024" s="390"/>
      <c r="M1024" s="390"/>
      <c r="N1024" s="390"/>
      <c r="O1024" s="390"/>
      <c r="P1024" s="390"/>
      <c r="Q1024" s="390"/>
      <c r="R1024" s="390"/>
      <c r="S1024" s="390"/>
      <c r="T1024" s="390"/>
      <c r="U1024" s="390"/>
      <c r="V1024" s="390"/>
      <c r="W1024" s="390"/>
      <c r="X1024" s="390"/>
      <c r="Y1024" s="390"/>
      <c r="Z1024" s="390"/>
      <c r="AA1024" s="390"/>
      <c r="AB1024" s="390"/>
      <c r="AC1024" s="390"/>
      <c r="AD1024" s="390"/>
      <c r="AE1024" s="390"/>
      <c r="AF1024" s="390"/>
      <c r="AG1024" s="390"/>
      <c r="AH1024" s="390"/>
      <c r="AI1024" s="390"/>
      <c r="AJ1024" s="390"/>
      <c r="AK1024" s="390"/>
      <c r="AL1024" s="58"/>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row>
    <row r="1025" spans="1:112" ht="12" customHeight="1">
      <c r="A1025" s="438" t="s">
        <v>16</v>
      </c>
      <c r="B1025" s="437"/>
      <c r="C1025" s="15">
        <v>2</v>
      </c>
      <c r="D1025" s="389" t="s">
        <v>1820</v>
      </c>
      <c r="E1025" s="390"/>
      <c r="F1025" s="390"/>
      <c r="G1025" s="390"/>
      <c r="H1025" s="390"/>
      <c r="I1025" s="390"/>
      <c r="J1025" s="390"/>
      <c r="K1025" s="390"/>
      <c r="L1025" s="390"/>
      <c r="M1025" s="390"/>
      <c r="N1025" s="390"/>
      <c r="O1025" s="390"/>
      <c r="P1025" s="390"/>
      <c r="Q1025" s="390"/>
      <c r="R1025" s="390"/>
      <c r="S1025" s="390"/>
      <c r="T1025" s="390"/>
      <c r="U1025" s="390"/>
      <c r="V1025" s="390"/>
      <c r="W1025" s="390"/>
      <c r="X1025" s="390"/>
      <c r="Y1025" s="390"/>
      <c r="Z1025" s="390"/>
      <c r="AA1025" s="390"/>
      <c r="AB1025" s="390"/>
      <c r="AC1025" s="390"/>
      <c r="AD1025" s="390"/>
      <c r="AE1025" s="390"/>
      <c r="AF1025" s="390"/>
      <c r="AG1025" s="390"/>
      <c r="AH1025" s="390"/>
      <c r="AI1025" s="390"/>
      <c r="AJ1025" s="390"/>
      <c r="AK1025" s="390"/>
      <c r="AL1025" s="58"/>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row>
    <row r="1026" spans="1:112" ht="12" customHeight="1">
      <c r="A1026" s="1"/>
      <c r="B1026" s="1"/>
      <c r="C1026" s="15"/>
      <c r="D1026" s="390"/>
      <c r="E1026" s="390"/>
      <c r="F1026" s="390"/>
      <c r="G1026" s="390"/>
      <c r="H1026" s="390"/>
      <c r="I1026" s="390"/>
      <c r="J1026" s="390"/>
      <c r="K1026" s="390"/>
      <c r="L1026" s="390"/>
      <c r="M1026" s="390"/>
      <c r="N1026" s="390"/>
      <c r="O1026" s="390"/>
      <c r="P1026" s="390"/>
      <c r="Q1026" s="390"/>
      <c r="R1026" s="390"/>
      <c r="S1026" s="390"/>
      <c r="T1026" s="390"/>
      <c r="U1026" s="390"/>
      <c r="V1026" s="390"/>
      <c r="W1026" s="390"/>
      <c r="X1026" s="390"/>
      <c r="Y1026" s="390"/>
      <c r="Z1026" s="390"/>
      <c r="AA1026" s="390"/>
      <c r="AB1026" s="390"/>
      <c r="AC1026" s="390"/>
      <c r="AD1026" s="390"/>
      <c r="AE1026" s="390"/>
      <c r="AF1026" s="390"/>
      <c r="AG1026" s="390"/>
      <c r="AH1026" s="390"/>
      <c r="AI1026" s="390"/>
      <c r="AJ1026" s="390"/>
      <c r="AK1026" s="390"/>
      <c r="AL1026" s="58"/>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row>
    <row r="1027" spans="1:112" ht="12" customHeight="1">
      <c r="A1027" s="1"/>
      <c r="B1027" s="1"/>
      <c r="C1027" s="15"/>
      <c r="D1027" s="390"/>
      <c r="E1027" s="390"/>
      <c r="F1027" s="390"/>
      <c r="G1027" s="390"/>
      <c r="H1027" s="390"/>
      <c r="I1027" s="390"/>
      <c r="J1027" s="390"/>
      <c r="K1027" s="390"/>
      <c r="L1027" s="390"/>
      <c r="M1027" s="390"/>
      <c r="N1027" s="390"/>
      <c r="O1027" s="390"/>
      <c r="P1027" s="390"/>
      <c r="Q1027" s="390"/>
      <c r="R1027" s="390"/>
      <c r="S1027" s="390"/>
      <c r="T1027" s="390"/>
      <c r="U1027" s="390"/>
      <c r="V1027" s="390"/>
      <c r="W1027" s="390"/>
      <c r="X1027" s="390"/>
      <c r="Y1027" s="390"/>
      <c r="Z1027" s="390"/>
      <c r="AA1027" s="390"/>
      <c r="AB1027" s="390"/>
      <c r="AC1027" s="390"/>
      <c r="AD1027" s="390"/>
      <c r="AE1027" s="390"/>
      <c r="AF1027" s="390"/>
      <c r="AG1027" s="390"/>
      <c r="AH1027" s="390"/>
      <c r="AI1027" s="390"/>
      <c r="AJ1027" s="390"/>
      <c r="AK1027" s="390"/>
      <c r="AL1027" s="58"/>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row>
    <row r="1028" spans="1:112" ht="12" customHeight="1">
      <c r="A1028" s="1"/>
      <c r="B1028" s="1"/>
      <c r="C1028" s="15"/>
      <c r="D1028" s="390"/>
      <c r="E1028" s="390"/>
      <c r="F1028" s="390"/>
      <c r="G1028" s="390"/>
      <c r="H1028" s="390"/>
      <c r="I1028" s="390"/>
      <c r="J1028" s="390"/>
      <c r="K1028" s="390"/>
      <c r="L1028" s="390"/>
      <c r="M1028" s="390"/>
      <c r="N1028" s="390"/>
      <c r="O1028" s="390"/>
      <c r="P1028" s="390"/>
      <c r="Q1028" s="390"/>
      <c r="R1028" s="390"/>
      <c r="S1028" s="390"/>
      <c r="T1028" s="390"/>
      <c r="U1028" s="390"/>
      <c r="V1028" s="390"/>
      <c r="W1028" s="390"/>
      <c r="X1028" s="390"/>
      <c r="Y1028" s="390"/>
      <c r="Z1028" s="390"/>
      <c r="AA1028" s="390"/>
      <c r="AB1028" s="390"/>
      <c r="AC1028" s="390"/>
      <c r="AD1028" s="390"/>
      <c r="AE1028" s="390"/>
      <c r="AF1028" s="390"/>
      <c r="AG1028" s="390"/>
      <c r="AH1028" s="390"/>
      <c r="AI1028" s="390"/>
      <c r="AJ1028" s="390"/>
      <c r="AK1028" s="390"/>
      <c r="AL1028" s="58"/>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row>
    <row r="1029" spans="1:112" ht="12" customHeight="1">
      <c r="A1029" s="1"/>
      <c r="B1029" s="1"/>
      <c r="C1029" s="15"/>
      <c r="D1029" s="390"/>
      <c r="E1029" s="390"/>
      <c r="F1029" s="390"/>
      <c r="G1029" s="390"/>
      <c r="H1029" s="390"/>
      <c r="I1029" s="390"/>
      <c r="J1029" s="390"/>
      <c r="K1029" s="390"/>
      <c r="L1029" s="390"/>
      <c r="M1029" s="390"/>
      <c r="N1029" s="390"/>
      <c r="O1029" s="390"/>
      <c r="P1029" s="390"/>
      <c r="Q1029" s="390"/>
      <c r="R1029" s="390"/>
      <c r="S1029" s="390"/>
      <c r="T1029" s="390"/>
      <c r="U1029" s="390"/>
      <c r="V1029" s="390"/>
      <c r="W1029" s="390"/>
      <c r="X1029" s="390"/>
      <c r="Y1029" s="390"/>
      <c r="Z1029" s="390"/>
      <c r="AA1029" s="390"/>
      <c r="AB1029" s="390"/>
      <c r="AC1029" s="390"/>
      <c r="AD1029" s="390"/>
      <c r="AE1029" s="390"/>
      <c r="AF1029" s="390"/>
      <c r="AG1029" s="390"/>
      <c r="AH1029" s="390"/>
      <c r="AI1029" s="390"/>
      <c r="AJ1029" s="390"/>
      <c r="AK1029" s="390"/>
      <c r="AL1029" s="58"/>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row>
    <row r="1030" spans="1:112" ht="12" customHeight="1">
      <c r="A1030" s="1"/>
      <c r="B1030" s="1"/>
      <c r="C1030" s="15"/>
      <c r="D1030" s="390"/>
      <c r="E1030" s="390"/>
      <c r="F1030" s="390"/>
      <c r="G1030" s="390"/>
      <c r="H1030" s="390"/>
      <c r="I1030" s="390"/>
      <c r="J1030" s="390"/>
      <c r="K1030" s="390"/>
      <c r="L1030" s="390"/>
      <c r="M1030" s="390"/>
      <c r="N1030" s="390"/>
      <c r="O1030" s="390"/>
      <c r="P1030" s="390"/>
      <c r="Q1030" s="390"/>
      <c r="R1030" s="390"/>
      <c r="S1030" s="390"/>
      <c r="T1030" s="390"/>
      <c r="U1030" s="390"/>
      <c r="V1030" s="390"/>
      <c r="W1030" s="390"/>
      <c r="X1030" s="390"/>
      <c r="Y1030" s="390"/>
      <c r="Z1030" s="390"/>
      <c r="AA1030" s="390"/>
      <c r="AB1030" s="390"/>
      <c r="AC1030" s="390"/>
      <c r="AD1030" s="390"/>
      <c r="AE1030" s="390"/>
      <c r="AF1030" s="390"/>
      <c r="AG1030" s="390"/>
      <c r="AH1030" s="390"/>
      <c r="AI1030" s="390"/>
      <c r="AJ1030" s="390"/>
      <c r="AK1030" s="390"/>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row>
    <row r="1031" spans="1:112" ht="12" customHeight="1">
      <c r="A1031" s="438" t="s">
        <v>16</v>
      </c>
      <c r="B1031" s="437"/>
      <c r="C1031" s="15">
        <v>3</v>
      </c>
      <c r="D1031" s="389" t="s">
        <v>1821</v>
      </c>
      <c r="E1031" s="390"/>
      <c r="F1031" s="390"/>
      <c r="G1031" s="390"/>
      <c r="H1031" s="390"/>
      <c r="I1031" s="390"/>
      <c r="J1031" s="390"/>
      <c r="K1031" s="390"/>
      <c r="L1031" s="390"/>
      <c r="M1031" s="390"/>
      <c r="N1031" s="390"/>
      <c r="O1031" s="390"/>
      <c r="P1031" s="390"/>
      <c r="Q1031" s="390"/>
      <c r="R1031" s="390"/>
      <c r="S1031" s="390"/>
      <c r="T1031" s="390"/>
      <c r="U1031" s="390"/>
      <c r="V1031" s="390"/>
      <c r="W1031" s="390"/>
      <c r="X1031" s="390"/>
      <c r="Y1031" s="390"/>
      <c r="Z1031" s="390"/>
      <c r="AA1031" s="390"/>
      <c r="AB1031" s="390"/>
      <c r="AC1031" s="390"/>
      <c r="AD1031" s="390"/>
      <c r="AE1031" s="390"/>
      <c r="AF1031" s="390"/>
      <c r="AG1031" s="390"/>
      <c r="AH1031" s="390"/>
      <c r="AI1031" s="390"/>
      <c r="AJ1031" s="390"/>
      <c r="AK1031" s="390"/>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row>
    <row r="1032" spans="1:112" ht="12" customHeight="1">
      <c r="A1032" s="2"/>
      <c r="B1032" s="2"/>
      <c r="C1032" s="15"/>
      <c r="D1032" s="390"/>
      <c r="E1032" s="390"/>
      <c r="F1032" s="390"/>
      <c r="G1032" s="390"/>
      <c r="H1032" s="390"/>
      <c r="I1032" s="390"/>
      <c r="J1032" s="390"/>
      <c r="K1032" s="390"/>
      <c r="L1032" s="390"/>
      <c r="M1032" s="390"/>
      <c r="N1032" s="390"/>
      <c r="O1032" s="390"/>
      <c r="P1032" s="390"/>
      <c r="Q1032" s="390"/>
      <c r="R1032" s="390"/>
      <c r="S1032" s="390"/>
      <c r="T1032" s="390"/>
      <c r="U1032" s="390"/>
      <c r="V1032" s="390"/>
      <c r="W1032" s="390"/>
      <c r="X1032" s="390"/>
      <c r="Y1032" s="390"/>
      <c r="Z1032" s="390"/>
      <c r="AA1032" s="390"/>
      <c r="AB1032" s="390"/>
      <c r="AC1032" s="390"/>
      <c r="AD1032" s="390"/>
      <c r="AE1032" s="390"/>
      <c r="AF1032" s="390"/>
      <c r="AG1032" s="390"/>
      <c r="AH1032" s="390"/>
      <c r="AI1032" s="390"/>
      <c r="AJ1032" s="390"/>
      <c r="AK1032" s="390"/>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row>
    <row r="1033" spans="1:112" ht="12" customHeight="1">
      <c r="A1033" s="2"/>
      <c r="B1033" s="2"/>
      <c r="C1033" s="15"/>
      <c r="D1033" s="390"/>
      <c r="E1033" s="390"/>
      <c r="F1033" s="390"/>
      <c r="G1033" s="390"/>
      <c r="H1033" s="390"/>
      <c r="I1033" s="390"/>
      <c r="J1033" s="390"/>
      <c r="K1033" s="390"/>
      <c r="L1033" s="390"/>
      <c r="M1033" s="390"/>
      <c r="N1033" s="390"/>
      <c r="O1033" s="390"/>
      <c r="P1033" s="390"/>
      <c r="Q1033" s="390"/>
      <c r="R1033" s="390"/>
      <c r="S1033" s="390"/>
      <c r="T1033" s="390"/>
      <c r="U1033" s="390"/>
      <c r="V1033" s="390"/>
      <c r="W1033" s="390"/>
      <c r="X1033" s="390"/>
      <c r="Y1033" s="390"/>
      <c r="Z1033" s="390"/>
      <c r="AA1033" s="390"/>
      <c r="AB1033" s="390"/>
      <c r="AC1033" s="390"/>
      <c r="AD1033" s="390"/>
      <c r="AE1033" s="390"/>
      <c r="AF1033" s="390"/>
      <c r="AG1033" s="390"/>
      <c r="AH1033" s="390"/>
      <c r="AI1033" s="390"/>
      <c r="AJ1033" s="390"/>
      <c r="AK1033" s="390"/>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row>
    <row r="1034" spans="1:112" ht="12" customHeight="1">
      <c r="A1034" s="15"/>
      <c r="B1034" s="58"/>
      <c r="C1034" s="15"/>
      <c r="D1034" s="390"/>
      <c r="E1034" s="390"/>
      <c r="F1034" s="390"/>
      <c r="G1034" s="390"/>
      <c r="H1034" s="390"/>
      <c r="I1034" s="390"/>
      <c r="J1034" s="390"/>
      <c r="K1034" s="390"/>
      <c r="L1034" s="390"/>
      <c r="M1034" s="390"/>
      <c r="N1034" s="390"/>
      <c r="O1034" s="390"/>
      <c r="P1034" s="390"/>
      <c r="Q1034" s="390"/>
      <c r="R1034" s="390"/>
      <c r="S1034" s="390"/>
      <c r="T1034" s="390"/>
      <c r="U1034" s="390"/>
      <c r="V1034" s="390"/>
      <c r="W1034" s="390"/>
      <c r="X1034" s="390"/>
      <c r="Y1034" s="390"/>
      <c r="Z1034" s="390"/>
      <c r="AA1034" s="390"/>
      <c r="AB1034" s="390"/>
      <c r="AC1034" s="390"/>
      <c r="AD1034" s="390"/>
      <c r="AE1034" s="390"/>
      <c r="AF1034" s="390"/>
      <c r="AG1034" s="390"/>
      <c r="AH1034" s="390"/>
      <c r="AI1034" s="390"/>
      <c r="AJ1034" s="390"/>
      <c r="AK1034" s="390"/>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row>
    <row r="1035" spans="1:112" ht="12" customHeight="1">
      <c r="A1035" s="15"/>
      <c r="B1035" s="58"/>
      <c r="C1035" s="15"/>
      <c r="D1035" s="390"/>
      <c r="E1035" s="390"/>
      <c r="F1035" s="390"/>
      <c r="G1035" s="390"/>
      <c r="H1035" s="390"/>
      <c r="I1035" s="390"/>
      <c r="J1035" s="390"/>
      <c r="K1035" s="390"/>
      <c r="L1035" s="390"/>
      <c r="M1035" s="390"/>
      <c r="N1035" s="390"/>
      <c r="O1035" s="390"/>
      <c r="P1035" s="390"/>
      <c r="Q1035" s="390"/>
      <c r="R1035" s="390"/>
      <c r="S1035" s="390"/>
      <c r="T1035" s="390"/>
      <c r="U1035" s="390"/>
      <c r="V1035" s="390"/>
      <c r="W1035" s="390"/>
      <c r="X1035" s="390"/>
      <c r="Y1035" s="390"/>
      <c r="Z1035" s="390"/>
      <c r="AA1035" s="390"/>
      <c r="AB1035" s="390"/>
      <c r="AC1035" s="390"/>
      <c r="AD1035" s="390"/>
      <c r="AE1035" s="390"/>
      <c r="AF1035" s="390"/>
      <c r="AG1035" s="390"/>
      <c r="AH1035" s="390"/>
      <c r="AI1035" s="390"/>
      <c r="AJ1035" s="390"/>
      <c r="AK1035" s="390"/>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row>
    <row r="1036" spans="1:112" ht="12" customHeight="1">
      <c r="A1036" s="15"/>
      <c r="B1036" s="58"/>
      <c r="C1036" s="15"/>
      <c r="D1036" s="390"/>
      <c r="E1036" s="390"/>
      <c r="F1036" s="390"/>
      <c r="G1036" s="390"/>
      <c r="H1036" s="390"/>
      <c r="I1036" s="390"/>
      <c r="J1036" s="390"/>
      <c r="K1036" s="390"/>
      <c r="L1036" s="390"/>
      <c r="M1036" s="390"/>
      <c r="N1036" s="390"/>
      <c r="O1036" s="390"/>
      <c r="P1036" s="390"/>
      <c r="Q1036" s="390"/>
      <c r="R1036" s="390"/>
      <c r="S1036" s="390"/>
      <c r="T1036" s="390"/>
      <c r="U1036" s="390"/>
      <c r="V1036" s="390"/>
      <c r="W1036" s="390"/>
      <c r="X1036" s="390"/>
      <c r="Y1036" s="390"/>
      <c r="Z1036" s="390"/>
      <c r="AA1036" s="390"/>
      <c r="AB1036" s="390"/>
      <c r="AC1036" s="390"/>
      <c r="AD1036" s="390"/>
      <c r="AE1036" s="390"/>
      <c r="AF1036" s="390"/>
      <c r="AG1036" s="390"/>
      <c r="AH1036" s="390"/>
      <c r="AI1036" s="390"/>
      <c r="AJ1036" s="390"/>
      <c r="AK1036" s="390"/>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row>
    <row r="1037" spans="1:112" ht="12" customHeight="1">
      <c r="A1037" s="15"/>
      <c r="B1037" s="58"/>
      <c r="C1037" s="15"/>
      <c r="D1037" s="390"/>
      <c r="E1037" s="390"/>
      <c r="F1037" s="390"/>
      <c r="G1037" s="390"/>
      <c r="H1037" s="390"/>
      <c r="I1037" s="390"/>
      <c r="J1037" s="390"/>
      <c r="K1037" s="390"/>
      <c r="L1037" s="390"/>
      <c r="M1037" s="390"/>
      <c r="N1037" s="390"/>
      <c r="O1037" s="390"/>
      <c r="P1037" s="390"/>
      <c r="Q1037" s="390"/>
      <c r="R1037" s="390"/>
      <c r="S1037" s="390"/>
      <c r="T1037" s="390"/>
      <c r="U1037" s="390"/>
      <c r="V1037" s="390"/>
      <c r="W1037" s="390"/>
      <c r="X1037" s="390"/>
      <c r="Y1037" s="390"/>
      <c r="Z1037" s="390"/>
      <c r="AA1037" s="390"/>
      <c r="AB1037" s="390"/>
      <c r="AC1037" s="390"/>
      <c r="AD1037" s="390"/>
      <c r="AE1037" s="390"/>
      <c r="AF1037" s="390"/>
      <c r="AG1037" s="390"/>
      <c r="AH1037" s="390"/>
      <c r="AI1037" s="390"/>
      <c r="AJ1037" s="390"/>
      <c r="AK1037" s="390"/>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row>
    <row r="1038" spans="1:112" ht="12" customHeight="1">
      <c r="A1038" s="438" t="s">
        <v>16</v>
      </c>
      <c r="B1038" s="437"/>
      <c r="C1038" s="15">
        <v>4</v>
      </c>
      <c r="D1038" s="389" t="s">
        <v>1822</v>
      </c>
      <c r="E1038" s="390"/>
      <c r="F1038" s="390"/>
      <c r="G1038" s="390"/>
      <c r="H1038" s="390"/>
      <c r="I1038" s="390"/>
      <c r="J1038" s="390"/>
      <c r="K1038" s="390"/>
      <c r="L1038" s="390"/>
      <c r="M1038" s="390"/>
      <c r="N1038" s="390"/>
      <c r="O1038" s="390"/>
      <c r="P1038" s="390"/>
      <c r="Q1038" s="390"/>
      <c r="R1038" s="390"/>
      <c r="S1038" s="390"/>
      <c r="T1038" s="390"/>
      <c r="U1038" s="390"/>
      <c r="V1038" s="390"/>
      <c r="W1038" s="390"/>
      <c r="X1038" s="390"/>
      <c r="Y1038" s="390"/>
      <c r="Z1038" s="390"/>
      <c r="AA1038" s="390"/>
      <c r="AB1038" s="390"/>
      <c r="AC1038" s="390"/>
      <c r="AD1038" s="390"/>
      <c r="AE1038" s="390"/>
      <c r="AF1038" s="390"/>
      <c r="AG1038" s="390"/>
      <c r="AH1038" s="390"/>
      <c r="AI1038" s="390"/>
      <c r="AJ1038" s="390"/>
      <c r="AK1038" s="390"/>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row>
    <row r="1039" spans="1:112" ht="12" customHeight="1">
      <c r="A1039" s="1"/>
      <c r="B1039" s="1"/>
      <c r="C1039" s="15"/>
      <c r="D1039" s="390"/>
      <c r="E1039" s="390"/>
      <c r="F1039" s="390"/>
      <c r="G1039" s="390"/>
      <c r="H1039" s="390"/>
      <c r="I1039" s="390"/>
      <c r="J1039" s="390"/>
      <c r="K1039" s="390"/>
      <c r="L1039" s="390"/>
      <c r="M1039" s="390"/>
      <c r="N1039" s="390"/>
      <c r="O1039" s="390"/>
      <c r="P1039" s="390"/>
      <c r="Q1039" s="390"/>
      <c r="R1039" s="390"/>
      <c r="S1039" s="390"/>
      <c r="T1039" s="390"/>
      <c r="U1039" s="390"/>
      <c r="V1039" s="390"/>
      <c r="W1039" s="390"/>
      <c r="X1039" s="390"/>
      <c r="Y1039" s="390"/>
      <c r="Z1039" s="390"/>
      <c r="AA1039" s="390"/>
      <c r="AB1039" s="390"/>
      <c r="AC1039" s="390"/>
      <c r="AD1039" s="390"/>
      <c r="AE1039" s="390"/>
      <c r="AF1039" s="390"/>
      <c r="AG1039" s="390"/>
      <c r="AH1039" s="390"/>
      <c r="AI1039" s="390"/>
      <c r="AJ1039" s="390"/>
      <c r="AK1039" s="390"/>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row>
    <row r="1040" spans="1:112" ht="12" customHeight="1">
      <c r="A1040" s="15"/>
      <c r="B1040" s="58"/>
      <c r="C1040" s="15"/>
      <c r="D1040" s="390"/>
      <c r="E1040" s="390"/>
      <c r="F1040" s="390"/>
      <c r="G1040" s="390"/>
      <c r="H1040" s="390"/>
      <c r="I1040" s="390"/>
      <c r="J1040" s="390"/>
      <c r="K1040" s="390"/>
      <c r="L1040" s="390"/>
      <c r="M1040" s="390"/>
      <c r="N1040" s="390"/>
      <c r="O1040" s="390"/>
      <c r="P1040" s="390"/>
      <c r="Q1040" s="390"/>
      <c r="R1040" s="390"/>
      <c r="S1040" s="390"/>
      <c r="T1040" s="390"/>
      <c r="U1040" s="390"/>
      <c r="V1040" s="390"/>
      <c r="W1040" s="390"/>
      <c r="X1040" s="390"/>
      <c r="Y1040" s="390"/>
      <c r="Z1040" s="390"/>
      <c r="AA1040" s="390"/>
      <c r="AB1040" s="390"/>
      <c r="AC1040" s="390"/>
      <c r="AD1040" s="390"/>
      <c r="AE1040" s="390"/>
      <c r="AF1040" s="390"/>
      <c r="AG1040" s="390"/>
      <c r="AH1040" s="390"/>
      <c r="AI1040" s="390"/>
      <c r="AJ1040" s="390"/>
      <c r="AK1040" s="390"/>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row>
    <row r="1041" spans="1:112" ht="12" customHeight="1">
      <c r="A1041" s="438" t="s">
        <v>16</v>
      </c>
      <c r="B1041" s="437"/>
      <c r="C1041" s="15">
        <v>5</v>
      </c>
      <c r="D1041" s="389" t="s">
        <v>1823</v>
      </c>
      <c r="E1041" s="390"/>
      <c r="F1041" s="390"/>
      <c r="G1041" s="390"/>
      <c r="H1041" s="390"/>
      <c r="I1041" s="390"/>
      <c r="J1041" s="390"/>
      <c r="K1041" s="390"/>
      <c r="L1041" s="390"/>
      <c r="M1041" s="390"/>
      <c r="N1041" s="390"/>
      <c r="O1041" s="390"/>
      <c r="P1041" s="390"/>
      <c r="Q1041" s="390"/>
      <c r="R1041" s="390"/>
      <c r="S1041" s="390"/>
      <c r="T1041" s="390"/>
      <c r="U1041" s="390"/>
      <c r="V1041" s="390"/>
      <c r="W1041" s="390"/>
      <c r="X1041" s="390"/>
      <c r="Y1041" s="390"/>
      <c r="Z1041" s="390"/>
      <c r="AA1041" s="390"/>
      <c r="AB1041" s="390"/>
      <c r="AC1041" s="390"/>
      <c r="AD1041" s="390"/>
      <c r="AE1041" s="390"/>
      <c r="AF1041" s="390"/>
      <c r="AG1041" s="390"/>
      <c r="AH1041" s="390"/>
      <c r="AI1041" s="390"/>
      <c r="AJ1041" s="390"/>
      <c r="AK1041" s="390"/>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row>
    <row r="1042" spans="1:112" ht="12" customHeight="1">
      <c r="A1042" s="1"/>
      <c r="B1042" s="1"/>
      <c r="C1042" s="15"/>
      <c r="D1042" s="390"/>
      <c r="E1042" s="390"/>
      <c r="F1042" s="390"/>
      <c r="G1042" s="390"/>
      <c r="H1042" s="390"/>
      <c r="I1042" s="390"/>
      <c r="J1042" s="390"/>
      <c r="K1042" s="390"/>
      <c r="L1042" s="390"/>
      <c r="M1042" s="390"/>
      <c r="N1042" s="390"/>
      <c r="O1042" s="390"/>
      <c r="P1042" s="390"/>
      <c r="Q1042" s="390"/>
      <c r="R1042" s="390"/>
      <c r="S1042" s="390"/>
      <c r="T1042" s="390"/>
      <c r="U1042" s="390"/>
      <c r="V1042" s="390"/>
      <c r="W1042" s="390"/>
      <c r="X1042" s="390"/>
      <c r="Y1042" s="390"/>
      <c r="Z1042" s="390"/>
      <c r="AA1042" s="390"/>
      <c r="AB1042" s="390"/>
      <c r="AC1042" s="390"/>
      <c r="AD1042" s="390"/>
      <c r="AE1042" s="390"/>
      <c r="AF1042" s="390"/>
      <c r="AG1042" s="390"/>
      <c r="AH1042" s="390"/>
      <c r="AI1042" s="390"/>
      <c r="AJ1042" s="390"/>
      <c r="AK1042" s="390"/>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row>
    <row r="1043" spans="1:112" ht="12" customHeight="1">
      <c r="A1043" s="1"/>
      <c r="B1043" s="1"/>
      <c r="C1043" s="15"/>
      <c r="D1043" s="390"/>
      <c r="E1043" s="390"/>
      <c r="F1043" s="390"/>
      <c r="G1043" s="390"/>
      <c r="H1043" s="390"/>
      <c r="I1043" s="390"/>
      <c r="J1043" s="390"/>
      <c r="K1043" s="390"/>
      <c r="L1043" s="390"/>
      <c r="M1043" s="390"/>
      <c r="N1043" s="390"/>
      <c r="O1043" s="390"/>
      <c r="P1043" s="390"/>
      <c r="Q1043" s="390"/>
      <c r="R1043" s="390"/>
      <c r="S1043" s="390"/>
      <c r="T1043" s="390"/>
      <c r="U1043" s="390"/>
      <c r="V1043" s="390"/>
      <c r="W1043" s="390"/>
      <c r="X1043" s="390"/>
      <c r="Y1043" s="390"/>
      <c r="Z1043" s="390"/>
      <c r="AA1043" s="390"/>
      <c r="AB1043" s="390"/>
      <c r="AC1043" s="390"/>
      <c r="AD1043" s="390"/>
      <c r="AE1043" s="390"/>
      <c r="AF1043" s="390"/>
      <c r="AG1043" s="390"/>
      <c r="AH1043" s="390"/>
      <c r="AI1043" s="390"/>
      <c r="AJ1043" s="390"/>
      <c r="AK1043" s="390"/>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row>
    <row r="1044" spans="1:112" ht="12" customHeight="1">
      <c r="A1044" s="1"/>
      <c r="B1044" s="1"/>
      <c r="C1044" s="15"/>
      <c r="D1044" s="390"/>
      <c r="E1044" s="390"/>
      <c r="F1044" s="390"/>
      <c r="G1044" s="390"/>
      <c r="H1044" s="390"/>
      <c r="I1044" s="390"/>
      <c r="J1044" s="390"/>
      <c r="K1044" s="390"/>
      <c r="L1044" s="390"/>
      <c r="M1044" s="390"/>
      <c r="N1044" s="390"/>
      <c r="O1044" s="390"/>
      <c r="P1044" s="390"/>
      <c r="Q1044" s="390"/>
      <c r="R1044" s="390"/>
      <c r="S1044" s="390"/>
      <c r="T1044" s="390"/>
      <c r="U1044" s="390"/>
      <c r="V1044" s="390"/>
      <c r="W1044" s="390"/>
      <c r="X1044" s="390"/>
      <c r="Y1044" s="390"/>
      <c r="Z1044" s="390"/>
      <c r="AA1044" s="390"/>
      <c r="AB1044" s="390"/>
      <c r="AC1044" s="390"/>
      <c r="AD1044" s="390"/>
      <c r="AE1044" s="390"/>
      <c r="AF1044" s="390"/>
      <c r="AG1044" s="390"/>
      <c r="AH1044" s="390"/>
      <c r="AI1044" s="390"/>
      <c r="AJ1044" s="390"/>
      <c r="AK1044" s="390"/>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row>
    <row r="1045" spans="1:112" ht="12" customHeight="1">
      <c r="A1045" s="15"/>
      <c r="B1045" s="58"/>
      <c r="C1045" s="15"/>
      <c r="D1045" s="390"/>
      <c r="E1045" s="390"/>
      <c r="F1045" s="390"/>
      <c r="G1045" s="390"/>
      <c r="H1045" s="390"/>
      <c r="I1045" s="390"/>
      <c r="J1045" s="390"/>
      <c r="K1045" s="390"/>
      <c r="L1045" s="390"/>
      <c r="M1045" s="390"/>
      <c r="N1045" s="390"/>
      <c r="O1045" s="390"/>
      <c r="P1045" s="390"/>
      <c r="Q1045" s="390"/>
      <c r="R1045" s="390"/>
      <c r="S1045" s="390"/>
      <c r="T1045" s="390"/>
      <c r="U1045" s="390"/>
      <c r="V1045" s="390"/>
      <c r="W1045" s="390"/>
      <c r="X1045" s="390"/>
      <c r="Y1045" s="390"/>
      <c r="Z1045" s="390"/>
      <c r="AA1045" s="390"/>
      <c r="AB1045" s="390"/>
      <c r="AC1045" s="390"/>
      <c r="AD1045" s="390"/>
      <c r="AE1045" s="390"/>
      <c r="AF1045" s="390"/>
      <c r="AG1045" s="390"/>
      <c r="AH1045" s="390"/>
      <c r="AI1045" s="390"/>
      <c r="AJ1045" s="390"/>
      <c r="AK1045" s="390"/>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row>
    <row r="1046" spans="1:112" ht="12" customHeight="1">
      <c r="A1046" s="438" t="s">
        <v>16</v>
      </c>
      <c r="B1046" s="437"/>
      <c r="C1046" s="15">
        <v>6</v>
      </c>
      <c r="D1046" s="389" t="s">
        <v>1824</v>
      </c>
      <c r="E1046" s="390"/>
      <c r="F1046" s="390"/>
      <c r="G1046" s="390"/>
      <c r="H1046" s="390"/>
      <c r="I1046" s="390"/>
      <c r="J1046" s="390"/>
      <c r="K1046" s="390"/>
      <c r="L1046" s="390"/>
      <c r="M1046" s="390"/>
      <c r="N1046" s="390"/>
      <c r="O1046" s="390"/>
      <c r="P1046" s="390"/>
      <c r="Q1046" s="390"/>
      <c r="R1046" s="390"/>
      <c r="S1046" s="390"/>
      <c r="T1046" s="390"/>
      <c r="U1046" s="390"/>
      <c r="V1046" s="390"/>
      <c r="W1046" s="390"/>
      <c r="X1046" s="390"/>
      <c r="Y1046" s="390"/>
      <c r="Z1046" s="390"/>
      <c r="AA1046" s="390"/>
      <c r="AB1046" s="390"/>
      <c r="AC1046" s="390"/>
      <c r="AD1046" s="390"/>
      <c r="AE1046" s="390"/>
      <c r="AF1046" s="390"/>
      <c r="AG1046" s="390"/>
      <c r="AH1046" s="390"/>
      <c r="AI1046" s="390"/>
      <c r="AJ1046" s="390"/>
      <c r="AK1046" s="390"/>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row>
    <row r="1047" spans="1:112" ht="12" customHeight="1">
      <c r="A1047" s="15"/>
      <c r="B1047" s="58"/>
      <c r="C1047" s="15"/>
      <c r="D1047" s="390"/>
      <c r="E1047" s="390"/>
      <c r="F1047" s="390"/>
      <c r="G1047" s="390"/>
      <c r="H1047" s="390"/>
      <c r="I1047" s="390"/>
      <c r="J1047" s="390"/>
      <c r="K1047" s="390"/>
      <c r="L1047" s="390"/>
      <c r="M1047" s="390"/>
      <c r="N1047" s="390"/>
      <c r="O1047" s="390"/>
      <c r="P1047" s="390"/>
      <c r="Q1047" s="390"/>
      <c r="R1047" s="390"/>
      <c r="S1047" s="390"/>
      <c r="T1047" s="390"/>
      <c r="U1047" s="390"/>
      <c r="V1047" s="390"/>
      <c r="W1047" s="390"/>
      <c r="X1047" s="390"/>
      <c r="Y1047" s="390"/>
      <c r="Z1047" s="390"/>
      <c r="AA1047" s="390"/>
      <c r="AB1047" s="390"/>
      <c r="AC1047" s="390"/>
      <c r="AD1047" s="390"/>
      <c r="AE1047" s="390"/>
      <c r="AF1047" s="390"/>
      <c r="AG1047" s="390"/>
      <c r="AH1047" s="390"/>
      <c r="AI1047" s="390"/>
      <c r="AJ1047" s="390"/>
      <c r="AK1047" s="390"/>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row>
    <row r="1048" spans="1:112" ht="12" customHeight="1">
      <c r="A1048" s="15"/>
      <c r="B1048" s="58"/>
      <c r="C1048" s="15"/>
      <c r="D1048" s="390"/>
      <c r="E1048" s="390"/>
      <c r="F1048" s="390"/>
      <c r="G1048" s="390"/>
      <c r="H1048" s="390"/>
      <c r="I1048" s="390"/>
      <c r="J1048" s="390"/>
      <c r="K1048" s="390"/>
      <c r="L1048" s="390"/>
      <c r="M1048" s="390"/>
      <c r="N1048" s="390"/>
      <c r="O1048" s="390"/>
      <c r="P1048" s="390"/>
      <c r="Q1048" s="390"/>
      <c r="R1048" s="390"/>
      <c r="S1048" s="390"/>
      <c r="T1048" s="390"/>
      <c r="U1048" s="390"/>
      <c r="V1048" s="390"/>
      <c r="W1048" s="390"/>
      <c r="X1048" s="390"/>
      <c r="Y1048" s="390"/>
      <c r="Z1048" s="390"/>
      <c r="AA1048" s="390"/>
      <c r="AB1048" s="390"/>
      <c r="AC1048" s="390"/>
      <c r="AD1048" s="390"/>
      <c r="AE1048" s="390"/>
      <c r="AF1048" s="390"/>
      <c r="AG1048" s="390"/>
      <c r="AH1048" s="390"/>
      <c r="AI1048" s="390"/>
      <c r="AJ1048" s="390"/>
      <c r="AK1048" s="390"/>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row>
    <row r="1049" spans="1:112" ht="12" customHeight="1">
      <c r="A1049" s="438" t="s">
        <v>16</v>
      </c>
      <c r="B1049" s="437"/>
      <c r="C1049" s="15">
        <v>7</v>
      </c>
      <c r="D1049" s="389" t="s">
        <v>1825</v>
      </c>
      <c r="E1049" s="390"/>
      <c r="F1049" s="390"/>
      <c r="G1049" s="390"/>
      <c r="H1049" s="390"/>
      <c r="I1049" s="390"/>
      <c r="J1049" s="390"/>
      <c r="K1049" s="390"/>
      <c r="L1049" s="390"/>
      <c r="M1049" s="390"/>
      <c r="N1049" s="390"/>
      <c r="O1049" s="390"/>
      <c r="P1049" s="390"/>
      <c r="Q1049" s="390"/>
      <c r="R1049" s="390"/>
      <c r="S1049" s="390"/>
      <c r="T1049" s="390"/>
      <c r="U1049" s="390"/>
      <c r="V1049" s="390"/>
      <c r="W1049" s="390"/>
      <c r="X1049" s="390"/>
      <c r="Y1049" s="390"/>
      <c r="Z1049" s="390"/>
      <c r="AA1049" s="390"/>
      <c r="AB1049" s="390"/>
      <c r="AC1049" s="390"/>
      <c r="AD1049" s="390"/>
      <c r="AE1049" s="390"/>
      <c r="AF1049" s="390"/>
      <c r="AG1049" s="390"/>
      <c r="AH1049" s="390"/>
      <c r="AI1049" s="390"/>
      <c r="AJ1049" s="390"/>
      <c r="AK1049" s="390"/>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row>
    <row r="1050" spans="1:112" ht="12" customHeight="1">
      <c r="A1050" s="1"/>
      <c r="B1050" s="1"/>
      <c r="C1050" s="15"/>
      <c r="D1050" s="390"/>
      <c r="E1050" s="390"/>
      <c r="F1050" s="390"/>
      <c r="G1050" s="390"/>
      <c r="H1050" s="390"/>
      <c r="I1050" s="390"/>
      <c r="J1050" s="390"/>
      <c r="K1050" s="390"/>
      <c r="L1050" s="390"/>
      <c r="M1050" s="390"/>
      <c r="N1050" s="390"/>
      <c r="O1050" s="390"/>
      <c r="P1050" s="390"/>
      <c r="Q1050" s="390"/>
      <c r="R1050" s="390"/>
      <c r="S1050" s="390"/>
      <c r="T1050" s="390"/>
      <c r="U1050" s="390"/>
      <c r="V1050" s="390"/>
      <c r="W1050" s="390"/>
      <c r="X1050" s="390"/>
      <c r="Y1050" s="390"/>
      <c r="Z1050" s="390"/>
      <c r="AA1050" s="390"/>
      <c r="AB1050" s="390"/>
      <c r="AC1050" s="390"/>
      <c r="AD1050" s="390"/>
      <c r="AE1050" s="390"/>
      <c r="AF1050" s="390"/>
      <c r="AG1050" s="390"/>
      <c r="AH1050" s="390"/>
      <c r="AI1050" s="390"/>
      <c r="AJ1050" s="390"/>
      <c r="AK1050" s="390"/>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row>
    <row r="1051" spans="1:112" ht="12" customHeight="1">
      <c r="A1051" s="1"/>
      <c r="B1051" s="1"/>
      <c r="C1051" s="15"/>
      <c r="D1051" s="390"/>
      <c r="E1051" s="390"/>
      <c r="F1051" s="390"/>
      <c r="G1051" s="390"/>
      <c r="H1051" s="390"/>
      <c r="I1051" s="390"/>
      <c r="J1051" s="390"/>
      <c r="K1051" s="390"/>
      <c r="L1051" s="390"/>
      <c r="M1051" s="390"/>
      <c r="N1051" s="390"/>
      <c r="O1051" s="390"/>
      <c r="P1051" s="390"/>
      <c r="Q1051" s="390"/>
      <c r="R1051" s="390"/>
      <c r="S1051" s="390"/>
      <c r="T1051" s="390"/>
      <c r="U1051" s="390"/>
      <c r="V1051" s="390"/>
      <c r="W1051" s="390"/>
      <c r="X1051" s="390"/>
      <c r="Y1051" s="390"/>
      <c r="Z1051" s="390"/>
      <c r="AA1051" s="390"/>
      <c r="AB1051" s="390"/>
      <c r="AC1051" s="390"/>
      <c r="AD1051" s="390"/>
      <c r="AE1051" s="390"/>
      <c r="AF1051" s="390"/>
      <c r="AG1051" s="390"/>
      <c r="AH1051" s="390"/>
      <c r="AI1051" s="390"/>
      <c r="AJ1051" s="390"/>
      <c r="AK1051" s="390"/>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row>
    <row r="1052" spans="1:112" ht="12" customHeight="1">
      <c r="A1052" s="15"/>
      <c r="B1052" s="58"/>
      <c r="C1052" s="15"/>
      <c r="D1052" s="390"/>
      <c r="E1052" s="390"/>
      <c r="F1052" s="390"/>
      <c r="G1052" s="390"/>
      <c r="H1052" s="390"/>
      <c r="I1052" s="390"/>
      <c r="J1052" s="390"/>
      <c r="K1052" s="390"/>
      <c r="L1052" s="390"/>
      <c r="M1052" s="390"/>
      <c r="N1052" s="390"/>
      <c r="O1052" s="390"/>
      <c r="P1052" s="390"/>
      <c r="Q1052" s="390"/>
      <c r="R1052" s="390"/>
      <c r="S1052" s="390"/>
      <c r="T1052" s="390"/>
      <c r="U1052" s="390"/>
      <c r="V1052" s="390"/>
      <c r="W1052" s="390"/>
      <c r="X1052" s="390"/>
      <c r="Y1052" s="390"/>
      <c r="Z1052" s="390"/>
      <c r="AA1052" s="390"/>
      <c r="AB1052" s="390"/>
      <c r="AC1052" s="390"/>
      <c r="AD1052" s="390"/>
      <c r="AE1052" s="390"/>
      <c r="AF1052" s="390"/>
      <c r="AG1052" s="390"/>
      <c r="AH1052" s="390"/>
      <c r="AI1052" s="390"/>
      <c r="AJ1052" s="390"/>
      <c r="AK1052" s="390"/>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row>
    <row r="1053" spans="1:112" ht="12" customHeight="1">
      <c r="A1053" s="438" t="s">
        <v>16</v>
      </c>
      <c r="B1053" s="437"/>
      <c r="C1053" s="15">
        <v>8</v>
      </c>
      <c r="D1053" s="389" t="s">
        <v>1826</v>
      </c>
      <c r="E1053" s="390"/>
      <c r="F1053" s="390"/>
      <c r="G1053" s="390"/>
      <c r="H1053" s="390"/>
      <c r="I1053" s="390"/>
      <c r="J1053" s="390"/>
      <c r="K1053" s="390"/>
      <c r="L1053" s="390"/>
      <c r="M1053" s="390"/>
      <c r="N1053" s="390"/>
      <c r="O1053" s="390"/>
      <c r="P1053" s="390"/>
      <c r="Q1053" s="390"/>
      <c r="R1053" s="390"/>
      <c r="S1053" s="390"/>
      <c r="T1053" s="390"/>
      <c r="U1053" s="390"/>
      <c r="V1053" s="390"/>
      <c r="W1053" s="390"/>
      <c r="X1053" s="390"/>
      <c r="Y1053" s="390"/>
      <c r="Z1053" s="390"/>
      <c r="AA1053" s="390"/>
      <c r="AB1053" s="390"/>
      <c r="AC1053" s="390"/>
      <c r="AD1053" s="390"/>
      <c r="AE1053" s="390"/>
      <c r="AF1053" s="390"/>
      <c r="AG1053" s="390"/>
      <c r="AH1053" s="390"/>
      <c r="AI1053" s="390"/>
      <c r="AJ1053" s="390"/>
      <c r="AK1053" s="390"/>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row>
    <row r="1054" spans="1:112" ht="12" customHeight="1">
      <c r="A1054" s="1"/>
      <c r="B1054" s="1"/>
      <c r="C1054" s="15"/>
      <c r="D1054" s="390"/>
      <c r="E1054" s="390"/>
      <c r="F1054" s="390"/>
      <c r="G1054" s="390"/>
      <c r="H1054" s="390"/>
      <c r="I1054" s="390"/>
      <c r="J1054" s="390"/>
      <c r="K1054" s="390"/>
      <c r="L1054" s="390"/>
      <c r="M1054" s="390"/>
      <c r="N1054" s="390"/>
      <c r="O1054" s="390"/>
      <c r="P1054" s="390"/>
      <c r="Q1054" s="390"/>
      <c r="R1054" s="390"/>
      <c r="S1054" s="390"/>
      <c r="T1054" s="390"/>
      <c r="U1054" s="390"/>
      <c r="V1054" s="390"/>
      <c r="W1054" s="390"/>
      <c r="X1054" s="390"/>
      <c r="Y1054" s="390"/>
      <c r="Z1054" s="390"/>
      <c r="AA1054" s="390"/>
      <c r="AB1054" s="390"/>
      <c r="AC1054" s="390"/>
      <c r="AD1054" s="390"/>
      <c r="AE1054" s="390"/>
      <c r="AF1054" s="390"/>
      <c r="AG1054" s="390"/>
      <c r="AH1054" s="390"/>
      <c r="AI1054" s="390"/>
      <c r="AJ1054" s="390"/>
      <c r="AK1054" s="390"/>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row>
    <row r="1055" spans="1:112" ht="12" customHeight="1">
      <c r="A1055" s="1"/>
      <c r="B1055" s="1"/>
      <c r="C1055" s="15"/>
      <c r="D1055" s="390"/>
      <c r="E1055" s="390"/>
      <c r="F1055" s="390"/>
      <c r="G1055" s="390"/>
      <c r="H1055" s="390"/>
      <c r="I1055" s="390"/>
      <c r="J1055" s="390"/>
      <c r="K1055" s="390"/>
      <c r="L1055" s="390"/>
      <c r="M1055" s="390"/>
      <c r="N1055" s="390"/>
      <c r="O1055" s="390"/>
      <c r="P1055" s="390"/>
      <c r="Q1055" s="390"/>
      <c r="R1055" s="390"/>
      <c r="S1055" s="390"/>
      <c r="T1055" s="390"/>
      <c r="U1055" s="390"/>
      <c r="V1055" s="390"/>
      <c r="W1055" s="390"/>
      <c r="X1055" s="390"/>
      <c r="Y1055" s="390"/>
      <c r="Z1055" s="390"/>
      <c r="AA1055" s="390"/>
      <c r="AB1055" s="390"/>
      <c r="AC1055" s="390"/>
      <c r="AD1055" s="390"/>
      <c r="AE1055" s="390"/>
      <c r="AF1055" s="390"/>
      <c r="AG1055" s="390"/>
      <c r="AH1055" s="390"/>
      <c r="AI1055" s="390"/>
      <c r="AJ1055" s="390"/>
      <c r="AK1055" s="390"/>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row>
    <row r="1056" spans="1:112" ht="15" customHeight="1">
      <c r="A1056" s="15"/>
      <c r="B1056" s="58"/>
      <c r="C1056" s="15"/>
      <c r="D1056" s="390"/>
      <c r="E1056" s="390"/>
      <c r="F1056" s="390"/>
      <c r="G1056" s="390"/>
      <c r="H1056" s="390"/>
      <c r="I1056" s="390"/>
      <c r="J1056" s="390"/>
      <c r="K1056" s="390"/>
      <c r="L1056" s="390"/>
      <c r="M1056" s="390"/>
      <c r="N1056" s="390"/>
      <c r="O1056" s="390"/>
      <c r="P1056" s="390"/>
      <c r="Q1056" s="390"/>
      <c r="R1056" s="390"/>
      <c r="S1056" s="390"/>
      <c r="T1056" s="390"/>
      <c r="U1056" s="390"/>
      <c r="V1056" s="390"/>
      <c r="W1056" s="390"/>
      <c r="X1056" s="390"/>
      <c r="Y1056" s="390"/>
      <c r="Z1056" s="390"/>
      <c r="AA1056" s="390"/>
      <c r="AB1056" s="390"/>
      <c r="AC1056" s="390"/>
      <c r="AD1056" s="390"/>
      <c r="AE1056" s="390"/>
      <c r="AF1056" s="390"/>
      <c r="AG1056" s="390"/>
      <c r="AH1056" s="390"/>
      <c r="AI1056" s="390"/>
      <c r="AJ1056" s="390"/>
      <c r="AK1056" s="390"/>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row>
    <row r="1057" spans="1:112" ht="15" customHeight="1">
      <c r="A1057" s="438" t="s">
        <v>16</v>
      </c>
      <c r="B1057" s="437"/>
      <c r="C1057" s="15">
        <v>9</v>
      </c>
      <c r="D1057" s="389" t="s">
        <v>1827</v>
      </c>
      <c r="E1057" s="390"/>
      <c r="F1057" s="390"/>
      <c r="G1057" s="390"/>
      <c r="H1057" s="390"/>
      <c r="I1057" s="390"/>
      <c r="J1057" s="390"/>
      <c r="K1057" s="390"/>
      <c r="L1057" s="390"/>
      <c r="M1057" s="390"/>
      <c r="N1057" s="390"/>
      <c r="O1057" s="390"/>
      <c r="P1057" s="390"/>
      <c r="Q1057" s="390"/>
      <c r="R1057" s="390"/>
      <c r="S1057" s="390"/>
      <c r="T1057" s="390"/>
      <c r="U1057" s="390"/>
      <c r="V1057" s="390"/>
      <c r="W1057" s="390"/>
      <c r="X1057" s="390"/>
      <c r="Y1057" s="390"/>
      <c r="Z1057" s="390"/>
      <c r="AA1057" s="390"/>
      <c r="AB1057" s="390"/>
      <c r="AC1057" s="390"/>
      <c r="AD1057" s="390"/>
      <c r="AE1057" s="390"/>
      <c r="AF1057" s="390"/>
      <c r="AG1057" s="390"/>
      <c r="AH1057" s="390"/>
      <c r="AI1057" s="390"/>
      <c r="AJ1057" s="390"/>
      <c r="AK1057" s="390"/>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row>
    <row r="1058" spans="1:112" ht="15" customHeight="1">
      <c r="A1058" s="15"/>
      <c r="B1058" s="58"/>
      <c r="C1058" s="15"/>
      <c r="D1058" s="390"/>
      <c r="E1058" s="390"/>
      <c r="F1058" s="390"/>
      <c r="G1058" s="390"/>
      <c r="H1058" s="390"/>
      <c r="I1058" s="390"/>
      <c r="J1058" s="390"/>
      <c r="K1058" s="390"/>
      <c r="L1058" s="390"/>
      <c r="M1058" s="390"/>
      <c r="N1058" s="390"/>
      <c r="O1058" s="390"/>
      <c r="P1058" s="390"/>
      <c r="Q1058" s="390"/>
      <c r="R1058" s="390"/>
      <c r="S1058" s="390"/>
      <c r="T1058" s="390"/>
      <c r="U1058" s="390"/>
      <c r="V1058" s="390"/>
      <c r="W1058" s="390"/>
      <c r="X1058" s="390"/>
      <c r="Y1058" s="390"/>
      <c r="Z1058" s="390"/>
      <c r="AA1058" s="390"/>
      <c r="AB1058" s="390"/>
      <c r="AC1058" s="390"/>
      <c r="AD1058" s="390"/>
      <c r="AE1058" s="390"/>
      <c r="AF1058" s="390"/>
      <c r="AG1058" s="390"/>
      <c r="AH1058" s="390"/>
      <c r="AI1058" s="390"/>
      <c r="AJ1058" s="390"/>
      <c r="AK1058" s="390"/>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row>
    <row r="1059" spans="1:112" ht="15" hidden="1" customHeight="1">
      <c r="A1059" s="2"/>
      <c r="B1059" s="2"/>
      <c r="C1059" s="2"/>
      <c r="D1059" s="390"/>
      <c r="E1059" s="390"/>
      <c r="F1059" s="390"/>
      <c r="G1059" s="390"/>
      <c r="H1059" s="390"/>
      <c r="I1059" s="390"/>
      <c r="J1059" s="390"/>
      <c r="K1059" s="390"/>
      <c r="L1059" s="390"/>
      <c r="M1059" s="390"/>
      <c r="N1059" s="390"/>
      <c r="O1059" s="390"/>
      <c r="P1059" s="390"/>
      <c r="Q1059" s="390"/>
      <c r="R1059" s="390"/>
      <c r="S1059" s="390"/>
      <c r="T1059" s="390"/>
      <c r="U1059" s="390"/>
      <c r="V1059" s="390"/>
      <c r="W1059" s="390"/>
      <c r="X1059" s="390"/>
      <c r="Y1059" s="390"/>
      <c r="Z1059" s="390"/>
      <c r="AA1059" s="390"/>
      <c r="AB1059" s="390"/>
      <c r="AC1059" s="390"/>
      <c r="AD1059" s="390"/>
      <c r="AE1059" s="390"/>
      <c r="AF1059" s="390"/>
      <c r="AG1059" s="390"/>
      <c r="AH1059" s="390"/>
      <c r="AI1059" s="390"/>
      <c r="AJ1059" s="390"/>
      <c r="AK1059" s="390"/>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row>
    <row r="1060" spans="1:112" ht="15" hidden="1" customHeight="1">
      <c r="A1060" s="2"/>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row>
    <row r="1061" spans="1:112" ht="15" hidden="1" customHeight="1">
      <c r="A1061" s="2"/>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row>
    <row r="1062" spans="1:112" ht="15" hidden="1" customHeight="1">
      <c r="A1062" s="2"/>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row>
    <row r="1063" spans="1:112" ht="15" hidden="1" customHeight="1">
      <c r="A1063" s="2"/>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row>
    <row r="1064" spans="1:112" ht="15" hidden="1" customHeight="1">
      <c r="A1064" s="2"/>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row>
    <row r="1065" spans="1:112" ht="15" hidden="1" customHeight="1">
      <c r="A1065" s="2"/>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row>
  </sheetData>
  <mergeCells count="2047">
    <mergeCell ref="BK621:BO621"/>
    <mergeCell ref="BK620:BO620"/>
    <mergeCell ref="BK628:BO628"/>
    <mergeCell ref="BK627:BO627"/>
    <mergeCell ref="BP633:BT633"/>
    <mergeCell ref="BK635:BO635"/>
    <mergeCell ref="BK633:BO633"/>
    <mergeCell ref="BP629:BT629"/>
    <mergeCell ref="BK629:BO629"/>
    <mergeCell ref="BK626:BO626"/>
    <mergeCell ref="BK625:BO625"/>
    <mergeCell ref="BK602:BO602"/>
    <mergeCell ref="BO779:BU779"/>
    <mergeCell ref="BP630:BT630"/>
    <mergeCell ref="BP618:BT618"/>
    <mergeCell ref="BP627:BT627"/>
    <mergeCell ref="BK632:BO632"/>
    <mergeCell ref="BK630:BO630"/>
    <mergeCell ref="BU603:BY603"/>
    <mergeCell ref="BK624:BO624"/>
    <mergeCell ref="BK623:BO623"/>
    <mergeCell ref="BP612:BT612"/>
    <mergeCell ref="BP611:BT611"/>
    <mergeCell ref="BP613:BT613"/>
    <mergeCell ref="BK610:BO610"/>
    <mergeCell ref="BA619:BE619"/>
    <mergeCell ref="AX608:AY608"/>
    <mergeCell ref="AX614:AY614"/>
    <mergeCell ref="BF602:BJ602"/>
    <mergeCell ref="BF603:BJ603"/>
    <mergeCell ref="BZ618:CD618"/>
    <mergeCell ref="BK618:BO618"/>
    <mergeCell ref="BK619:BO619"/>
    <mergeCell ref="BP619:BT619"/>
    <mergeCell ref="BU619:BY619"/>
    <mergeCell ref="BZ619:CD619"/>
    <mergeCell ref="BU618:BY618"/>
    <mergeCell ref="AT612:AU612"/>
    <mergeCell ref="AT611:AU611"/>
    <mergeCell ref="AV610:AW610"/>
    <mergeCell ref="AV607:AW607"/>
    <mergeCell ref="AT608:AU608"/>
    <mergeCell ref="BK603:BO603"/>
    <mergeCell ref="BP607:BT607"/>
    <mergeCell ref="BP605:BT605"/>
    <mergeCell ref="AI713:AK713"/>
    <mergeCell ref="AI712:AK712"/>
    <mergeCell ref="AD705:AH708"/>
    <mergeCell ref="AD709:AH709"/>
    <mergeCell ref="AI705:AK708"/>
    <mergeCell ref="AI709:AK709"/>
    <mergeCell ref="AG664:AH664"/>
    <mergeCell ref="AG672:AH672"/>
    <mergeCell ref="AE693:AF693"/>
    <mergeCell ref="AA647:AK647"/>
    <mergeCell ref="AG648:AH648"/>
    <mergeCell ref="AB620:AF620"/>
    <mergeCell ref="AG619:AK619"/>
    <mergeCell ref="AB623:AF623"/>
    <mergeCell ref="AG625:AK625"/>
    <mergeCell ref="AG623:AK623"/>
    <mergeCell ref="Z670:AE670"/>
    <mergeCell ref="AE684:AF684"/>
    <mergeCell ref="Z678:AE678"/>
    <mergeCell ref="Z677:AK677"/>
    <mergeCell ref="Z676:AK676"/>
    <mergeCell ref="AI662:AK662"/>
    <mergeCell ref="AA663:AK663"/>
    <mergeCell ref="Z662:AE662"/>
    <mergeCell ref="Z666:AK666"/>
    <mergeCell ref="Z668:AK668"/>
    <mergeCell ref="AE686:AI686"/>
    <mergeCell ref="AE687:AI687"/>
    <mergeCell ref="AE689:AI689"/>
    <mergeCell ref="AE690:AI690"/>
    <mergeCell ref="Y764:AC767"/>
    <mergeCell ref="Y754:AC754"/>
    <mergeCell ref="Y756:AC756"/>
    <mergeCell ref="Y757:AC757"/>
    <mergeCell ref="Y770:AC770"/>
    <mergeCell ref="Y771:AC771"/>
    <mergeCell ref="Y772:AC772"/>
    <mergeCell ref="Y773:AC773"/>
    <mergeCell ref="Y775:AC775"/>
    <mergeCell ref="Y776:AC776"/>
    <mergeCell ref="Y777:AC777"/>
    <mergeCell ref="Y778:AC778"/>
    <mergeCell ref="Y769:AC769"/>
    <mergeCell ref="Y768:AC768"/>
    <mergeCell ref="BA779:BB779"/>
    <mergeCell ref="AI719:AK719"/>
    <mergeCell ref="AI718:AK718"/>
    <mergeCell ref="AF736:AH736"/>
    <mergeCell ref="AD731:AH731"/>
    <mergeCell ref="Y774:AC774"/>
    <mergeCell ref="Y750:AC753"/>
    <mergeCell ref="AI725:AK725"/>
    <mergeCell ref="AI726:AK726"/>
    <mergeCell ref="Y729:AC729"/>
    <mergeCell ref="Y733:AC733"/>
    <mergeCell ref="Y719:AC719"/>
    <mergeCell ref="AD719:AH719"/>
    <mergeCell ref="AD729:AH729"/>
    <mergeCell ref="AD730:AH730"/>
    <mergeCell ref="Y732:AC732"/>
    <mergeCell ref="AD732:AH732"/>
    <mergeCell ref="Y730:AC730"/>
    <mergeCell ref="BA635:BE635"/>
    <mergeCell ref="AA639:AK639"/>
    <mergeCell ref="Y717:AC717"/>
    <mergeCell ref="Y724:AC724"/>
    <mergeCell ref="Y722:AC722"/>
    <mergeCell ref="Y723:AC723"/>
    <mergeCell ref="Y721:AC721"/>
    <mergeCell ref="Y727:AC727"/>
    <mergeCell ref="Y726:AC726"/>
    <mergeCell ref="AI727:AK727"/>
    <mergeCell ref="AD728:AH728"/>
    <mergeCell ref="AD727:AH727"/>
    <mergeCell ref="AI722:AK722"/>
    <mergeCell ref="AD726:AH726"/>
    <mergeCell ref="Y734:AC734"/>
    <mergeCell ref="Y725:AC725"/>
    <mergeCell ref="Z642:AK642"/>
    <mergeCell ref="Z643:AK643"/>
    <mergeCell ref="Z644:AK644"/>
    <mergeCell ref="Z667:AK667"/>
    <mergeCell ref="Z652:AK652"/>
    <mergeCell ref="AD716:AH716"/>
    <mergeCell ref="Y716:AC716"/>
    <mergeCell ref="Y714:AC714"/>
    <mergeCell ref="AD714:AH714"/>
    <mergeCell ref="AI716:AK716"/>
    <mergeCell ref="AI715:AK715"/>
    <mergeCell ref="AD715:AH715"/>
    <mergeCell ref="Y709:AC709"/>
    <mergeCell ref="Y713:AC713"/>
    <mergeCell ref="AI714:AK714"/>
    <mergeCell ref="AD713:AH713"/>
    <mergeCell ref="AR611:AS611"/>
    <mergeCell ref="AV613:AW613"/>
    <mergeCell ref="AV612:AW612"/>
    <mergeCell ref="AB618:AF618"/>
    <mergeCell ref="BA618:BE618"/>
    <mergeCell ref="BF621:BJ621"/>
    <mergeCell ref="BF620:BJ620"/>
    <mergeCell ref="BF618:BJ618"/>
    <mergeCell ref="BF628:BJ628"/>
    <mergeCell ref="BF626:BJ626"/>
    <mergeCell ref="BF627:BJ627"/>
    <mergeCell ref="AB628:AF628"/>
    <mergeCell ref="AB624:AF624"/>
    <mergeCell ref="AB625:AF625"/>
    <mergeCell ref="BF623:BJ623"/>
    <mergeCell ref="BF625:BJ625"/>
    <mergeCell ref="BA633:BE633"/>
    <mergeCell ref="BF633:BJ633"/>
    <mergeCell ref="AB622:AF622"/>
    <mergeCell ref="AG622:AK622"/>
    <mergeCell ref="AB627:AF627"/>
    <mergeCell ref="AB626:AF626"/>
    <mergeCell ref="CT599:CX599"/>
    <mergeCell ref="CO606:CS606"/>
    <mergeCell ref="CO607:CS607"/>
    <mergeCell ref="CO605:CS605"/>
    <mergeCell ref="CO604:CS604"/>
    <mergeCell ref="CT603:CX603"/>
    <mergeCell ref="CT602:CX602"/>
    <mergeCell ref="CO602:CS602"/>
    <mergeCell ref="CO603:CS603"/>
    <mergeCell ref="CT604:CX604"/>
    <mergeCell ref="CT605:CX605"/>
    <mergeCell ref="BF607:BJ607"/>
    <mergeCell ref="BF608:BJ608"/>
    <mergeCell ref="BU614:BY614"/>
    <mergeCell ref="BP614:BT614"/>
    <mergeCell ref="AI678:AK678"/>
    <mergeCell ref="AG680:AH680"/>
    <mergeCell ref="AI670:AK670"/>
    <mergeCell ref="AA671:AK671"/>
    <mergeCell ref="Z669:AK669"/>
    <mergeCell ref="BA623:BE623"/>
    <mergeCell ref="Z650:AK650"/>
    <mergeCell ref="Z651:AK651"/>
    <mergeCell ref="BA624:BE624"/>
    <mergeCell ref="BA626:BE626"/>
    <mergeCell ref="BA625:BE625"/>
    <mergeCell ref="BA628:BE628"/>
    <mergeCell ref="BA627:BE627"/>
    <mergeCell ref="BF604:BJ604"/>
    <mergeCell ref="AV604:AW604"/>
    <mergeCell ref="BA604:BE604"/>
    <mergeCell ref="BA602:BE602"/>
    <mergeCell ref="BU608:BY608"/>
    <mergeCell ref="BZ608:CD608"/>
    <mergeCell ref="BU607:BY607"/>
    <mergeCell ref="BZ607:CD607"/>
    <mergeCell ref="BK606:BO606"/>
    <mergeCell ref="BK607:BO607"/>
    <mergeCell ref="BU606:BY606"/>
    <mergeCell ref="BP606:BT606"/>
    <mergeCell ref="CE607:CI607"/>
    <mergeCell ref="CJ607:CN607"/>
    <mergeCell ref="BZ606:CD606"/>
    <mergeCell ref="BP608:BT608"/>
    <mergeCell ref="BU600:BY600"/>
    <mergeCell ref="CE601:CI601"/>
    <mergeCell ref="CE600:CI600"/>
    <mergeCell ref="CT606:CX606"/>
    <mergeCell ref="CT607:CX607"/>
    <mergeCell ref="CO600:CS600"/>
    <mergeCell ref="BZ603:CD603"/>
    <mergeCell ref="BP603:BT603"/>
    <mergeCell ref="BP604:BT604"/>
    <mergeCell ref="BU602:BY602"/>
    <mergeCell ref="BP602:BT602"/>
    <mergeCell ref="BZ602:CD602"/>
    <mergeCell ref="BU604:BY604"/>
    <mergeCell ref="BK604:BO604"/>
    <mergeCell ref="BZ604:CD604"/>
    <mergeCell ref="CY614:DC614"/>
    <mergeCell ref="CT614:CX614"/>
    <mergeCell ref="BK614:BO614"/>
    <mergeCell ref="BA614:BE614"/>
    <mergeCell ref="BF614:BJ614"/>
    <mergeCell ref="CO614:CS614"/>
    <mergeCell ref="CJ614:CN614"/>
    <mergeCell ref="CJ602:CN602"/>
    <mergeCell ref="CJ603:CN603"/>
    <mergeCell ref="CE603:CI603"/>
    <mergeCell ref="CE602:CI602"/>
    <mergeCell ref="CJ604:CN604"/>
    <mergeCell ref="CE605:CI605"/>
    <mergeCell ref="CJ605:CN605"/>
    <mergeCell ref="BU605:BY605"/>
    <mergeCell ref="BZ605:CD605"/>
    <mergeCell ref="CE604:CI604"/>
    <mergeCell ref="BF606:BJ606"/>
    <mergeCell ref="BF605:BJ605"/>
    <mergeCell ref="BK605:BO605"/>
    <mergeCell ref="CY613:DC613"/>
    <mergeCell ref="CY605:DC605"/>
    <mergeCell ref="CY609:DC609"/>
    <mergeCell ref="CY611:DC611"/>
    <mergeCell ref="CY610:DC610"/>
    <mergeCell ref="CT610:CX610"/>
    <mergeCell ref="CT611:CX611"/>
    <mergeCell ref="CO609:CS609"/>
    <mergeCell ref="CT612:CX612"/>
    <mergeCell ref="CT613:CX613"/>
    <mergeCell ref="CO612:CS612"/>
    <mergeCell ref="CY606:DC606"/>
    <mergeCell ref="AV609:AW609"/>
    <mergeCell ref="Z674:AK674"/>
    <mergeCell ref="Z675:AK675"/>
    <mergeCell ref="AE685:AF685"/>
    <mergeCell ref="AA679:AK679"/>
    <mergeCell ref="AD711:AH711"/>
    <mergeCell ref="AD712:AH712"/>
    <mergeCell ref="Z661:AK661"/>
    <mergeCell ref="Z658:AK658"/>
    <mergeCell ref="AD710:AH710"/>
    <mergeCell ref="AI710:AK710"/>
    <mergeCell ref="AD718:AH718"/>
    <mergeCell ref="AD720:AH720"/>
    <mergeCell ref="AI711:AK711"/>
    <mergeCell ref="BA600:BE600"/>
    <mergeCell ref="BA601:BE601"/>
    <mergeCell ref="AR602:AS602"/>
    <mergeCell ref="AR601:AS601"/>
    <mergeCell ref="AV601:AW601"/>
    <mergeCell ref="BA613:BE613"/>
    <mergeCell ref="BA612:BE612"/>
    <mergeCell ref="BA606:BE606"/>
    <mergeCell ref="BA605:BE605"/>
    <mergeCell ref="AR604:AS604"/>
    <mergeCell ref="AR605:AS605"/>
    <mergeCell ref="Y720:AC720"/>
    <mergeCell ref="Y715:AC715"/>
    <mergeCell ref="Y718:AC718"/>
    <mergeCell ref="Z660:AK660"/>
    <mergeCell ref="Z659:AK659"/>
    <mergeCell ref="AG618:AK618"/>
    <mergeCell ref="AB615:AF617"/>
    <mergeCell ref="M923:S923"/>
    <mergeCell ref="CE599:CI599"/>
    <mergeCell ref="CJ599:CN599"/>
    <mergeCell ref="BU599:BY599"/>
    <mergeCell ref="BZ599:CD599"/>
    <mergeCell ref="BU612:BY612"/>
    <mergeCell ref="BU613:BY613"/>
    <mergeCell ref="BZ609:CD609"/>
    <mergeCell ref="CJ609:CN609"/>
    <mergeCell ref="BP609:BT609"/>
    <mergeCell ref="BU609:BY609"/>
    <mergeCell ref="BF600:BJ600"/>
    <mergeCell ref="BK600:BO600"/>
    <mergeCell ref="BK617:BO617"/>
    <mergeCell ref="BF617:BJ617"/>
    <mergeCell ref="AX600:AY600"/>
    <mergeCell ref="AX601:AY601"/>
    <mergeCell ref="AV600:AW600"/>
    <mergeCell ref="AX599:AY599"/>
    <mergeCell ref="BZ614:CD614"/>
    <mergeCell ref="CE614:CI614"/>
    <mergeCell ref="BP617:BT617"/>
    <mergeCell ref="BU617:BY617"/>
    <mergeCell ref="CE609:CI609"/>
    <mergeCell ref="CE612:CI612"/>
    <mergeCell ref="BF611:BJ611"/>
    <mergeCell ref="AX606:AY606"/>
    <mergeCell ref="AX605:AY605"/>
    <mergeCell ref="AX607:AY607"/>
    <mergeCell ref="AX612:AY612"/>
    <mergeCell ref="AX609:AY609"/>
    <mergeCell ref="AX610:AY610"/>
    <mergeCell ref="M929:S929"/>
    <mergeCell ref="AR599:AS599"/>
    <mergeCell ref="AR600:AS600"/>
    <mergeCell ref="AT605:AU605"/>
    <mergeCell ref="AD969:AK970"/>
    <mergeCell ref="AD971:AK973"/>
    <mergeCell ref="AD955:AK957"/>
    <mergeCell ref="AA955:AB955"/>
    <mergeCell ref="AD952:AK952"/>
    <mergeCell ref="AD951:AK951"/>
    <mergeCell ref="V949:AC949"/>
    <mergeCell ref="AD949:AK949"/>
    <mergeCell ref="AD950:AK950"/>
    <mergeCell ref="AD958:AK964"/>
    <mergeCell ref="AD974:AK977"/>
    <mergeCell ref="AA965:AB965"/>
    <mergeCell ref="Z954:AC954"/>
    <mergeCell ref="D971:Y971"/>
    <mergeCell ref="D970:Y970"/>
    <mergeCell ref="D959:Y964"/>
    <mergeCell ref="D958:Y958"/>
    <mergeCell ref="AA958:AB958"/>
    <mergeCell ref="D965:Y965"/>
    <mergeCell ref="D972:Y973"/>
    <mergeCell ref="AA969:AB969"/>
    <mergeCell ref="AA971:AB971"/>
    <mergeCell ref="U912:Z912"/>
    <mergeCell ref="M932:S932"/>
    <mergeCell ref="M931:S931"/>
    <mergeCell ref="M917:S917"/>
    <mergeCell ref="M918:S918"/>
    <mergeCell ref="M924:S924"/>
    <mergeCell ref="W834:AC834"/>
    <mergeCell ref="U905:Z905"/>
    <mergeCell ref="U904:Z904"/>
    <mergeCell ref="U903:Z903"/>
    <mergeCell ref="I911:T911"/>
    <mergeCell ref="I910:T910"/>
    <mergeCell ref="U908:Z908"/>
    <mergeCell ref="U909:Z909"/>
    <mergeCell ref="U910:Z910"/>
    <mergeCell ref="I909:T909"/>
    <mergeCell ref="U911:Z911"/>
    <mergeCell ref="U901:Z901"/>
    <mergeCell ref="I912:T912"/>
    <mergeCell ref="D956:Y956"/>
    <mergeCell ref="D957:Y957"/>
    <mergeCell ref="U894:Z894"/>
    <mergeCell ref="U893:Z893"/>
    <mergeCell ref="U898:Z898"/>
    <mergeCell ref="U897:Z897"/>
    <mergeCell ref="F937:L937"/>
    <mergeCell ref="J919:S919"/>
    <mergeCell ref="U899:Z899"/>
    <mergeCell ref="U900:Z900"/>
    <mergeCell ref="M933:S933"/>
    <mergeCell ref="M934:S934"/>
    <mergeCell ref="T935:Z935"/>
    <mergeCell ref="T934:Z934"/>
    <mergeCell ref="M920:S920"/>
    <mergeCell ref="M921:S921"/>
    <mergeCell ref="M935:S935"/>
    <mergeCell ref="M922:S922"/>
    <mergeCell ref="M930:S930"/>
    <mergeCell ref="W833:AC833"/>
    <mergeCell ref="W837:AC837"/>
    <mergeCell ref="M839:V839"/>
    <mergeCell ref="W853:AC853"/>
    <mergeCell ref="W855:AC855"/>
    <mergeCell ref="W850:AC850"/>
    <mergeCell ref="M826:V826"/>
    <mergeCell ref="U902:Z902"/>
    <mergeCell ref="U906:Z906"/>
    <mergeCell ref="U907:Z907"/>
    <mergeCell ref="P908:T908"/>
    <mergeCell ref="AA904:AF904"/>
    <mergeCell ref="AA905:AF905"/>
    <mergeCell ref="AA898:AF898"/>
    <mergeCell ref="AA899:AF899"/>
    <mergeCell ref="AA902:AF902"/>
    <mergeCell ref="AA906:AF906"/>
    <mergeCell ref="AA907:AF907"/>
    <mergeCell ref="AA903:AF903"/>
    <mergeCell ref="AA901:AF901"/>
    <mergeCell ref="AA908:AF908"/>
    <mergeCell ref="W832:AC832"/>
    <mergeCell ref="W831:AC831"/>
    <mergeCell ref="E863:AB863"/>
    <mergeCell ref="E870:AB870"/>
    <mergeCell ref="AC870:AH870"/>
    <mergeCell ref="E869:AB869"/>
    <mergeCell ref="AC867:AH867"/>
    <mergeCell ref="AC866:AH866"/>
    <mergeCell ref="AC868:AH868"/>
    <mergeCell ref="AC869:AH869"/>
    <mergeCell ref="Z876:AE876"/>
    <mergeCell ref="AA910:AF910"/>
    <mergeCell ref="AA909:AF909"/>
    <mergeCell ref="AA894:AF894"/>
    <mergeCell ref="AA893:AF893"/>
    <mergeCell ref="F890:T890"/>
    <mergeCell ref="F891:T892"/>
    <mergeCell ref="U896:Z896"/>
    <mergeCell ref="U895:Z895"/>
    <mergeCell ref="U890:Z892"/>
    <mergeCell ref="AA900:AF900"/>
    <mergeCell ref="A885:AL886"/>
    <mergeCell ref="AA895:AF895"/>
    <mergeCell ref="AB892:AE892"/>
    <mergeCell ref="AE922:AK922"/>
    <mergeCell ref="AE921:AK921"/>
    <mergeCell ref="W835:AC835"/>
    <mergeCell ref="AC863:AH863"/>
    <mergeCell ref="AC864:AH864"/>
    <mergeCell ref="AC865:AH865"/>
    <mergeCell ref="Z877:AE877"/>
    <mergeCell ref="Z874:AE874"/>
    <mergeCell ref="M855:V855"/>
    <mergeCell ref="M853:V853"/>
    <mergeCell ref="M852:V852"/>
    <mergeCell ref="M854:V854"/>
    <mergeCell ref="M849:V849"/>
    <mergeCell ref="Z875:AE875"/>
    <mergeCell ref="W856:AC856"/>
    <mergeCell ref="W857:AC857"/>
    <mergeCell ref="M856:V856"/>
    <mergeCell ref="AC862:AH862"/>
    <mergeCell ref="AC861:AH861"/>
    <mergeCell ref="G668:R668"/>
    <mergeCell ref="G670:L670"/>
    <mergeCell ref="P670:R670"/>
    <mergeCell ref="G669:R669"/>
    <mergeCell ref="G667:R667"/>
    <mergeCell ref="H671:R671"/>
    <mergeCell ref="H679:R679"/>
    <mergeCell ref="N672:O672"/>
    <mergeCell ref="N680:O680"/>
    <mergeCell ref="G674:R674"/>
    <mergeCell ref="G675:R675"/>
    <mergeCell ref="W694:AK694"/>
    <mergeCell ref="J758:N758"/>
    <mergeCell ref="K728:O728"/>
    <mergeCell ref="K730:O730"/>
    <mergeCell ref="K731:O731"/>
    <mergeCell ref="K732:O732"/>
    <mergeCell ref="G721:J721"/>
    <mergeCell ref="G723:J723"/>
    <mergeCell ref="G724:J724"/>
    <mergeCell ref="K726:O726"/>
    <mergeCell ref="K722:O722"/>
    <mergeCell ref="AI724:AK724"/>
    <mergeCell ref="AI732:AK732"/>
    <mergeCell ref="Y731:AC731"/>
    <mergeCell ref="AI733:AK733"/>
    <mergeCell ref="AD734:AH734"/>
    <mergeCell ref="AD733:AH733"/>
    <mergeCell ref="AD717:AH717"/>
    <mergeCell ref="AI717:AK717"/>
    <mergeCell ref="Y710:AC710"/>
    <mergeCell ref="Y712:AC712"/>
    <mergeCell ref="AI730:AK730"/>
    <mergeCell ref="AI731:AK731"/>
    <mergeCell ref="U730:X730"/>
    <mergeCell ref="U728:X728"/>
    <mergeCell ref="U731:X731"/>
    <mergeCell ref="AD723:AH723"/>
    <mergeCell ref="AI723:AK723"/>
    <mergeCell ref="U723:X723"/>
    <mergeCell ref="P723:T723"/>
    <mergeCell ref="P724:T724"/>
    <mergeCell ref="P715:T715"/>
    <mergeCell ref="K716:O716"/>
    <mergeCell ref="U716:X716"/>
    <mergeCell ref="K705:O708"/>
    <mergeCell ref="P705:T708"/>
    <mergeCell ref="J695:X695"/>
    <mergeCell ref="J696:O696"/>
    <mergeCell ref="R696:T696"/>
    <mergeCell ref="E698:AK698"/>
    <mergeCell ref="W697:AK697"/>
    <mergeCell ref="A700:AL701"/>
    <mergeCell ref="B719:F719"/>
    <mergeCell ref="B720:F720"/>
    <mergeCell ref="B723:F723"/>
    <mergeCell ref="B721:F721"/>
    <mergeCell ref="B724:F724"/>
    <mergeCell ref="B718:F718"/>
    <mergeCell ref="P712:T712"/>
    <mergeCell ref="P713:T713"/>
    <mergeCell ref="Y728:AC728"/>
    <mergeCell ref="P728:T728"/>
    <mergeCell ref="K729:O729"/>
    <mergeCell ref="U705:X708"/>
    <mergeCell ref="G722:J722"/>
    <mergeCell ref="G705:J708"/>
    <mergeCell ref="K714:O714"/>
    <mergeCell ref="P714:T714"/>
    <mergeCell ref="Y711:AC711"/>
    <mergeCell ref="K711:O711"/>
    <mergeCell ref="U722:X722"/>
    <mergeCell ref="G711:J711"/>
    <mergeCell ref="G710:J710"/>
    <mergeCell ref="U710:X710"/>
    <mergeCell ref="U709:X709"/>
    <mergeCell ref="K723:O723"/>
    <mergeCell ref="K719:O719"/>
    <mergeCell ref="K717:O717"/>
    <mergeCell ref="K721:O721"/>
    <mergeCell ref="G717:J717"/>
    <mergeCell ref="G714:J714"/>
    <mergeCell ref="G712:J712"/>
    <mergeCell ref="G713:J713"/>
    <mergeCell ref="K712:O712"/>
    <mergeCell ref="K713:O713"/>
    <mergeCell ref="Y705:AC708"/>
    <mergeCell ref="U713:X713"/>
    <mergeCell ref="U712:X712"/>
    <mergeCell ref="T778:X778"/>
    <mergeCell ref="J778:N778"/>
    <mergeCell ref="J773:N773"/>
    <mergeCell ref="J768:N768"/>
    <mergeCell ref="J754:N754"/>
    <mergeCell ref="J757:N757"/>
    <mergeCell ref="J755:N755"/>
    <mergeCell ref="O768:S768"/>
    <mergeCell ref="O755:S755"/>
    <mergeCell ref="Q803:T804"/>
    <mergeCell ref="Q806:T806"/>
    <mergeCell ref="Z795:AE795"/>
    <mergeCell ref="AC803:AF804"/>
    <mergeCell ref="B726:F726"/>
    <mergeCell ref="B725:F725"/>
    <mergeCell ref="AD724:AH724"/>
    <mergeCell ref="B727:F727"/>
    <mergeCell ref="B728:F728"/>
    <mergeCell ref="J760:K760"/>
    <mergeCell ref="J770:N770"/>
    <mergeCell ref="J771:N771"/>
    <mergeCell ref="J769:N769"/>
    <mergeCell ref="J764:N767"/>
    <mergeCell ref="O770:S770"/>
    <mergeCell ref="T770:X770"/>
    <mergeCell ref="T768:X768"/>
    <mergeCell ref="T771:X771"/>
    <mergeCell ref="U719:X719"/>
    <mergeCell ref="T755:X755"/>
    <mergeCell ref="T750:X753"/>
    <mergeCell ref="AQ877:AR877"/>
    <mergeCell ref="AQ879:AR879"/>
    <mergeCell ref="AQ878:AR878"/>
    <mergeCell ref="AQ886:AR886"/>
    <mergeCell ref="AQ888:AR888"/>
    <mergeCell ref="AQ885:AR885"/>
    <mergeCell ref="AQ884:AS884"/>
    <mergeCell ref="AQ883:AS883"/>
    <mergeCell ref="AQ881:AR881"/>
    <mergeCell ref="AQ882:AR882"/>
    <mergeCell ref="AG809:AJ809"/>
    <mergeCell ref="AG810:AJ810"/>
    <mergeCell ref="Y812:AB812"/>
    <mergeCell ref="AC808:AF808"/>
    <mergeCell ref="AG812:AJ812"/>
    <mergeCell ref="Y811:AB811"/>
    <mergeCell ref="AC805:AF805"/>
    <mergeCell ref="W844:AC844"/>
    <mergeCell ref="W838:AC838"/>
    <mergeCell ref="W841:AC841"/>
    <mergeCell ref="W843:AC843"/>
    <mergeCell ref="W840:AC840"/>
    <mergeCell ref="W839:AC839"/>
    <mergeCell ref="W854:AC854"/>
    <mergeCell ref="W852:AC852"/>
    <mergeCell ref="AC812:AF812"/>
    <mergeCell ref="AC811:AF811"/>
    <mergeCell ref="Y807:AB807"/>
    <mergeCell ref="AC809:AF809"/>
    <mergeCell ref="AC810:AF810"/>
    <mergeCell ref="AC807:AF807"/>
    <mergeCell ref="W826:AC826"/>
    <mergeCell ref="D966:Y968"/>
    <mergeCell ref="D969:Y969"/>
    <mergeCell ref="AD965:AK968"/>
    <mergeCell ref="A941:AL942"/>
    <mergeCell ref="AT941:AY941"/>
    <mergeCell ref="B950:K950"/>
    <mergeCell ref="B951:K951"/>
    <mergeCell ref="B948:K948"/>
    <mergeCell ref="D991:Y991"/>
    <mergeCell ref="D989:Y990"/>
    <mergeCell ref="AD988:AK990"/>
    <mergeCell ref="AD991:AK992"/>
    <mergeCell ref="D985:Y987"/>
    <mergeCell ref="Z985:AC987"/>
    <mergeCell ref="D984:Y984"/>
    <mergeCell ref="AA984:AB984"/>
    <mergeCell ref="J983:Q983"/>
    <mergeCell ref="L948:U948"/>
    <mergeCell ref="V948:AC948"/>
    <mergeCell ref="AD948:AK948"/>
    <mergeCell ref="V950:AC950"/>
    <mergeCell ref="L950:U950"/>
    <mergeCell ref="B952:U952"/>
    <mergeCell ref="D955:Y955"/>
    <mergeCell ref="B947:K947"/>
    <mergeCell ref="B953:AC953"/>
    <mergeCell ref="L951:U951"/>
    <mergeCell ref="AO907:AR907"/>
    <mergeCell ref="AO906:AR906"/>
    <mergeCell ref="AM905:AN905"/>
    <mergeCell ref="AI728:AK728"/>
    <mergeCell ref="AI729:AK729"/>
    <mergeCell ref="AD722:AH722"/>
    <mergeCell ref="AD721:AH721"/>
    <mergeCell ref="AD725:AH725"/>
    <mergeCell ref="AI721:AK721"/>
    <mergeCell ref="AI720:AK720"/>
    <mergeCell ref="U732:X732"/>
    <mergeCell ref="U724:X724"/>
    <mergeCell ref="U726:X726"/>
    <mergeCell ref="U725:X725"/>
    <mergeCell ref="W824:AC824"/>
    <mergeCell ref="W825:AC825"/>
    <mergeCell ref="C805:H805"/>
    <mergeCell ref="C806:H806"/>
    <mergeCell ref="C808:H808"/>
    <mergeCell ref="C807:H807"/>
    <mergeCell ref="J777:N777"/>
    <mergeCell ref="J776:N776"/>
    <mergeCell ref="T774:X774"/>
    <mergeCell ref="J774:N774"/>
    <mergeCell ref="M810:P810"/>
    <mergeCell ref="AG803:AJ804"/>
    <mergeCell ref="M803:P804"/>
    <mergeCell ref="AC806:AF806"/>
    <mergeCell ref="U805:X805"/>
    <mergeCell ref="Y805:AB805"/>
    <mergeCell ref="AG806:AJ806"/>
    <mergeCell ref="AQ880:AR880"/>
    <mergeCell ref="P710:T710"/>
    <mergeCell ref="P711:T711"/>
    <mergeCell ref="P731:T731"/>
    <mergeCell ref="U715:X715"/>
    <mergeCell ref="U714:X714"/>
    <mergeCell ref="P709:T709"/>
    <mergeCell ref="P716:T716"/>
    <mergeCell ref="U733:X733"/>
    <mergeCell ref="U721:X721"/>
    <mergeCell ref="U809:X809"/>
    <mergeCell ref="Y809:AB809"/>
    <mergeCell ref="Y806:AB806"/>
    <mergeCell ref="Y803:AB804"/>
    <mergeCell ref="Q810:T810"/>
    <mergeCell ref="Y810:AB810"/>
    <mergeCell ref="U810:X810"/>
    <mergeCell ref="W823:AC823"/>
    <mergeCell ref="W822:AC822"/>
    <mergeCell ref="Q808:T808"/>
    <mergeCell ref="U808:X808"/>
    <mergeCell ref="Q809:T809"/>
    <mergeCell ref="M807:P807"/>
    <mergeCell ref="M806:P806"/>
    <mergeCell ref="Q807:T807"/>
    <mergeCell ref="U806:X806"/>
    <mergeCell ref="P796:Y796"/>
    <mergeCell ref="U803:X804"/>
    <mergeCell ref="O775:S775"/>
    <mergeCell ref="O778:S778"/>
    <mergeCell ref="M811:P811"/>
    <mergeCell ref="U811:X811"/>
    <mergeCell ref="J775:N775"/>
    <mergeCell ref="C809:H809"/>
    <mergeCell ref="AG805:AJ805"/>
    <mergeCell ref="J772:N772"/>
    <mergeCell ref="O772:S772"/>
    <mergeCell ref="O773:S773"/>
    <mergeCell ref="M812:P812"/>
    <mergeCell ref="C812:L812"/>
    <mergeCell ref="C817:AJ817"/>
    <mergeCell ref="F811:L811"/>
    <mergeCell ref="O750:S753"/>
    <mergeCell ref="O771:S771"/>
    <mergeCell ref="P721:T721"/>
    <mergeCell ref="P720:T720"/>
    <mergeCell ref="M809:P809"/>
    <mergeCell ref="Q805:T805"/>
    <mergeCell ref="M805:P805"/>
    <mergeCell ref="P726:T726"/>
    <mergeCell ref="P722:T722"/>
    <mergeCell ref="Y808:AB808"/>
    <mergeCell ref="U807:X807"/>
    <mergeCell ref="T775:X775"/>
    <mergeCell ref="T776:X776"/>
    <mergeCell ref="Y781:AC781"/>
    <mergeCell ref="U812:X812"/>
    <mergeCell ref="M808:P808"/>
    <mergeCell ref="B730:F730"/>
    <mergeCell ref="B729:F729"/>
    <mergeCell ref="B731:F731"/>
    <mergeCell ref="AG808:AJ808"/>
    <mergeCell ref="AG807:AJ807"/>
    <mergeCell ref="AG811:AJ811"/>
    <mergeCell ref="C810:H810"/>
    <mergeCell ref="AT831:AY831"/>
    <mergeCell ref="AV824:AY824"/>
    <mergeCell ref="Q811:T811"/>
    <mergeCell ref="Q812:T812"/>
    <mergeCell ref="W846:AC846"/>
    <mergeCell ref="W845:AC845"/>
    <mergeCell ref="W849:AC849"/>
    <mergeCell ref="W847:AC847"/>
    <mergeCell ref="W848:AC848"/>
    <mergeCell ref="O774:S774"/>
    <mergeCell ref="O769:S769"/>
    <mergeCell ref="O754:S754"/>
    <mergeCell ref="O758:S758"/>
    <mergeCell ref="T754:X754"/>
    <mergeCell ref="T773:X773"/>
    <mergeCell ref="T772:X772"/>
    <mergeCell ref="O777:S777"/>
    <mergeCell ref="O776:S776"/>
    <mergeCell ref="T756:X756"/>
    <mergeCell ref="T764:X767"/>
    <mergeCell ref="O764:S767"/>
    <mergeCell ref="Z787:AE787"/>
    <mergeCell ref="Z788:AE788"/>
    <mergeCell ref="AM834:AN834"/>
    <mergeCell ref="Y758:AC758"/>
    <mergeCell ref="Y755:AC755"/>
    <mergeCell ref="T757:X757"/>
    <mergeCell ref="T758:X758"/>
    <mergeCell ref="O756:S756"/>
    <mergeCell ref="J829:V829"/>
    <mergeCell ref="W829:AC829"/>
    <mergeCell ref="W827:AC827"/>
    <mergeCell ref="N648:O648"/>
    <mergeCell ref="H647:R647"/>
    <mergeCell ref="P646:R646"/>
    <mergeCell ref="G646:L646"/>
    <mergeCell ref="G638:L638"/>
    <mergeCell ref="H639:R639"/>
    <mergeCell ref="P638:R638"/>
    <mergeCell ref="P629:R629"/>
    <mergeCell ref="G635:R635"/>
    <mergeCell ref="G634:R634"/>
    <mergeCell ref="G643:R643"/>
    <mergeCell ref="G644:R644"/>
    <mergeCell ref="N656:O656"/>
    <mergeCell ref="B630:AF630"/>
    <mergeCell ref="C629:O629"/>
    <mergeCell ref="B631:AF631"/>
    <mergeCell ref="B632:AF632"/>
    <mergeCell ref="S629:U629"/>
    <mergeCell ref="V629:AA629"/>
    <mergeCell ref="Z654:AE654"/>
    <mergeCell ref="AA655:AK655"/>
    <mergeCell ref="AI654:AK654"/>
    <mergeCell ref="Z653:AK653"/>
    <mergeCell ref="AG656:AH656"/>
    <mergeCell ref="AG640:AH640"/>
    <mergeCell ref="AI638:AK638"/>
    <mergeCell ref="AB629:AF629"/>
    <mergeCell ref="Z636:AK636"/>
    <mergeCell ref="Z637:AK637"/>
    <mergeCell ref="Z634:AK634"/>
    <mergeCell ref="Z635:AK635"/>
    <mergeCell ref="Z638:AE638"/>
    <mergeCell ref="P662:R662"/>
    <mergeCell ref="P654:R654"/>
    <mergeCell ref="G602:R602"/>
    <mergeCell ref="G601:R601"/>
    <mergeCell ref="G600:R600"/>
    <mergeCell ref="G604:L604"/>
    <mergeCell ref="G603:R603"/>
    <mergeCell ref="N606:O606"/>
    <mergeCell ref="H605:R605"/>
    <mergeCell ref="S624:U624"/>
    <mergeCell ref="V624:AA624"/>
    <mergeCell ref="V627:AA627"/>
    <mergeCell ref="S628:U628"/>
    <mergeCell ref="S627:U627"/>
    <mergeCell ref="V628:AA628"/>
    <mergeCell ref="V626:AA626"/>
    <mergeCell ref="S622:U622"/>
    <mergeCell ref="S623:U623"/>
    <mergeCell ref="V618:AA618"/>
    <mergeCell ref="S615:U617"/>
    <mergeCell ref="S618:U618"/>
    <mergeCell ref="V625:AA625"/>
    <mergeCell ref="C628:O628"/>
    <mergeCell ref="C627:O627"/>
    <mergeCell ref="C624:O624"/>
    <mergeCell ref="C625:O625"/>
    <mergeCell ref="C622:O622"/>
    <mergeCell ref="C623:O623"/>
    <mergeCell ref="P627:R627"/>
    <mergeCell ref="P625:R625"/>
    <mergeCell ref="P628:R628"/>
    <mergeCell ref="P623:R623"/>
    <mergeCell ref="K709:O709"/>
    <mergeCell ref="K710:O710"/>
    <mergeCell ref="K733:O733"/>
    <mergeCell ref="K727:O727"/>
    <mergeCell ref="K734:O734"/>
    <mergeCell ref="K725:O725"/>
    <mergeCell ref="K724:O724"/>
    <mergeCell ref="G716:J716"/>
    <mergeCell ref="K715:O715"/>
    <mergeCell ref="B712:F712"/>
    <mergeCell ref="B710:F710"/>
    <mergeCell ref="B711:F711"/>
    <mergeCell ref="B713:F713"/>
    <mergeCell ref="B705:F708"/>
    <mergeCell ref="G729:J729"/>
    <mergeCell ref="G731:J731"/>
    <mergeCell ref="G732:J732"/>
    <mergeCell ref="B732:F732"/>
    <mergeCell ref="G709:J709"/>
    <mergeCell ref="B709:F709"/>
    <mergeCell ref="B734:F734"/>
    <mergeCell ref="B733:F733"/>
    <mergeCell ref="B722:F722"/>
    <mergeCell ref="G733:J733"/>
    <mergeCell ref="G728:J728"/>
    <mergeCell ref="G734:J734"/>
    <mergeCell ref="K718:O718"/>
    <mergeCell ref="B714:F714"/>
    <mergeCell ref="B715:F715"/>
    <mergeCell ref="G715:J715"/>
    <mergeCell ref="B717:F717"/>
    <mergeCell ref="B716:F716"/>
    <mergeCell ref="D1049:AK1052"/>
    <mergeCell ref="D1046:AK1048"/>
    <mergeCell ref="A1041:B1041"/>
    <mergeCell ref="A1038:B1038"/>
    <mergeCell ref="D1053:AK1056"/>
    <mergeCell ref="D1057:AK1059"/>
    <mergeCell ref="A1057:B1057"/>
    <mergeCell ref="A1053:B1053"/>
    <mergeCell ref="A1049:B1049"/>
    <mergeCell ref="A1046:B1046"/>
    <mergeCell ref="A1031:B1031"/>
    <mergeCell ref="AB919:AK919"/>
    <mergeCell ref="AE920:AK920"/>
    <mergeCell ref="AA912:AF912"/>
    <mergeCell ref="AA931:AG931"/>
    <mergeCell ref="AA932:AG932"/>
    <mergeCell ref="V952:AC952"/>
    <mergeCell ref="V951:AC951"/>
    <mergeCell ref="AD953:AK953"/>
    <mergeCell ref="AE918:AK918"/>
    <mergeCell ref="AA930:AG930"/>
    <mergeCell ref="AA929:AG929"/>
    <mergeCell ref="AE917:AK917"/>
    <mergeCell ref="V946:AC946"/>
    <mergeCell ref="AD946:AK946"/>
    <mergeCell ref="B946:K946"/>
    <mergeCell ref="AD947:AK947"/>
    <mergeCell ref="L946:U946"/>
    <mergeCell ref="V947:AC947"/>
    <mergeCell ref="L947:U947"/>
    <mergeCell ref="L949:U949"/>
    <mergeCell ref="B949:K949"/>
    <mergeCell ref="AA935:AG935"/>
    <mergeCell ref="W936:AG936"/>
    <mergeCell ref="M937:S937"/>
    <mergeCell ref="O936:P936"/>
    <mergeCell ref="AA937:AG937"/>
    <mergeCell ref="AA934:AG934"/>
    <mergeCell ref="AA933:AG933"/>
    <mergeCell ref="P733:T733"/>
    <mergeCell ref="P732:T732"/>
    <mergeCell ref="P730:T730"/>
    <mergeCell ref="U727:X727"/>
    <mergeCell ref="U729:X729"/>
    <mergeCell ref="P727:T727"/>
    <mergeCell ref="P734:T734"/>
    <mergeCell ref="P725:T725"/>
    <mergeCell ref="P729:T729"/>
    <mergeCell ref="Z793:AE793"/>
    <mergeCell ref="Z794:AE794"/>
    <mergeCell ref="T777:X777"/>
    <mergeCell ref="Y780:AC780"/>
    <mergeCell ref="Z796:AE796"/>
    <mergeCell ref="Z798:AE798"/>
    <mergeCell ref="Z797:AE797"/>
    <mergeCell ref="Z786:AE786"/>
    <mergeCell ref="Z789:AE789"/>
    <mergeCell ref="J750:N753"/>
    <mergeCell ref="J756:N756"/>
    <mergeCell ref="AE923:AK923"/>
    <mergeCell ref="AE924:AK924"/>
    <mergeCell ref="AA896:AF896"/>
    <mergeCell ref="AA897:AF897"/>
    <mergeCell ref="AA911:AF911"/>
    <mergeCell ref="P624:R624"/>
    <mergeCell ref="P626:R626"/>
    <mergeCell ref="BK613:BO613"/>
    <mergeCell ref="CE613:CI613"/>
    <mergeCell ref="BZ613:CD613"/>
    <mergeCell ref="CY612:DC612"/>
    <mergeCell ref="DD612:DH612"/>
    <mergeCell ref="BA610:BE610"/>
    <mergeCell ref="BF610:BJ610"/>
    <mergeCell ref="BF613:BJ613"/>
    <mergeCell ref="BF612:BJ612"/>
    <mergeCell ref="BK612:BO612"/>
    <mergeCell ref="BA611:BE611"/>
    <mergeCell ref="BU611:BY611"/>
    <mergeCell ref="BK611:BO611"/>
    <mergeCell ref="BU610:BY610"/>
    <mergeCell ref="BP610:BT610"/>
    <mergeCell ref="BZ611:CD611"/>
    <mergeCell ref="BZ612:CD612"/>
    <mergeCell ref="CO613:CS613"/>
    <mergeCell ref="CJ613:CN613"/>
    <mergeCell ref="CJ611:CN611"/>
    <mergeCell ref="CO611:CS611"/>
    <mergeCell ref="BZ610:CD610"/>
    <mergeCell ref="CO610:CS610"/>
    <mergeCell ref="CJ610:CN610"/>
    <mergeCell ref="CE610:CI610"/>
    <mergeCell ref="CE611:CI611"/>
    <mergeCell ref="CJ612:CN612"/>
    <mergeCell ref="BZ617:CD617"/>
    <mergeCell ref="AG615:AK617"/>
    <mergeCell ref="DD614:DH614"/>
    <mergeCell ref="BZ628:CD628"/>
    <mergeCell ref="BZ629:CD629"/>
    <mergeCell ref="BZ630:CD630"/>
    <mergeCell ref="BU630:BY630"/>
    <mergeCell ref="BZ624:CD624"/>
    <mergeCell ref="BZ627:CD627"/>
    <mergeCell ref="BZ631:CD631"/>
    <mergeCell ref="BU629:BY629"/>
    <mergeCell ref="BU624:BY624"/>
    <mergeCell ref="BU625:BY625"/>
    <mergeCell ref="BP628:BT628"/>
    <mergeCell ref="BP626:BT626"/>
    <mergeCell ref="BP631:BT631"/>
    <mergeCell ref="BP632:BT632"/>
    <mergeCell ref="BU623:BY623"/>
    <mergeCell ref="BZ623:CD623"/>
    <mergeCell ref="BP620:BT620"/>
    <mergeCell ref="BP621:BT621"/>
    <mergeCell ref="BU620:BY620"/>
    <mergeCell ref="BU621:BY621"/>
    <mergeCell ref="BZ620:CD620"/>
    <mergeCell ref="BZ621:CD621"/>
    <mergeCell ref="BZ625:CD625"/>
    <mergeCell ref="BZ626:CD626"/>
    <mergeCell ref="BU628:BY628"/>
    <mergeCell ref="BU626:BY626"/>
    <mergeCell ref="BU627:BY627"/>
    <mergeCell ref="BP623:BT623"/>
    <mergeCell ref="BZ633:CD633"/>
    <mergeCell ref="BZ632:CD632"/>
    <mergeCell ref="BZ635:CD635"/>
    <mergeCell ref="BU633:BY633"/>
    <mergeCell ref="BU635:BY635"/>
    <mergeCell ref="BP635:BT635"/>
    <mergeCell ref="BP625:BT625"/>
    <mergeCell ref="BP624:BT624"/>
    <mergeCell ref="BA632:BE632"/>
    <mergeCell ref="AG632:AK632"/>
    <mergeCell ref="BF629:BJ629"/>
    <mergeCell ref="BA629:BE629"/>
    <mergeCell ref="BA631:BE631"/>
    <mergeCell ref="BA630:BE630"/>
    <mergeCell ref="AG631:AK631"/>
    <mergeCell ref="AG630:AK630"/>
    <mergeCell ref="BF619:BJ619"/>
    <mergeCell ref="BA621:BE621"/>
    <mergeCell ref="BA620:BE620"/>
    <mergeCell ref="AG628:AK628"/>
    <mergeCell ref="AG629:AK629"/>
    <mergeCell ref="AG627:AK627"/>
    <mergeCell ref="AG624:AK624"/>
    <mergeCell ref="AG626:AK626"/>
    <mergeCell ref="BF635:BJ635"/>
    <mergeCell ref="BF632:BJ632"/>
    <mergeCell ref="BF624:BJ624"/>
    <mergeCell ref="BU632:BY632"/>
    <mergeCell ref="BU631:BY631"/>
    <mergeCell ref="BF630:BJ630"/>
    <mergeCell ref="BF631:BJ631"/>
    <mergeCell ref="BK631:BO631"/>
    <mergeCell ref="CT591:CX591"/>
    <mergeCell ref="CY594:DC594"/>
    <mergeCell ref="CY593:DC593"/>
    <mergeCell ref="CY590:DC590"/>
    <mergeCell ref="CT590:CX590"/>
    <mergeCell ref="DD613:DH613"/>
    <mergeCell ref="DD611:DH611"/>
    <mergeCell ref="DD590:DH590"/>
    <mergeCell ref="CY608:DC608"/>
    <mergeCell ref="CT609:CX609"/>
    <mergeCell ref="CT608:CX608"/>
    <mergeCell ref="CY588:DC588"/>
    <mergeCell ref="CY589:DC589"/>
    <mergeCell ref="CT588:CX588"/>
    <mergeCell ref="CT589:CX589"/>
    <mergeCell ref="DD588:DH588"/>
    <mergeCell ref="DD589:DH589"/>
    <mergeCell ref="CY604:DC604"/>
    <mergeCell ref="DD604:DH604"/>
    <mergeCell ref="CY603:DC603"/>
    <mergeCell ref="DD603:DH603"/>
    <mergeCell ref="CY598:DC598"/>
    <mergeCell ref="CT597:CX597"/>
    <mergeCell ref="CY597:DC597"/>
    <mergeCell ref="CT598:CX598"/>
    <mergeCell ref="CT596:CX596"/>
    <mergeCell ref="DD597:DH597"/>
    <mergeCell ref="DD596:DH596"/>
    <mergeCell ref="CY596:DC596"/>
    <mergeCell ref="CT593:CX593"/>
    <mergeCell ref="CT594:CX594"/>
    <mergeCell ref="DD606:DH606"/>
    <mergeCell ref="BZ596:CD596"/>
    <mergeCell ref="CJ597:CN597"/>
    <mergeCell ref="CJ598:CN598"/>
    <mergeCell ref="CO598:CS598"/>
    <mergeCell ref="CO596:CS596"/>
    <mergeCell ref="CO597:CS597"/>
    <mergeCell ref="CJ596:CN596"/>
    <mergeCell ref="CJ590:CN590"/>
    <mergeCell ref="CJ589:CN589"/>
    <mergeCell ref="CJ591:CN591"/>
    <mergeCell ref="CJ592:CN592"/>
    <mergeCell ref="CJ593:CN593"/>
    <mergeCell ref="CO593:CS593"/>
    <mergeCell ref="CO591:CS591"/>
    <mergeCell ref="BZ590:CD590"/>
    <mergeCell ref="BZ597:CD597"/>
    <mergeCell ref="CE596:CI596"/>
    <mergeCell ref="BU590:BY590"/>
    <mergeCell ref="CO590:CS590"/>
    <mergeCell ref="CO588:CS588"/>
    <mergeCell ref="CO589:CS589"/>
    <mergeCell ref="BZ588:CD588"/>
    <mergeCell ref="BZ589:CD589"/>
    <mergeCell ref="CJ588:CN588"/>
    <mergeCell ref="BU589:BY589"/>
    <mergeCell ref="BU591:BY591"/>
    <mergeCell ref="BP590:BT590"/>
    <mergeCell ref="BP595:BT595"/>
    <mergeCell ref="BP594:BT594"/>
    <mergeCell ref="BP593:BT593"/>
    <mergeCell ref="BP592:BT592"/>
    <mergeCell ref="BP591:BT591"/>
    <mergeCell ref="BZ591:CD591"/>
    <mergeCell ref="CE591:CI591"/>
    <mergeCell ref="BU594:BY594"/>
    <mergeCell ref="BU593:BY593"/>
    <mergeCell ref="BP589:BT589"/>
    <mergeCell ref="BP588:BT588"/>
    <mergeCell ref="CE588:CI588"/>
    <mergeCell ref="BU588:BY588"/>
    <mergeCell ref="BU595:BY595"/>
    <mergeCell ref="CE593:CI593"/>
    <mergeCell ref="BZ594:CD594"/>
    <mergeCell ref="BZ595:CD595"/>
    <mergeCell ref="CE595:CI595"/>
    <mergeCell ref="CO594:CS594"/>
    <mergeCell ref="DD602:DH602"/>
    <mergeCell ref="DD593:DH593"/>
    <mergeCell ref="DD592:DH592"/>
    <mergeCell ref="CE594:CI594"/>
    <mergeCell ref="CJ595:CN595"/>
    <mergeCell ref="CJ594:CN594"/>
    <mergeCell ref="CO592:CS592"/>
    <mergeCell ref="CO595:CS595"/>
    <mergeCell ref="CE592:CI592"/>
    <mergeCell ref="DD608:DH608"/>
    <mergeCell ref="DD605:DH605"/>
    <mergeCell ref="DD610:DH610"/>
    <mergeCell ref="DD609:DH609"/>
    <mergeCell ref="DD599:DH599"/>
    <mergeCell ref="DD598:DH598"/>
    <mergeCell ref="DD595:DH595"/>
    <mergeCell ref="DD594:DH594"/>
    <mergeCell ref="CT592:CX592"/>
    <mergeCell ref="DD607:DH607"/>
    <mergeCell ref="CY607:DC607"/>
    <mergeCell ref="DD600:DH600"/>
    <mergeCell ref="CT600:CX600"/>
    <mergeCell ref="CT601:CX601"/>
    <mergeCell ref="CE608:CI608"/>
    <mergeCell ref="CO608:CS608"/>
    <mergeCell ref="CJ608:CN608"/>
    <mergeCell ref="CE606:CI606"/>
    <mergeCell ref="CJ606:CN606"/>
    <mergeCell ref="CY601:DC601"/>
    <mergeCell ref="DD601:DH601"/>
    <mergeCell ref="CY602:DC602"/>
    <mergeCell ref="CO599:CS599"/>
    <mergeCell ref="DD591:DH591"/>
    <mergeCell ref="BF590:BJ590"/>
    <mergeCell ref="BK590:BO590"/>
    <mergeCell ref="BK597:BO597"/>
    <mergeCell ref="BK596:BO596"/>
    <mergeCell ref="BK609:BO609"/>
    <mergeCell ref="BK608:BO608"/>
    <mergeCell ref="BK595:BO595"/>
    <mergeCell ref="BK594:BO594"/>
    <mergeCell ref="BK593:BO593"/>
    <mergeCell ref="BK592:BO592"/>
    <mergeCell ref="BA594:BE594"/>
    <mergeCell ref="BF594:BJ594"/>
    <mergeCell ref="BA593:BE593"/>
    <mergeCell ref="BF597:BJ597"/>
    <mergeCell ref="BF599:BJ599"/>
    <mergeCell ref="BF609:BJ609"/>
    <mergeCell ref="BA607:BE607"/>
    <mergeCell ref="BA608:BE608"/>
    <mergeCell ref="BA595:BE595"/>
    <mergeCell ref="BF595:BJ595"/>
    <mergeCell ref="BF593:BJ593"/>
    <mergeCell ref="BF596:BJ596"/>
    <mergeCell ref="CY592:DC592"/>
    <mergeCell ref="CY591:DC591"/>
    <mergeCell ref="CY599:DC599"/>
    <mergeCell ref="CY600:DC600"/>
    <mergeCell ref="CY595:DC595"/>
    <mergeCell ref="CT595:CX595"/>
    <mergeCell ref="BP600:BT600"/>
    <mergeCell ref="BP599:BT599"/>
    <mergeCell ref="BZ600:CD600"/>
    <mergeCell ref="BF588:BJ588"/>
    <mergeCell ref="BK588:BO588"/>
    <mergeCell ref="BK589:BO589"/>
    <mergeCell ref="BF589:BJ589"/>
    <mergeCell ref="BF591:BJ591"/>
    <mergeCell ref="BK591:BO591"/>
    <mergeCell ref="BF592:BJ592"/>
    <mergeCell ref="CJ601:CN601"/>
    <mergeCell ref="CJ600:CN600"/>
    <mergeCell ref="AT601:AU601"/>
    <mergeCell ref="BP601:BT601"/>
    <mergeCell ref="BZ601:CD601"/>
    <mergeCell ref="CO601:CS601"/>
    <mergeCell ref="BU601:BY601"/>
    <mergeCell ref="BF601:BJ601"/>
    <mergeCell ref="BK601:BO601"/>
    <mergeCell ref="Z600:AK600"/>
    <mergeCell ref="AR596:AS596"/>
    <mergeCell ref="AR597:AS597"/>
    <mergeCell ref="AV598:AW598"/>
    <mergeCell ref="AT597:AU597"/>
    <mergeCell ref="AX596:AY596"/>
    <mergeCell ref="AX598:AY598"/>
    <mergeCell ref="AR598:AS598"/>
    <mergeCell ref="AX597:AY597"/>
    <mergeCell ref="AV596:AW596"/>
    <mergeCell ref="AV594:AW594"/>
    <mergeCell ref="AV595:AW595"/>
    <mergeCell ref="AX594:AY594"/>
    <mergeCell ref="AR594:AS594"/>
    <mergeCell ref="AR593:AS593"/>
    <mergeCell ref="AR591:AS591"/>
    <mergeCell ref="AV597:AW597"/>
    <mergeCell ref="AI596:AK596"/>
    <mergeCell ref="AT596:AU596"/>
    <mergeCell ref="AR595:AS595"/>
    <mergeCell ref="AT593:AU593"/>
    <mergeCell ref="AT602:AU602"/>
    <mergeCell ref="AV602:AW602"/>
    <mergeCell ref="AX602:AY602"/>
    <mergeCell ref="AX603:AY603"/>
    <mergeCell ref="AR603:AS603"/>
    <mergeCell ref="AV605:AW605"/>
    <mergeCell ref="AV606:AW606"/>
    <mergeCell ref="AI604:AK604"/>
    <mergeCell ref="AX604:AY604"/>
    <mergeCell ref="AT606:AU606"/>
    <mergeCell ref="AR606:AS606"/>
    <mergeCell ref="Z595:AK595"/>
    <mergeCell ref="Z596:AE596"/>
    <mergeCell ref="Z601:AK601"/>
    <mergeCell ref="Z602:AK602"/>
    <mergeCell ref="Z603:AK603"/>
    <mergeCell ref="Z594:AK594"/>
    <mergeCell ref="AA597:AK597"/>
    <mergeCell ref="AT600:AU600"/>
    <mergeCell ref="AT603:AU603"/>
    <mergeCell ref="AT598:AU598"/>
    <mergeCell ref="AT599:AU599"/>
    <mergeCell ref="AV599:AW599"/>
    <mergeCell ref="AX592:AY592"/>
    <mergeCell ref="AX591:AY591"/>
    <mergeCell ref="AT594:AU594"/>
    <mergeCell ref="AT595:AU595"/>
    <mergeCell ref="AX588:AY588"/>
    <mergeCell ref="AX589:AY589"/>
    <mergeCell ref="AX590:AY590"/>
    <mergeCell ref="AX595:AY595"/>
    <mergeCell ref="AX593:AY593"/>
    <mergeCell ref="AV593:AW593"/>
    <mergeCell ref="Z593:AK593"/>
    <mergeCell ref="G726:J726"/>
    <mergeCell ref="G676:R676"/>
    <mergeCell ref="G678:L678"/>
    <mergeCell ref="G677:R677"/>
    <mergeCell ref="P678:R678"/>
    <mergeCell ref="G720:J720"/>
    <mergeCell ref="K720:O720"/>
    <mergeCell ref="S621:U621"/>
    <mergeCell ref="V621:AA621"/>
    <mergeCell ref="S625:U625"/>
    <mergeCell ref="S626:U626"/>
    <mergeCell ref="V615:AA617"/>
    <mergeCell ref="P621:R621"/>
    <mergeCell ref="G659:R659"/>
    <mergeCell ref="G660:R660"/>
    <mergeCell ref="H663:R663"/>
    <mergeCell ref="N664:O664"/>
    <mergeCell ref="AR592:AS592"/>
    <mergeCell ref="Z646:AE646"/>
    <mergeCell ref="G645:R645"/>
    <mergeCell ref="G642:R642"/>
    <mergeCell ref="N640:O640"/>
    <mergeCell ref="G725:J725"/>
    <mergeCell ref="G652:R652"/>
    <mergeCell ref="H655:R655"/>
    <mergeCell ref="G654:L654"/>
    <mergeCell ref="G658:R658"/>
    <mergeCell ref="G653:R653"/>
    <mergeCell ref="G719:J719"/>
    <mergeCell ref="BA603:BE603"/>
    <mergeCell ref="G730:J730"/>
    <mergeCell ref="T769:X769"/>
    <mergeCell ref="O757:S757"/>
    <mergeCell ref="G727:J727"/>
    <mergeCell ref="U711:X711"/>
    <mergeCell ref="W691:AK691"/>
    <mergeCell ref="AV603:AW603"/>
    <mergeCell ref="AI646:AK646"/>
    <mergeCell ref="G651:R651"/>
    <mergeCell ref="G650:R650"/>
    <mergeCell ref="U717:X717"/>
    <mergeCell ref="U718:X718"/>
    <mergeCell ref="U720:X720"/>
    <mergeCell ref="P717:T717"/>
    <mergeCell ref="P719:T719"/>
    <mergeCell ref="P718:T718"/>
    <mergeCell ref="G718:J718"/>
    <mergeCell ref="AR610:AS610"/>
    <mergeCell ref="P622:R622"/>
    <mergeCell ref="C626:O626"/>
    <mergeCell ref="G636:R636"/>
    <mergeCell ref="G637:R637"/>
    <mergeCell ref="V623:AA623"/>
    <mergeCell ref="V622:AA622"/>
    <mergeCell ref="X999:Y999"/>
    <mergeCell ref="D1001:Y1002"/>
    <mergeCell ref="D1000:Y1000"/>
    <mergeCell ref="AD1004:AK1004"/>
    <mergeCell ref="I1003:J1003"/>
    <mergeCell ref="Z999:AC999"/>
    <mergeCell ref="B1012:AK1013"/>
    <mergeCell ref="B1014:AK1014"/>
    <mergeCell ref="X1007:AC1007"/>
    <mergeCell ref="X1008:AC1008"/>
    <mergeCell ref="A1015:AL1015"/>
    <mergeCell ref="D1009:AK1011"/>
    <mergeCell ref="D1004:AC1004"/>
    <mergeCell ref="D974:Y974"/>
    <mergeCell ref="D975:Y977"/>
    <mergeCell ref="AA974:AB974"/>
    <mergeCell ref="V983:Y983"/>
    <mergeCell ref="D980:Y982"/>
    <mergeCell ref="AD978:AK983"/>
    <mergeCell ref="D978:Y979"/>
    <mergeCell ref="AD984:AK987"/>
    <mergeCell ref="Z1002:AC1003"/>
    <mergeCell ref="X1003:Y1003"/>
    <mergeCell ref="D996:Y996"/>
    <mergeCell ref="D997:Y998"/>
    <mergeCell ref="G666:R666"/>
    <mergeCell ref="G662:L662"/>
    <mergeCell ref="Z645:AK645"/>
    <mergeCell ref="A1025:B1025"/>
    <mergeCell ref="D1025:AK1030"/>
    <mergeCell ref="D1019:AK1024"/>
    <mergeCell ref="A1019:B1019"/>
    <mergeCell ref="D1031:AK1037"/>
    <mergeCell ref="AA996:AB996"/>
    <mergeCell ref="D992:Y995"/>
    <mergeCell ref="AA978:AB978"/>
    <mergeCell ref="Z979:AC983"/>
    <mergeCell ref="I999:J999"/>
    <mergeCell ref="D988:Y988"/>
    <mergeCell ref="AA988:AB988"/>
    <mergeCell ref="AD996:AK999"/>
    <mergeCell ref="AA991:AB991"/>
    <mergeCell ref="AA1000:AB1000"/>
    <mergeCell ref="AD1000:AK1003"/>
    <mergeCell ref="D1038:AK1040"/>
    <mergeCell ref="D1041:AK1045"/>
    <mergeCell ref="D425:AF425"/>
    <mergeCell ref="D426:AF426"/>
    <mergeCell ref="D430:AF430"/>
    <mergeCell ref="D431:AF431"/>
    <mergeCell ref="D437:AF437"/>
    <mergeCell ref="D434:AF434"/>
    <mergeCell ref="D436:AF436"/>
    <mergeCell ref="D435:AF435"/>
    <mergeCell ref="D433:AF433"/>
    <mergeCell ref="D432:AF432"/>
    <mergeCell ref="D458:V458"/>
    <mergeCell ref="D457:V457"/>
    <mergeCell ref="D456:V456"/>
    <mergeCell ref="I406:K406"/>
    <mergeCell ref="W406:Y406"/>
    <mergeCell ref="D453:V453"/>
    <mergeCell ref="D452:V452"/>
    <mergeCell ref="D454:V454"/>
    <mergeCell ref="D424:AF424"/>
    <mergeCell ref="D455:V455"/>
    <mergeCell ref="D429:AF429"/>
    <mergeCell ref="G569:R569"/>
    <mergeCell ref="Z569:AK569"/>
    <mergeCell ref="G571:R571"/>
    <mergeCell ref="H573:R573"/>
    <mergeCell ref="AA573:AK573"/>
    <mergeCell ref="Z561:AK561"/>
    <mergeCell ref="Z563:AE563"/>
    <mergeCell ref="Z562:AK562"/>
    <mergeCell ref="AA564:AK564"/>
    <mergeCell ref="M565:R565"/>
    <mergeCell ref="Z588:AE588"/>
    <mergeCell ref="H564:R564"/>
    <mergeCell ref="G562:R562"/>
    <mergeCell ref="G561:R561"/>
    <mergeCell ref="D428:AF428"/>
    <mergeCell ref="D427:AF427"/>
    <mergeCell ref="D438:AJ439"/>
    <mergeCell ref="Y479:AC479"/>
    <mergeCell ref="T479:X479"/>
    <mergeCell ref="D464:V464"/>
    <mergeCell ref="D463:V463"/>
    <mergeCell ref="AC342:AE342"/>
    <mergeCell ref="AJ350:AK350"/>
    <mergeCell ref="AJ351:AK351"/>
    <mergeCell ref="AC508:AF508"/>
    <mergeCell ref="AC507:AF507"/>
    <mergeCell ref="Z556:AD556"/>
    <mergeCell ref="Z559:AK559"/>
    <mergeCell ref="Z560:AK560"/>
    <mergeCell ref="AE550:AK550"/>
    <mergeCell ref="AE547:AK547"/>
    <mergeCell ref="AE552:AK552"/>
    <mergeCell ref="AE557:AK557"/>
    <mergeCell ref="P544:T544"/>
    <mergeCell ref="P546:T546"/>
    <mergeCell ref="U548:Y548"/>
    <mergeCell ref="Z545:AD545"/>
    <mergeCell ref="Z546:AD546"/>
    <mergeCell ref="U551:Y551"/>
    <mergeCell ref="AE551:AK551"/>
    <mergeCell ref="AC533:AF533"/>
    <mergeCell ref="AC535:AF535"/>
    <mergeCell ref="Z555:AD555"/>
    <mergeCell ref="Z547:AD547"/>
    <mergeCell ref="Z554:AD554"/>
    <mergeCell ref="Z548:AD548"/>
    <mergeCell ref="H597:R597"/>
    <mergeCell ref="G595:R595"/>
    <mergeCell ref="AG598:AH598"/>
    <mergeCell ref="G596:L596"/>
    <mergeCell ref="P596:R596"/>
    <mergeCell ref="N598:O598"/>
    <mergeCell ref="G593:R593"/>
    <mergeCell ref="G592:R592"/>
    <mergeCell ref="G594:R594"/>
    <mergeCell ref="H589:R589"/>
    <mergeCell ref="AA589:AK589"/>
    <mergeCell ref="G584:R584"/>
    <mergeCell ref="G585:R585"/>
    <mergeCell ref="G586:R586"/>
    <mergeCell ref="N582:O582"/>
    <mergeCell ref="Z552:AD552"/>
    <mergeCell ref="U553:Y553"/>
    <mergeCell ref="U552:Y552"/>
    <mergeCell ref="C552:O552"/>
    <mergeCell ref="C554:O554"/>
    <mergeCell ref="C553:O553"/>
    <mergeCell ref="AE556:AK556"/>
    <mergeCell ref="AE554:AK554"/>
    <mergeCell ref="AE555:AK555"/>
    <mergeCell ref="Z553:AD553"/>
    <mergeCell ref="G588:L588"/>
    <mergeCell ref="G587:R587"/>
    <mergeCell ref="N566:O566"/>
    <mergeCell ref="Z579:AK579"/>
    <mergeCell ref="Z580:AE580"/>
    <mergeCell ref="Z577:AK577"/>
    <mergeCell ref="G577:R577"/>
    <mergeCell ref="G576:R576"/>
    <mergeCell ref="G578:R578"/>
    <mergeCell ref="G579:R579"/>
    <mergeCell ref="H581:R581"/>
    <mergeCell ref="G580:L580"/>
    <mergeCell ref="N574:O574"/>
    <mergeCell ref="AG574:AH574"/>
    <mergeCell ref="AF565:AK565"/>
    <mergeCell ref="G563:L563"/>
    <mergeCell ref="P563:R563"/>
    <mergeCell ref="Z571:AK571"/>
    <mergeCell ref="P580:R580"/>
    <mergeCell ref="Z576:AK576"/>
    <mergeCell ref="Z572:AE572"/>
    <mergeCell ref="P572:R572"/>
    <mergeCell ref="Z578:AK578"/>
    <mergeCell ref="AG566:AH566"/>
    <mergeCell ref="G570:R570"/>
    <mergeCell ref="G572:L572"/>
    <mergeCell ref="G568:R568"/>
    <mergeCell ref="AT589:AU589"/>
    <mergeCell ref="AT590:AU590"/>
    <mergeCell ref="AR589:AS589"/>
    <mergeCell ref="AR590:AS590"/>
    <mergeCell ref="AG386:AJ386"/>
    <mergeCell ref="AG390:AJ390"/>
    <mergeCell ref="AJ352:AK352"/>
    <mergeCell ref="AG389:AJ389"/>
    <mergeCell ref="AV592:AW592"/>
    <mergeCell ref="AT592:AU592"/>
    <mergeCell ref="AH531:AK531"/>
    <mergeCell ref="AV589:AW589"/>
    <mergeCell ref="AV590:AW590"/>
    <mergeCell ref="AT591:AU591"/>
    <mergeCell ref="AT588:AU588"/>
    <mergeCell ref="AG590:AH590"/>
    <mergeCell ref="AG582:AH582"/>
    <mergeCell ref="AI580:AK580"/>
    <mergeCell ref="AH532:AK532"/>
    <mergeCell ref="AH535:AK535"/>
    <mergeCell ref="AH533:AK533"/>
    <mergeCell ref="AI572:AK572"/>
    <mergeCell ref="AI563:AK563"/>
    <mergeCell ref="AH530:AK530"/>
    <mergeCell ref="AH529:AK529"/>
    <mergeCell ref="A537:AL538"/>
    <mergeCell ref="AE553:AK553"/>
    <mergeCell ref="AE548:AK548"/>
    <mergeCell ref="AE549:AK549"/>
    <mergeCell ref="B557:AD557"/>
    <mergeCell ref="Z570:AK570"/>
    <mergeCell ref="Z568:AK568"/>
    <mergeCell ref="AV591:AW591"/>
    <mergeCell ref="AI588:AK588"/>
    <mergeCell ref="AH521:AK521"/>
    <mergeCell ref="AH522:AK522"/>
    <mergeCell ref="AC515:AF515"/>
    <mergeCell ref="AC519:AF519"/>
    <mergeCell ref="AC505:AF505"/>
    <mergeCell ref="O513:AA513"/>
    <mergeCell ref="AC524:AF524"/>
    <mergeCell ref="AC528:AF528"/>
    <mergeCell ref="AC530:AF530"/>
    <mergeCell ref="O516:AA516"/>
    <mergeCell ref="Y477:AC477"/>
    <mergeCell ref="AC520:AF520"/>
    <mergeCell ref="AC522:AF522"/>
    <mergeCell ref="AC521:AF521"/>
    <mergeCell ref="AC504:AF504"/>
    <mergeCell ref="U549:Y549"/>
    <mergeCell ref="P548:T548"/>
    <mergeCell ref="P549:T549"/>
    <mergeCell ref="P550:T550"/>
    <mergeCell ref="P553:T553"/>
    <mergeCell ref="P555:T555"/>
    <mergeCell ref="P556:T556"/>
    <mergeCell ref="U550:Y550"/>
    <mergeCell ref="U545:Y545"/>
    <mergeCell ref="P554:T554"/>
    <mergeCell ref="U554:Y554"/>
    <mergeCell ref="U555:Y555"/>
    <mergeCell ref="U556:Y556"/>
    <mergeCell ref="O528:AA528"/>
    <mergeCell ref="O525:AA525"/>
    <mergeCell ref="A346:AL347"/>
    <mergeCell ref="U547:Y547"/>
    <mergeCell ref="W459:Y459"/>
    <mergeCell ref="W452:Y452"/>
    <mergeCell ref="W456:Y456"/>
    <mergeCell ref="W457:Y457"/>
    <mergeCell ref="W453:Y453"/>
    <mergeCell ref="W455:Y455"/>
    <mergeCell ref="W454:Y454"/>
    <mergeCell ref="T481:X481"/>
    <mergeCell ref="W463:Y463"/>
    <mergeCell ref="W464:Y464"/>
    <mergeCell ref="P547:T547"/>
    <mergeCell ref="S387:U387"/>
    <mergeCell ref="R394:S394"/>
    <mergeCell ref="U546:Y546"/>
    <mergeCell ref="U544:Y544"/>
    <mergeCell ref="AH525:AK525"/>
    <mergeCell ref="AH500:AK500"/>
    <mergeCell ref="AH514:AK514"/>
    <mergeCell ref="AH510:AK510"/>
    <mergeCell ref="AH513:AK513"/>
    <mergeCell ref="AH517:AK517"/>
    <mergeCell ref="AH518:AK518"/>
    <mergeCell ref="AC534:AF534"/>
    <mergeCell ref="W458:Y458"/>
    <mergeCell ref="T477:X477"/>
    <mergeCell ref="G459:V459"/>
    <mergeCell ref="T483:X483"/>
    <mergeCell ref="T482:X482"/>
    <mergeCell ref="P406:R406"/>
    <mergeCell ref="P411:Q411"/>
    <mergeCell ref="Q389:U389"/>
    <mergeCell ref="R395:S395"/>
    <mergeCell ref="I393:AE393"/>
    <mergeCell ref="E408:AJ408"/>
    <mergeCell ref="H397:AE398"/>
    <mergeCell ref="F414:AH415"/>
    <mergeCell ref="S396:T396"/>
    <mergeCell ref="Q384:U384"/>
    <mergeCell ref="AD474:AH474"/>
    <mergeCell ref="AD476:AH476"/>
    <mergeCell ref="AD475:AH475"/>
    <mergeCell ref="AD477:AH477"/>
    <mergeCell ref="T474:X474"/>
    <mergeCell ref="T475:X475"/>
    <mergeCell ref="T476:X476"/>
    <mergeCell ref="Y472:AC473"/>
    <mergeCell ref="Y476:AC476"/>
    <mergeCell ref="T472:X473"/>
    <mergeCell ref="AD472:AH473"/>
    <mergeCell ref="T471:AH471"/>
    <mergeCell ref="T480:X480"/>
    <mergeCell ref="T478:X478"/>
    <mergeCell ref="A466:AL467"/>
    <mergeCell ref="Y474:AC474"/>
    <mergeCell ref="J383:U383"/>
    <mergeCell ref="V383:AJ383"/>
    <mergeCell ref="V377:W377"/>
    <mergeCell ref="V376:W376"/>
    <mergeCell ref="E406:G406"/>
    <mergeCell ref="Q416:R416"/>
    <mergeCell ref="J381:U381"/>
    <mergeCell ref="Q385:U385"/>
    <mergeCell ref="P412:Q412"/>
    <mergeCell ref="M353:N353"/>
    <mergeCell ref="N358:O358"/>
    <mergeCell ref="M350:N350"/>
    <mergeCell ref="Q386:U386"/>
    <mergeCell ref="Q388:U388"/>
    <mergeCell ref="AI387:AJ387"/>
    <mergeCell ref="AG388:AJ388"/>
    <mergeCell ref="Q360:AG360"/>
    <mergeCell ref="J362:K362"/>
    <mergeCell ref="M352:N352"/>
    <mergeCell ref="AG375:AH375"/>
    <mergeCell ref="AG374:AH374"/>
    <mergeCell ref="AD395:AE395"/>
    <mergeCell ref="AD394:AE394"/>
    <mergeCell ref="AI384:AJ384"/>
    <mergeCell ref="AC381:AJ381"/>
    <mergeCell ref="AC382:AJ382"/>
    <mergeCell ref="AG385:AJ385"/>
    <mergeCell ref="AC380:AJ380"/>
    <mergeCell ref="V372:W372"/>
    <mergeCell ref="Z419:AA419"/>
    <mergeCell ref="Z421:AA421"/>
    <mergeCell ref="C549:O549"/>
    <mergeCell ref="C545:O545"/>
    <mergeCell ref="B544:O544"/>
    <mergeCell ref="AC526:AF526"/>
    <mergeCell ref="AC527:AF527"/>
    <mergeCell ref="AE412:AF412"/>
    <mergeCell ref="AC443:AF443"/>
    <mergeCell ref="AC442:AF442"/>
    <mergeCell ref="AC441:AF441"/>
    <mergeCell ref="AC531:AF531"/>
    <mergeCell ref="AC529:AF529"/>
    <mergeCell ref="AC516:AF516"/>
    <mergeCell ref="AC518:AF518"/>
    <mergeCell ref="AC525:AF525"/>
    <mergeCell ref="AC511:AF511"/>
    <mergeCell ref="AC523:AF523"/>
    <mergeCell ref="AC501:AF501"/>
    <mergeCell ref="AC502:AF502"/>
    <mergeCell ref="AC503:AF503"/>
    <mergeCell ref="AD480:AH480"/>
    <mergeCell ref="AD479:AH479"/>
    <mergeCell ref="AD478:AH478"/>
    <mergeCell ref="AD481:AH481"/>
    <mergeCell ref="AD483:AH483"/>
    <mergeCell ref="AD482:AH482"/>
    <mergeCell ref="AC500:AF500"/>
    <mergeCell ref="Y482:AC482"/>
    <mergeCell ref="AF417:AG417"/>
    <mergeCell ref="Y480:AC480"/>
    <mergeCell ref="Y475:AC475"/>
    <mergeCell ref="Y478:AC478"/>
    <mergeCell ref="Y481:AC481"/>
    <mergeCell ref="AC365:AF365"/>
    <mergeCell ref="AE411:AF411"/>
    <mergeCell ref="AF406:AH406"/>
    <mergeCell ref="Z544:AD544"/>
    <mergeCell ref="Z551:AD551"/>
    <mergeCell ref="AH526:AK526"/>
    <mergeCell ref="AH519:AK519"/>
    <mergeCell ref="AE544:AK544"/>
    <mergeCell ref="AH534:AK534"/>
    <mergeCell ref="Z549:AD549"/>
    <mergeCell ref="AE546:AK546"/>
    <mergeCell ref="AH502:AK502"/>
    <mergeCell ref="AH501:AK501"/>
    <mergeCell ref="AH499:AK499"/>
    <mergeCell ref="Q493:AK493"/>
    <mergeCell ref="AC498:AK498"/>
    <mergeCell ref="Z550:AD550"/>
    <mergeCell ref="Q486:AK486"/>
    <mergeCell ref="Q485:AK485"/>
    <mergeCell ref="Y483:AC483"/>
    <mergeCell ref="AH528:AK528"/>
    <mergeCell ref="AE545:AK545"/>
    <mergeCell ref="AC532:AF532"/>
    <mergeCell ref="O522:AA522"/>
    <mergeCell ref="AH509:AK509"/>
    <mergeCell ref="AH523:AK523"/>
    <mergeCell ref="Q487:AK487"/>
    <mergeCell ref="P551:T551"/>
    <mergeCell ref="C551:O551"/>
    <mergeCell ref="C547:O547"/>
    <mergeCell ref="C548:O548"/>
    <mergeCell ref="C550:O550"/>
    <mergeCell ref="H335:M335"/>
    <mergeCell ref="H332:R332"/>
    <mergeCell ref="H325:R325"/>
    <mergeCell ref="AA581:AK581"/>
    <mergeCell ref="P588:R588"/>
    <mergeCell ref="Z584:AK584"/>
    <mergeCell ref="Z585:AK585"/>
    <mergeCell ref="Z586:AK586"/>
    <mergeCell ref="Z592:AK592"/>
    <mergeCell ref="N590:O590"/>
    <mergeCell ref="AA309:AK309"/>
    <mergeCell ref="AA308:AK308"/>
    <mergeCell ref="AA328:AK328"/>
    <mergeCell ref="AA334:AF334"/>
    <mergeCell ref="AA323:AK323"/>
    <mergeCell ref="AA314:AK314"/>
    <mergeCell ref="AA312:AK312"/>
    <mergeCell ref="AI310:AK310"/>
    <mergeCell ref="AA315:AK315"/>
    <mergeCell ref="P342:Z342"/>
    <mergeCell ref="AG432:AJ432"/>
    <mergeCell ref="AG433:AJ433"/>
    <mergeCell ref="AG428:AJ428"/>
    <mergeCell ref="AG427:AJ427"/>
    <mergeCell ref="AG435:AJ435"/>
    <mergeCell ref="AG429:AJ429"/>
    <mergeCell ref="AG430:AJ430"/>
    <mergeCell ref="AG437:AJ437"/>
    <mergeCell ref="AG436:AJ436"/>
    <mergeCell ref="AG431:AJ431"/>
    <mergeCell ref="AG434:AJ434"/>
    <mergeCell ref="AC366:AF366"/>
    <mergeCell ref="AA332:AK332"/>
    <mergeCell ref="H310:M310"/>
    <mergeCell ref="H303:M303"/>
    <mergeCell ref="H300:R300"/>
    <mergeCell ref="H298:R298"/>
    <mergeCell ref="H299:R299"/>
    <mergeCell ref="H293:R293"/>
    <mergeCell ref="H295:M295"/>
    <mergeCell ref="H292:R292"/>
    <mergeCell ref="H296:R296"/>
    <mergeCell ref="H316:R316"/>
    <mergeCell ref="H312:R312"/>
    <mergeCell ref="H323:R323"/>
    <mergeCell ref="P302:R302"/>
    <mergeCell ref="H319:M319"/>
    <mergeCell ref="H301:R301"/>
    <mergeCell ref="H302:M302"/>
    <mergeCell ref="H334:M334"/>
    <mergeCell ref="AA293:AK293"/>
    <mergeCell ref="AA292:AK292"/>
    <mergeCell ref="AA298:AK298"/>
    <mergeCell ref="AA296:AK296"/>
    <mergeCell ref="AI302:AK302"/>
    <mergeCell ref="AA291:AK291"/>
    <mergeCell ref="AA290:AK290"/>
    <mergeCell ref="AA299:AK299"/>
    <mergeCell ref="AI294:AK294"/>
    <mergeCell ref="AA301:AK301"/>
    <mergeCell ref="AA300:AK300"/>
    <mergeCell ref="AA306:AK306"/>
    <mergeCell ref="AA307:AK307"/>
    <mergeCell ref="AA304:AK304"/>
    <mergeCell ref="AA303:AF303"/>
    <mergeCell ref="AG426:AJ426"/>
    <mergeCell ref="AG424:AJ424"/>
    <mergeCell ref="AG425:AJ425"/>
    <mergeCell ref="AD372:AE372"/>
    <mergeCell ref="E363:AH364"/>
    <mergeCell ref="S372:T372"/>
    <mergeCell ref="N367:Q367"/>
    <mergeCell ref="N368:AF369"/>
    <mergeCell ref="AG372:AH372"/>
    <mergeCell ref="N373:P373"/>
    <mergeCell ref="J382:U382"/>
    <mergeCell ref="J380:U380"/>
    <mergeCell ref="N365:Q365"/>
    <mergeCell ref="N366:Q366"/>
    <mergeCell ref="Y359:Z359"/>
    <mergeCell ref="I387:N387"/>
    <mergeCell ref="AH505:AK505"/>
    <mergeCell ref="AH503:AK503"/>
    <mergeCell ref="AH506:AK506"/>
    <mergeCell ref="AH504:AK504"/>
    <mergeCell ref="AH507:AK507"/>
    <mergeCell ref="AC517:AF517"/>
    <mergeCell ref="AH508:AK508"/>
    <mergeCell ref="AH520:AK520"/>
    <mergeCell ref="AA327:AF327"/>
    <mergeCell ref="AA330:AK330"/>
    <mergeCell ref="P326:R326"/>
    <mergeCell ref="H327:M327"/>
    <mergeCell ref="AA326:AF326"/>
    <mergeCell ref="AI326:AK326"/>
    <mergeCell ref="AI334:AK334"/>
    <mergeCell ref="H326:M326"/>
    <mergeCell ref="H331:R331"/>
    <mergeCell ref="AA331:AK331"/>
    <mergeCell ref="P340:AE340"/>
    <mergeCell ref="P341:AE341"/>
    <mergeCell ref="AA333:AK333"/>
    <mergeCell ref="H333:R333"/>
    <mergeCell ref="AA336:AK336"/>
    <mergeCell ref="P344:AE344"/>
    <mergeCell ref="P343:Z343"/>
    <mergeCell ref="AA335:AF335"/>
    <mergeCell ref="P338:AE338"/>
    <mergeCell ref="H328:R328"/>
    <mergeCell ref="P339:AE339"/>
    <mergeCell ref="P334:R334"/>
    <mergeCell ref="H336:R336"/>
    <mergeCell ref="H330:R330"/>
    <mergeCell ref="BK598:BO598"/>
    <mergeCell ref="BU596:BY596"/>
    <mergeCell ref="BU597:BY597"/>
    <mergeCell ref="BP596:BT596"/>
    <mergeCell ref="BP597:BT597"/>
    <mergeCell ref="BU592:BY592"/>
    <mergeCell ref="BZ593:CD593"/>
    <mergeCell ref="BZ592:CD592"/>
    <mergeCell ref="CE597:CI597"/>
    <mergeCell ref="CE598:CI598"/>
    <mergeCell ref="BP598:BT598"/>
    <mergeCell ref="BU598:BY598"/>
    <mergeCell ref="BZ598:CD598"/>
    <mergeCell ref="BF598:BJ598"/>
    <mergeCell ref="BA598:BE598"/>
    <mergeCell ref="B502:H506"/>
    <mergeCell ref="B507:H509"/>
    <mergeCell ref="B513:H535"/>
    <mergeCell ref="O519:AA519"/>
    <mergeCell ref="AC506:AF506"/>
    <mergeCell ref="B510:H512"/>
    <mergeCell ref="AH524:AK524"/>
    <mergeCell ref="AH527:AK527"/>
    <mergeCell ref="AH512:AK512"/>
    <mergeCell ref="AH516:AK516"/>
    <mergeCell ref="AH515:AK515"/>
    <mergeCell ref="AC512:AF512"/>
    <mergeCell ref="AC514:AF514"/>
    <mergeCell ref="AC513:AF513"/>
    <mergeCell ref="AC510:AF510"/>
    <mergeCell ref="AC509:AF509"/>
    <mergeCell ref="AH511:AK511"/>
    <mergeCell ref="BA599:BE599"/>
    <mergeCell ref="BK599:BO599"/>
    <mergeCell ref="CE589:CI589"/>
    <mergeCell ref="CE590:CI590"/>
    <mergeCell ref="BA609:BE609"/>
    <mergeCell ref="BA617:BE617"/>
    <mergeCell ref="BA597:BE597"/>
    <mergeCell ref="BA596:BE596"/>
    <mergeCell ref="BA588:BE588"/>
    <mergeCell ref="BA592:BE592"/>
    <mergeCell ref="BA591:BE591"/>
    <mergeCell ref="BA589:BE589"/>
    <mergeCell ref="BA590:BE590"/>
    <mergeCell ref="AI178:AK178"/>
    <mergeCell ref="A169:AL170"/>
    <mergeCell ref="Y132:AK132"/>
    <mergeCell ref="C124:K124"/>
    <mergeCell ref="H322:R322"/>
    <mergeCell ref="H320:R320"/>
    <mergeCell ref="AA320:AK320"/>
    <mergeCell ref="AA322:AK322"/>
    <mergeCell ref="AA325:AK325"/>
    <mergeCell ref="AA324:AK324"/>
    <mergeCell ref="H317:R317"/>
    <mergeCell ref="P318:R318"/>
    <mergeCell ref="AA317:AK317"/>
    <mergeCell ref="AA316:AK316"/>
    <mergeCell ref="AA319:AF319"/>
    <mergeCell ref="AI318:AK318"/>
    <mergeCell ref="AA318:AF318"/>
    <mergeCell ref="H318:M318"/>
    <mergeCell ref="H324:R324"/>
    <mergeCell ref="G122:H122"/>
    <mergeCell ref="L122:N122"/>
    <mergeCell ref="O153:AH153"/>
    <mergeCell ref="F150:T150"/>
    <mergeCell ref="Y126:AK126"/>
    <mergeCell ref="Y129:AK129"/>
    <mergeCell ref="AA260:AK260"/>
    <mergeCell ref="AA283:AK283"/>
    <mergeCell ref="AA282:AK282"/>
    <mergeCell ref="AA285:AK285"/>
    <mergeCell ref="AI286:AK286"/>
    <mergeCell ref="AA284:AK284"/>
    <mergeCell ref="AA287:AF287"/>
    <mergeCell ref="H315:R315"/>
    <mergeCell ref="H314:R314"/>
    <mergeCell ref="D265:H265"/>
    <mergeCell ref="L269:AJ269"/>
    <mergeCell ref="AH257:AK257"/>
    <mergeCell ref="AA252:AK252"/>
    <mergeCell ref="AF254:AK254"/>
    <mergeCell ref="AA288:AK288"/>
    <mergeCell ref="H307:R307"/>
    <mergeCell ref="H304:R304"/>
    <mergeCell ref="H311:M311"/>
    <mergeCell ref="P310:R310"/>
    <mergeCell ref="AA310:AF310"/>
    <mergeCell ref="AA302:AF302"/>
    <mergeCell ref="AA294:AF294"/>
    <mergeCell ref="AA311:AF311"/>
    <mergeCell ref="AA295:AF295"/>
    <mergeCell ref="H309:R309"/>
    <mergeCell ref="M252:T252"/>
    <mergeCell ref="H18:AJ18"/>
    <mergeCell ref="H16:AJ16"/>
    <mergeCell ref="A11:AL11"/>
    <mergeCell ref="A9:AL9"/>
    <mergeCell ref="A10:AL10"/>
    <mergeCell ref="A8:AL8"/>
    <mergeCell ref="A12:AL12"/>
    <mergeCell ref="A21:AL21"/>
    <mergeCell ref="A20:AL20"/>
    <mergeCell ref="M26:Q26"/>
    <mergeCell ref="M27:Q27"/>
    <mergeCell ref="O33:P33"/>
    <mergeCell ref="A13:AL14"/>
    <mergeCell ref="AF246:AK246"/>
    <mergeCell ref="AH249:AK249"/>
    <mergeCell ref="A277:AL278"/>
    <mergeCell ref="T191:AE191"/>
    <mergeCell ref="M243:AE243"/>
    <mergeCell ref="M241:AE241"/>
    <mergeCell ref="U242:W242"/>
    <mergeCell ref="Z242:AE242"/>
    <mergeCell ref="O155:AH155"/>
    <mergeCell ref="O156:AH156"/>
    <mergeCell ref="O161:AH161"/>
    <mergeCell ref="X180:Y180"/>
    <mergeCell ref="I192:N192"/>
    <mergeCell ref="M260:T260"/>
    <mergeCell ref="M259:AE259"/>
    <mergeCell ref="T262:X262"/>
    <mergeCell ref="M256:T256"/>
    <mergeCell ref="U258:W258"/>
    <mergeCell ref="M258:R258"/>
    <mergeCell ref="J174:Z174"/>
    <mergeCell ref="J173:S173"/>
    <mergeCell ref="M249:AE249"/>
    <mergeCell ref="U250:W250"/>
    <mergeCell ref="H285:R285"/>
    <mergeCell ref="AA286:AF286"/>
    <mergeCell ref="O159:T159"/>
    <mergeCell ref="O154:AH154"/>
    <mergeCell ref="W159:X159"/>
    <mergeCell ref="I186:AE186"/>
    <mergeCell ref="I187:AE187"/>
    <mergeCell ref="O160:T160"/>
    <mergeCell ref="M227:AK227"/>
    <mergeCell ref="AF238:AK238"/>
    <mergeCell ref="AA233:AK233"/>
    <mergeCell ref="AH196:AI196"/>
    <mergeCell ref="AH197:AI197"/>
    <mergeCell ref="D164:AH164"/>
    <mergeCell ref="U176:V176"/>
    <mergeCell ref="AF178:AG178"/>
    <mergeCell ref="X176:Y176"/>
    <mergeCell ref="U175:V175"/>
    <mergeCell ref="R177:S177"/>
    <mergeCell ref="W229:X229"/>
    <mergeCell ref="AC229:AE229"/>
    <mergeCell ref="M230:AE230"/>
    <mergeCell ref="M232:AE232"/>
    <mergeCell ref="O158:R158"/>
    <mergeCell ref="O157:X157"/>
    <mergeCell ref="AF204:AG204"/>
    <mergeCell ref="P204:U204"/>
    <mergeCell ref="U231:W231"/>
    <mergeCell ref="M231:R231"/>
    <mergeCell ref="P203:U203"/>
    <mergeCell ref="T196:U196"/>
    <mergeCell ref="D215:Z215"/>
    <mergeCell ref="D210:M210"/>
    <mergeCell ref="A217:AL218"/>
    <mergeCell ref="E189:AE190"/>
    <mergeCell ref="AH195:AI195"/>
    <mergeCell ref="D207:M207"/>
    <mergeCell ref="T195:U195"/>
    <mergeCell ref="N193:AE194"/>
    <mergeCell ref="Z231:AE231"/>
    <mergeCell ref="M240:T240"/>
    <mergeCell ref="M238:AE238"/>
    <mergeCell ref="W248:X248"/>
    <mergeCell ref="M251:AE251"/>
    <mergeCell ref="M246:AE246"/>
    <mergeCell ref="D204:M204"/>
    <mergeCell ref="D203:M203"/>
    <mergeCell ref="T197:U197"/>
    <mergeCell ref="Y198:Z198"/>
    <mergeCell ref="I191:P191"/>
    <mergeCell ref="T192:AE192"/>
    <mergeCell ref="AH210:AI210"/>
    <mergeCell ref="AI222:AJ222"/>
    <mergeCell ref="AI221:AJ221"/>
    <mergeCell ref="AI223:AJ223"/>
    <mergeCell ref="AI224:AJ224"/>
    <mergeCell ref="M248:T248"/>
    <mergeCell ref="AT607:AU607"/>
    <mergeCell ref="AT604:AU604"/>
    <mergeCell ref="AR607:AS607"/>
    <mergeCell ref="H282:R282"/>
    <mergeCell ref="L275:AD275"/>
    <mergeCell ref="X265:AC265"/>
    <mergeCell ref="Z258:AE258"/>
    <mergeCell ref="W256:X256"/>
    <mergeCell ref="AC256:AE256"/>
    <mergeCell ref="M254:AE254"/>
    <mergeCell ref="M229:T229"/>
    <mergeCell ref="M228:AE228"/>
    <mergeCell ref="M233:T233"/>
    <mergeCell ref="M234:AE234"/>
    <mergeCell ref="Y273:AD273"/>
    <mergeCell ref="L274:AD274"/>
    <mergeCell ref="P286:R286"/>
    <mergeCell ref="V271:W271"/>
    <mergeCell ref="L271:S271"/>
    <mergeCell ref="L273:Q273"/>
    <mergeCell ref="L272:AD272"/>
    <mergeCell ref="T273:V273"/>
    <mergeCell ref="L270:AD270"/>
    <mergeCell ref="W240:X240"/>
    <mergeCell ref="AC240:AE240"/>
    <mergeCell ref="M239:AE239"/>
    <mergeCell ref="AA244:AK244"/>
    <mergeCell ref="AH241:AK241"/>
    <mergeCell ref="Z250:AE250"/>
    <mergeCell ref="M242:R242"/>
    <mergeCell ref="M244:T244"/>
    <mergeCell ref="M250:R250"/>
    <mergeCell ref="S620:U620"/>
    <mergeCell ref="S619:U619"/>
    <mergeCell ref="H291:R291"/>
    <mergeCell ref="H290:R290"/>
    <mergeCell ref="H284:R284"/>
    <mergeCell ref="H286:M286"/>
    <mergeCell ref="H288:R288"/>
    <mergeCell ref="H287:M287"/>
    <mergeCell ref="H283:R283"/>
    <mergeCell ref="M255:AE255"/>
    <mergeCell ref="M257:AE257"/>
    <mergeCell ref="H306:R306"/>
    <mergeCell ref="H308:R308"/>
    <mergeCell ref="H294:M294"/>
    <mergeCell ref="P294:R294"/>
    <mergeCell ref="AB271:AD271"/>
    <mergeCell ref="M247:AE247"/>
    <mergeCell ref="AC248:AE248"/>
    <mergeCell ref="P545:T545"/>
    <mergeCell ref="C555:O555"/>
    <mergeCell ref="C556:O556"/>
    <mergeCell ref="G559:R559"/>
    <mergeCell ref="G560:R560"/>
    <mergeCell ref="P552:T552"/>
    <mergeCell ref="C546:O546"/>
    <mergeCell ref="Q488:AK488"/>
    <mergeCell ref="B489:P491"/>
    <mergeCell ref="Q490:R491"/>
    <mergeCell ref="B500:H501"/>
    <mergeCell ref="S490:AK491"/>
    <mergeCell ref="Q492:AK492"/>
    <mergeCell ref="AC499:AF499"/>
    <mergeCell ref="AB619:AF619"/>
    <mergeCell ref="AT614:AU614"/>
    <mergeCell ref="AR613:AS613"/>
    <mergeCell ref="AR612:AS612"/>
    <mergeCell ref="AT613:AU613"/>
    <mergeCell ref="AR608:AS608"/>
    <mergeCell ref="AT610:AU610"/>
    <mergeCell ref="AG621:AK621"/>
    <mergeCell ref="AB621:AF621"/>
    <mergeCell ref="P604:R604"/>
    <mergeCell ref="Z604:AE604"/>
    <mergeCell ref="AA605:AK605"/>
    <mergeCell ref="AG606:AH606"/>
    <mergeCell ref="A608:AL609"/>
    <mergeCell ref="AV608:AW608"/>
    <mergeCell ref="AV611:AW611"/>
    <mergeCell ref="AX611:AY611"/>
    <mergeCell ref="AX613:AY613"/>
    <mergeCell ref="C620:O620"/>
    <mergeCell ref="P620:R620"/>
    <mergeCell ref="P619:R619"/>
    <mergeCell ref="P615:R617"/>
    <mergeCell ref="P618:R618"/>
    <mergeCell ref="C618:O618"/>
    <mergeCell ref="C619:O619"/>
    <mergeCell ref="C621:O621"/>
    <mergeCell ref="B615:O617"/>
    <mergeCell ref="V620:AA620"/>
    <mergeCell ref="AG620:AK620"/>
    <mergeCell ref="AT609:AU609"/>
    <mergeCell ref="AR609:AS609"/>
    <mergeCell ref="V619:AA619"/>
  </mergeCells>
  <conditionalFormatting sqref="Z985:AC987 Z979">
    <cfRule type="cellIs" dxfId="154" priority="1" stopIfTrue="1" operator="equal">
      <formula>"Please Enter Amount:"</formula>
    </cfRule>
  </conditionalFormatting>
  <conditionalFormatting sqref="B1012">
    <cfRule type="cellIs" dxfId="153" priority="2" stopIfTrue="1" operator="equal">
      <formula>#N/A</formula>
    </cfRule>
  </conditionalFormatting>
  <conditionalFormatting sqref="AD996:AD998">
    <cfRule type="cellIs" dxfId="152" priority="3" stopIfTrue="1" operator="equal">
      <formula>"#DIV/0!"</formula>
    </cfRule>
  </conditionalFormatting>
  <conditionalFormatting sqref="AG428:AJ428">
    <cfRule type="expression" dxfId="151" priority="4" stopIfTrue="1">
      <formula>"iserror(d31)"</formula>
    </cfRule>
  </conditionalFormatting>
  <dataValidations count="34">
    <dataValidation type="list" allowBlank="1" showErrorMessage="1" sqref="Z267:AD267">
      <formula1>"Nonprofit,For-Profit,N/A"</formula1>
    </dataValidation>
    <dataValidation type="list" allowBlank="1" showErrorMessage="1" sqref="V618:V629">
      <formula1>$AM$509:$AM$511</formula1>
    </dataValidation>
    <dataValidation type="list" allowBlank="1" showErrorMessage="1" sqref="M244 M252 M260">
      <formula1>"(select one),Nonprofit,For Profit"</formula1>
    </dataValidation>
    <dataValidation type="list" allowBlank="1" showErrorMessage="1" sqref="J983">
      <formula1>"N/A,Seismic Upgrading,Environmental Mitigation"</formula1>
    </dataValidation>
    <dataValidation type="list" allowBlank="1" showErrorMessage="1" sqref="AF417 Z421">
      <formula1>$BA$336:$BA$338</formula1>
    </dataValidation>
    <dataValidation type="list" allowBlank="1" showErrorMessage="1" sqref="Z545:Z556">
      <formula1>"(select),Fixed,Variable,N/A"</formula1>
    </dataValidation>
    <dataValidation type="list" allowBlank="1" showErrorMessage="1" sqref="O33 R177 X180 T195:T197 Y198 AF204 Q490 N566 AG566 N574 AG574 N582 AG582 N590 AG590 N598 AG598 N606 AG606 N640 AG640 N648 AG648 N656 AG656 N664 AG664 N672 AG672 N680 AG680 O936 AA955 AA958 AA965 AA969 AA971 AA974 AA978 AA984 AA988 AA991">
      <formula1>"Yes,No"</formula1>
    </dataValidation>
    <dataValidation type="list" allowBlank="1" showErrorMessage="1" sqref="D207">
      <formula1>"(select one),20%/50%,40%/60%,40%/60% Average Income"</formula1>
    </dataValidation>
    <dataValidation type="list" allowBlank="1" showErrorMessage="1" sqref="M931">
      <formula1>"N/A,IRP,Decoupled IRP"</formula1>
    </dataValidation>
    <dataValidation type="list" allowBlank="1" showErrorMessage="1" sqref="J919 AB919">
      <formula1>"(select one),Project-based vouchers (PBVs),Project-based contract (PBC),RAD conversion - PBVs,RAD conversion - PBC"</formula1>
    </dataValidation>
    <dataValidation type="list" allowBlank="1" showErrorMessage="1" sqref="J173">
      <formula1>"Preliminary Reservation,Subsidy Layering,Placed in Service,Re-Application"</formula1>
    </dataValidation>
    <dataValidation type="list" allowBlank="1" showErrorMessage="1" sqref="AF238 AF246 AF254">
      <formula1>"(select one),Managing GP,Administrative GP"</formula1>
    </dataValidation>
    <dataValidation type="list" allowBlank="1" showErrorMessage="1" sqref="M233">
      <formula1>$AP$210:$AP$218</formula1>
    </dataValidation>
    <dataValidation type="list" allowBlank="1" showErrorMessage="1" sqref="BA779">
      <formula1>$BA$781:$BA$782</formula1>
    </dataValidation>
    <dataValidation type="list" allowBlank="1" showErrorMessage="1" sqref="AI221:AI224 M350 M352:M353 R394:R395 S396 AE412 A1019 A1025 A1031 A1038 A1041 A1046 A1049 A1053 A1057">
      <formula1>"N/A,Yes"</formula1>
    </dataValidation>
    <dataValidation type="list" allowBlank="1" showErrorMessage="1" sqref="Q360">
      <formula1>"N/A,Appraisal,Third party debt encumbering the seller's property"</formula1>
    </dataValidation>
    <dataValidation type="list" allowBlank="1" showErrorMessage="1" sqref="B709:B733 J754:J757 J768:J777">
      <formula1>$AM$587:$AM$593</formula1>
    </dataValidation>
    <dataValidation type="list" allowBlank="1" showErrorMessage="1" sqref="AJ350:AJ352 N358 Y359 J362 AG374:AG375 V376:V377 AF736">
      <formula1>"N/A,Yes,No"</formula1>
    </dataValidation>
    <dataValidation type="decimal" allowBlank="1" showInputMessage="1" showErrorMessage="1" prompt="example: enter 30 for 30%, hit cancel and try again._x000a_" sqref="AD709:AD733">
      <formula1>0</formula1>
      <formula2>1</formula2>
    </dataValidation>
    <dataValidation type="decimal" allowBlank="1" showInputMessage="1" showErrorMessage="1" prompt="Please enter a number" sqref="AH195:AH197 AH210">
      <formula1>0</formula1>
      <formula2>999</formula2>
    </dataValidation>
    <dataValidation type="list" allowBlank="1" showErrorMessage="1" sqref="D265">
      <formula1>$AN$240:$AN$242</formula1>
    </dataValidation>
    <dataValidation type="list" allowBlank="1" showErrorMessage="1" sqref="U175">
      <formula1>$AW$160:$AW$162</formula1>
    </dataValidation>
    <dataValidation type="list" allowBlank="1" showErrorMessage="1" sqref="U893:U912">
      <formula1>"Yes,No,N/A"</formula1>
    </dataValidation>
    <dataValidation type="list" allowBlank="1" showErrorMessage="1" sqref="AI384 AI387 Q416 Z419 AE684:AE685 AE693 J760 P908">
      <formula1>"No,Yes"</formula1>
    </dataValidation>
    <dataValidation type="list" allowBlank="1" showErrorMessage="1" sqref="AC500:AC535">
      <formula1>"N/A,1.0,2.0,3.0,4.0,5.0,6.0,7.0,8.0,9.0,10.0,11.0,12.0"</formula1>
    </dataValidation>
    <dataValidation type="list" allowBlank="1" showErrorMessage="1" sqref="T191">
      <formula1>$BG$156:$BG$214</formula1>
    </dataValidation>
    <dataValidation type="list" allowBlank="1" showErrorMessage="1" sqref="J174">
      <formula1>"(select one),CDLAC-TCAC Joint Application (submitting concurrently),TCAC-only application (submitting seperately to CDLAC)"</formula1>
    </dataValidation>
    <dataValidation type="decimal" allowBlank="1" showErrorMessage="1" sqref="AG390 AG391:AJ391">
      <formula1>0</formula1>
      <formula2>AG389</formula2>
    </dataValidation>
    <dataValidation type="list" allowBlank="1" showErrorMessage="1" sqref="D215">
      <formula1>$AP$196:$AP$208</formula1>
    </dataValidation>
    <dataValidation type="decimal" operator="greaterThanOrEqual" allowBlank="1" showErrorMessage="1" sqref="AG389 Z786">
      <formula1>0</formula1>
    </dataValidation>
    <dataValidation type="list" allowBlank="1" showErrorMessage="1" sqref="I393">
      <formula1>"(Select),Single Room Occupancy,Single Family Home,Detached 2/3/4 Family,Housing Cooperative,Tenant Homeownership,One or Two Story Garden,Townhouse or Row House,Duplex/Fourplex,Inner City Infill Site,Other (Specify below)"</formula1>
    </dataValidation>
    <dataValidation type="list" allowBlank="1" showErrorMessage="1" sqref="W697">
      <formula1>"(select one),FHA Insurance,Private Mortgage Insurance,Letter(s) of Credit,Other"</formula1>
    </dataValidation>
    <dataValidation type="list" allowBlank="1" showErrorMessage="1" sqref="D210">
      <formula1>$AP$189:$AP$194</formula1>
    </dataValidation>
    <dataValidation type="list" allowBlank="1" showErrorMessage="1" sqref="M934">
      <formula1>"(select one),Project-based vouchers,Project-based contract"</formula1>
    </dataValidation>
  </dataValidations>
  <hyperlinks>
    <hyperlink ref="D164" r:id="rId1"/>
    <hyperlink ref="W200" r:id="rId2"/>
  </hyperlinks>
  <printOptions horizontalCentered="1"/>
  <pageMargins left="0.5" right="0.5" top="1" bottom="1" header="0" footer="0"/>
  <pageSetup scale="87" orientation="portrait" r:id="rId3"/>
  <headerFooter>
    <oddFooter>&amp;C&amp;P&amp;R&amp;A</oddFooter>
  </headerFooter>
  <rowBreaks count="19" manualBreakCount="19">
    <brk id="739" man="1"/>
    <brk id="583" man="1"/>
    <brk id="168" man="1"/>
    <brk id="267" man="1"/>
    <brk id="398" man="1"/>
    <brk id="495" man="1"/>
    <brk id="465" man="1"/>
    <brk id="657" man="1"/>
    <brk id="276" man="1"/>
    <brk id="884" man="1"/>
    <brk id="790" man="1"/>
    <brk id="1014" man="1"/>
    <brk id="983" man="1"/>
    <brk id="216" man="1"/>
    <brk id="536" man="1"/>
    <brk id="345" man="1"/>
    <brk id="699" man="1"/>
    <brk id="444" man="1"/>
    <brk id="607" man="1"/>
  </rowBreaks>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showGridLines="0" zoomScale="110" zoomScaleNormal="110" workbookViewId="0">
      <pane xSplit="3" ySplit="3" topLeftCell="D88" activePane="bottomRight" state="frozen"/>
      <selection pane="topRight" activeCell="D1" sqref="D1"/>
      <selection pane="bottomLeft" activeCell="A4" sqref="A4"/>
      <selection pane="bottomRight" activeCell="K104" sqref="K104"/>
    </sheetView>
  </sheetViews>
  <sheetFormatPr defaultColWidth="14.42578125" defaultRowHeight="15" customHeight="1"/>
  <cols>
    <col min="1" max="1" width="32.7109375" customWidth="1"/>
    <col min="2" max="12" width="12.140625" customWidth="1"/>
    <col min="13" max="17" width="11.28515625" customWidth="1"/>
    <col min="18" max="18" width="12.7109375" customWidth="1"/>
    <col min="19" max="20" width="12.140625" customWidth="1"/>
    <col min="21" max="21" width="0.28515625" customWidth="1"/>
    <col min="22" max="26" width="8.7109375" customWidth="1"/>
  </cols>
  <sheetData>
    <row r="1" spans="1:26" ht="12" customHeight="1">
      <c r="A1" s="86" t="s">
        <v>937</v>
      </c>
      <c r="B1" s="87"/>
      <c r="C1" s="87"/>
      <c r="D1" s="87"/>
      <c r="E1" s="88"/>
      <c r="F1" s="599" t="s">
        <v>938</v>
      </c>
      <c r="G1" s="401"/>
      <c r="H1" s="401"/>
      <c r="I1" s="401"/>
      <c r="J1" s="401"/>
      <c r="K1" s="401"/>
      <c r="L1" s="401"/>
      <c r="M1" s="401"/>
      <c r="N1" s="401"/>
      <c r="O1" s="401"/>
      <c r="P1" s="401"/>
      <c r="Q1" s="401"/>
      <c r="R1" s="430"/>
      <c r="S1" s="89"/>
      <c r="T1" s="90"/>
      <c r="U1" s="91"/>
      <c r="V1" s="92"/>
      <c r="W1" s="92"/>
      <c r="X1" s="92"/>
      <c r="Y1" s="92"/>
      <c r="Z1" s="92"/>
    </row>
    <row r="2" spans="1:26" ht="71.25" customHeight="1">
      <c r="A2" s="93"/>
      <c r="B2" s="94" t="s">
        <v>943</v>
      </c>
      <c r="C2" s="94" t="s">
        <v>944</v>
      </c>
      <c r="D2" s="94" t="s">
        <v>945</v>
      </c>
      <c r="E2" s="94" t="s">
        <v>946</v>
      </c>
      <c r="F2" s="95" t="str">
        <f>Application!B618&amp;Application!C618</f>
        <v>1)Banner Tax Exempt Bond- Permanent</v>
      </c>
      <c r="G2" s="95" t="str">
        <f>Application!B619&amp;Application!C619</f>
        <v>2)HCD- AHSC Loan</v>
      </c>
      <c r="H2" s="95" t="str">
        <f>Application!B620&amp;Application!C620</f>
        <v>3)City of Stockton RDA/ CDBG</v>
      </c>
      <c r="I2" s="95" t="str">
        <f>Application!B621&amp;Application!C621</f>
        <v>4)Accrued/ Deferred Interest</v>
      </c>
      <c r="J2" s="95" t="str">
        <f>Application!B622&amp;Application!C622</f>
        <v>5)HCD- AHSC HRI</v>
      </c>
      <c r="K2" s="95" t="str">
        <f>Application!B623&amp;Application!C623</f>
        <v>6)Deferred Developer Fee/ GP Equity</v>
      </c>
      <c r="L2" s="95" t="str">
        <f>Application!B624&amp;Application!C624</f>
        <v>7)Capital Contributions GP</v>
      </c>
      <c r="M2" s="95" t="str">
        <f>Application!B625&amp;Application!C625</f>
        <v>8)</v>
      </c>
      <c r="N2" s="95" t="str">
        <f>Application!B626&amp;Application!C626</f>
        <v>9)</v>
      </c>
      <c r="O2" s="95" t="str">
        <f>Application!B627&amp;Application!C627</f>
        <v>10)</v>
      </c>
      <c r="P2" s="95" t="str">
        <f>Application!B628&amp;Application!C628</f>
        <v>11)</v>
      </c>
      <c r="Q2" s="95" t="str">
        <f>Application!B629&amp;Application!C629</f>
        <v>12)</v>
      </c>
      <c r="R2" s="95" t="s">
        <v>949</v>
      </c>
      <c r="S2" s="94" t="s">
        <v>950</v>
      </c>
      <c r="T2" s="94" t="s">
        <v>951</v>
      </c>
      <c r="U2" s="96"/>
      <c r="V2" s="94"/>
      <c r="W2" s="94"/>
      <c r="X2" s="94"/>
      <c r="Y2" s="94"/>
      <c r="Z2" s="94"/>
    </row>
    <row r="3" spans="1:26" ht="12" customHeight="1">
      <c r="A3" s="97" t="s">
        <v>952</v>
      </c>
      <c r="B3" s="98"/>
      <c r="C3" s="98"/>
      <c r="D3" s="98"/>
      <c r="E3" s="98"/>
      <c r="F3" s="98"/>
      <c r="G3" s="98"/>
      <c r="H3" s="98"/>
      <c r="I3" s="98"/>
      <c r="J3" s="98"/>
      <c r="K3" s="98"/>
      <c r="L3" s="98"/>
      <c r="M3" s="98"/>
      <c r="N3" s="98"/>
      <c r="O3" s="98"/>
      <c r="P3" s="98"/>
      <c r="Q3" s="98"/>
      <c r="R3" s="98"/>
      <c r="S3" s="98"/>
      <c r="T3" s="98"/>
      <c r="U3" s="99"/>
      <c r="V3" s="100"/>
      <c r="W3" s="100"/>
      <c r="X3" s="100"/>
      <c r="Y3" s="100"/>
      <c r="Z3" s="100"/>
    </row>
    <row r="4" spans="1:26" ht="12" customHeight="1">
      <c r="A4" s="101" t="s">
        <v>955</v>
      </c>
      <c r="B4" s="102">
        <f t="shared" ref="B4:B7" si="0">SUM(C4+D4)</f>
        <v>2687500</v>
      </c>
      <c r="C4" s="103">
        <v>2447431</v>
      </c>
      <c r="D4" s="103">
        <v>240069</v>
      </c>
      <c r="E4" s="103">
        <f t="shared" ref="E4:E6" si="1">B4</f>
        <v>2687500</v>
      </c>
      <c r="F4" s="103"/>
      <c r="G4" s="103"/>
      <c r="H4" s="103"/>
      <c r="I4" s="103"/>
      <c r="J4" s="103"/>
      <c r="K4" s="103"/>
      <c r="L4" s="103"/>
      <c r="M4" s="103"/>
      <c r="N4" s="103"/>
      <c r="O4" s="103"/>
      <c r="P4" s="103"/>
      <c r="Q4" s="103"/>
      <c r="R4" s="103">
        <f t="shared" ref="R4:R7" si="2">SUM(E4:Q4)</f>
        <v>2687500</v>
      </c>
      <c r="S4" s="104"/>
      <c r="T4" s="104"/>
      <c r="U4" s="99"/>
      <c r="V4" s="100"/>
      <c r="W4" s="100"/>
      <c r="X4" s="100"/>
      <c r="Y4" s="100"/>
      <c r="Z4" s="100"/>
    </row>
    <row r="5" spans="1:26" ht="12" customHeight="1">
      <c r="A5" s="101" t="s">
        <v>964</v>
      </c>
      <c r="B5" s="102">
        <f t="shared" si="0"/>
        <v>516583</v>
      </c>
      <c r="C5" s="103">
        <v>516583</v>
      </c>
      <c r="D5" s="103"/>
      <c r="E5" s="103">
        <f t="shared" si="1"/>
        <v>516583</v>
      </c>
      <c r="F5" s="103"/>
      <c r="G5" s="103"/>
      <c r="H5" s="103"/>
      <c r="I5" s="103"/>
      <c r="J5" s="103"/>
      <c r="K5" s="103"/>
      <c r="L5" s="103"/>
      <c r="M5" s="103"/>
      <c r="N5" s="103"/>
      <c r="O5" s="103"/>
      <c r="P5" s="103"/>
      <c r="Q5" s="103"/>
      <c r="R5" s="103">
        <f t="shared" si="2"/>
        <v>516583</v>
      </c>
      <c r="S5" s="104"/>
      <c r="T5" s="104"/>
      <c r="U5" s="99"/>
      <c r="V5" s="100"/>
      <c r="W5" s="100"/>
      <c r="X5" s="100"/>
      <c r="Y5" s="100"/>
      <c r="Z5" s="100"/>
    </row>
    <row r="6" spans="1:26" ht="12" customHeight="1">
      <c r="A6" s="101" t="s">
        <v>969</v>
      </c>
      <c r="B6" s="102">
        <f t="shared" si="0"/>
        <v>2500</v>
      </c>
      <c r="C6" s="103">
        <v>2277</v>
      </c>
      <c r="D6" s="103">
        <v>223</v>
      </c>
      <c r="E6" s="103">
        <f t="shared" si="1"/>
        <v>2500</v>
      </c>
      <c r="F6" s="103"/>
      <c r="G6" s="103"/>
      <c r="H6" s="103"/>
      <c r="I6" s="103"/>
      <c r="J6" s="103"/>
      <c r="K6" s="103"/>
      <c r="L6" s="103"/>
      <c r="M6" s="103"/>
      <c r="N6" s="103"/>
      <c r="O6" s="103"/>
      <c r="P6" s="103"/>
      <c r="Q6" s="103"/>
      <c r="R6" s="103">
        <f t="shared" si="2"/>
        <v>2500</v>
      </c>
      <c r="S6" s="104"/>
      <c r="T6" s="104"/>
      <c r="U6" s="99"/>
      <c r="V6" s="100"/>
      <c r="W6" s="100"/>
      <c r="X6" s="100"/>
      <c r="Y6" s="100"/>
      <c r="Z6" s="100"/>
    </row>
    <row r="7" spans="1:26" ht="12" customHeight="1">
      <c r="A7" s="101" t="s">
        <v>971</v>
      </c>
      <c r="B7" s="102">
        <f t="shared" si="0"/>
        <v>0</v>
      </c>
      <c r="C7" s="103"/>
      <c r="D7" s="103"/>
      <c r="E7" s="103"/>
      <c r="F7" s="103"/>
      <c r="G7" s="103"/>
      <c r="H7" s="103"/>
      <c r="I7" s="103"/>
      <c r="J7" s="103"/>
      <c r="K7" s="103"/>
      <c r="L7" s="103"/>
      <c r="M7" s="103"/>
      <c r="N7" s="103"/>
      <c r="O7" s="103"/>
      <c r="P7" s="103"/>
      <c r="Q7" s="103"/>
      <c r="R7" s="103">
        <f t="shared" si="2"/>
        <v>0</v>
      </c>
      <c r="S7" s="104"/>
      <c r="T7" s="104"/>
      <c r="U7" s="99"/>
      <c r="V7" s="100"/>
      <c r="W7" s="100"/>
      <c r="X7" s="100"/>
      <c r="Y7" s="100"/>
      <c r="Z7" s="100"/>
    </row>
    <row r="8" spans="1:26" ht="12" customHeight="1">
      <c r="A8" s="105" t="s">
        <v>974</v>
      </c>
      <c r="B8" s="102">
        <f>SUM(C8:D8)</f>
        <v>3206583</v>
      </c>
      <c r="C8" s="102">
        <f t="shared" ref="C8:O8" si="3">SUM(C4:C7)</f>
        <v>2966291</v>
      </c>
      <c r="D8" s="102">
        <f t="shared" si="3"/>
        <v>240292</v>
      </c>
      <c r="E8" s="102">
        <f t="shared" si="3"/>
        <v>3206583</v>
      </c>
      <c r="F8" s="102">
        <f t="shared" si="3"/>
        <v>0</v>
      </c>
      <c r="G8" s="102">
        <f t="shared" si="3"/>
        <v>0</v>
      </c>
      <c r="H8" s="102">
        <f t="shared" si="3"/>
        <v>0</v>
      </c>
      <c r="I8" s="102">
        <f t="shared" si="3"/>
        <v>0</v>
      </c>
      <c r="J8" s="102">
        <f t="shared" si="3"/>
        <v>0</v>
      </c>
      <c r="K8" s="102">
        <f t="shared" si="3"/>
        <v>0</v>
      </c>
      <c r="L8" s="102">
        <f t="shared" si="3"/>
        <v>0</v>
      </c>
      <c r="M8" s="102">
        <f t="shared" si="3"/>
        <v>0</v>
      </c>
      <c r="N8" s="102">
        <f t="shared" si="3"/>
        <v>0</v>
      </c>
      <c r="O8" s="102">
        <f t="shared" si="3"/>
        <v>0</v>
      </c>
      <c r="P8" s="102"/>
      <c r="Q8" s="102">
        <f t="shared" ref="Q8:R8" si="4">SUM(Q4:Q7)</f>
        <v>0</v>
      </c>
      <c r="R8" s="102">
        <f t="shared" si="4"/>
        <v>3206583</v>
      </c>
      <c r="S8" s="104"/>
      <c r="T8" s="104"/>
      <c r="U8" s="99"/>
      <c r="V8" s="100"/>
      <c r="W8" s="100"/>
      <c r="X8" s="100"/>
      <c r="Y8" s="100"/>
      <c r="Z8" s="100"/>
    </row>
    <row r="9" spans="1:26" ht="12" customHeight="1">
      <c r="A9" s="101" t="s">
        <v>980</v>
      </c>
      <c r="B9" s="102">
        <f t="shared" ref="B9:B10" si="5">SUM(C9+D9)</f>
        <v>0</v>
      </c>
      <c r="C9" s="103"/>
      <c r="D9" s="103"/>
      <c r="E9" s="103"/>
      <c r="F9" s="103"/>
      <c r="G9" s="103"/>
      <c r="H9" s="103"/>
      <c r="I9" s="103"/>
      <c r="J9" s="103"/>
      <c r="K9" s="103"/>
      <c r="L9" s="103"/>
      <c r="M9" s="103"/>
      <c r="N9" s="103"/>
      <c r="O9" s="103"/>
      <c r="P9" s="103"/>
      <c r="Q9" s="103"/>
      <c r="R9" s="103">
        <f t="shared" ref="R9:R10" si="6">SUM(E9:Q9)</f>
        <v>0</v>
      </c>
      <c r="S9" s="104"/>
      <c r="T9" s="103"/>
      <c r="U9" s="99"/>
      <c r="V9" s="100"/>
      <c r="W9" s="100"/>
      <c r="X9" s="100"/>
      <c r="Y9" s="100"/>
      <c r="Z9" s="100"/>
    </row>
    <row r="10" spans="1:26" ht="12" customHeight="1">
      <c r="A10" s="101" t="s">
        <v>985</v>
      </c>
      <c r="B10" s="102">
        <f t="shared" si="5"/>
        <v>0</v>
      </c>
      <c r="C10" s="103"/>
      <c r="D10" s="103"/>
      <c r="E10" s="103"/>
      <c r="F10" s="103"/>
      <c r="G10" s="103"/>
      <c r="H10" s="103"/>
      <c r="I10" s="103"/>
      <c r="J10" s="103"/>
      <c r="K10" s="103"/>
      <c r="L10" s="103"/>
      <c r="M10" s="103"/>
      <c r="N10" s="103"/>
      <c r="O10" s="103"/>
      <c r="P10" s="103"/>
      <c r="Q10" s="103"/>
      <c r="R10" s="103">
        <f t="shared" si="6"/>
        <v>0</v>
      </c>
      <c r="S10" s="103"/>
      <c r="T10" s="103"/>
      <c r="U10" s="99"/>
      <c r="V10" s="100"/>
      <c r="W10" s="100"/>
      <c r="X10" s="100"/>
      <c r="Y10" s="100"/>
      <c r="Z10" s="100"/>
    </row>
    <row r="11" spans="1:26" ht="12" customHeight="1">
      <c r="A11" s="105" t="s">
        <v>989</v>
      </c>
      <c r="B11" s="102">
        <f>SUM(C11:D11)</f>
        <v>0</v>
      </c>
      <c r="C11" s="102">
        <f t="shared" ref="C11:O11" si="7">SUM(C9:C10)</f>
        <v>0</v>
      </c>
      <c r="D11" s="102">
        <f t="shared" si="7"/>
        <v>0</v>
      </c>
      <c r="E11" s="102">
        <f t="shared" si="7"/>
        <v>0</v>
      </c>
      <c r="F11" s="102">
        <f t="shared" si="7"/>
        <v>0</v>
      </c>
      <c r="G11" s="102">
        <f t="shared" si="7"/>
        <v>0</v>
      </c>
      <c r="H11" s="102">
        <f t="shared" si="7"/>
        <v>0</v>
      </c>
      <c r="I11" s="102">
        <f t="shared" si="7"/>
        <v>0</v>
      </c>
      <c r="J11" s="102">
        <f t="shared" si="7"/>
        <v>0</v>
      </c>
      <c r="K11" s="102">
        <f t="shared" si="7"/>
        <v>0</v>
      </c>
      <c r="L11" s="102">
        <f t="shared" si="7"/>
        <v>0</v>
      </c>
      <c r="M11" s="102">
        <f t="shared" si="7"/>
        <v>0</v>
      </c>
      <c r="N11" s="102">
        <f t="shared" si="7"/>
        <v>0</v>
      </c>
      <c r="O11" s="102">
        <f t="shared" si="7"/>
        <v>0</v>
      </c>
      <c r="P11" s="102"/>
      <c r="Q11" s="102">
        <f t="shared" ref="Q11:R11" si="8">SUM(Q9:Q10)</f>
        <v>0</v>
      </c>
      <c r="R11" s="102">
        <f t="shared" si="8"/>
        <v>0</v>
      </c>
      <c r="S11" s="104"/>
      <c r="T11" s="106">
        <f>SUM(T9:T10)</f>
        <v>0</v>
      </c>
      <c r="U11" s="99"/>
      <c r="V11" s="100"/>
      <c r="W11" s="100"/>
      <c r="X11" s="100"/>
      <c r="Y11" s="100"/>
      <c r="Z11" s="100"/>
    </row>
    <row r="12" spans="1:26" ht="12" customHeight="1">
      <c r="A12" s="105" t="s">
        <v>994</v>
      </c>
      <c r="B12" s="102">
        <f t="shared" ref="B12:O12" si="9">SUM(B8+B11)</f>
        <v>3206583</v>
      </c>
      <c r="C12" s="102">
        <f t="shared" si="9"/>
        <v>2966291</v>
      </c>
      <c r="D12" s="102">
        <f t="shared" si="9"/>
        <v>240292</v>
      </c>
      <c r="E12" s="102">
        <f t="shared" si="9"/>
        <v>3206583</v>
      </c>
      <c r="F12" s="102">
        <f t="shared" si="9"/>
        <v>0</v>
      </c>
      <c r="G12" s="102">
        <f t="shared" si="9"/>
        <v>0</v>
      </c>
      <c r="H12" s="102">
        <f t="shared" si="9"/>
        <v>0</v>
      </c>
      <c r="I12" s="102">
        <f t="shared" si="9"/>
        <v>0</v>
      </c>
      <c r="J12" s="102">
        <f t="shared" si="9"/>
        <v>0</v>
      </c>
      <c r="K12" s="102">
        <f t="shared" si="9"/>
        <v>0</v>
      </c>
      <c r="L12" s="102">
        <f t="shared" si="9"/>
        <v>0</v>
      </c>
      <c r="M12" s="102">
        <f t="shared" si="9"/>
        <v>0</v>
      </c>
      <c r="N12" s="102">
        <f t="shared" si="9"/>
        <v>0</v>
      </c>
      <c r="O12" s="102">
        <f t="shared" si="9"/>
        <v>0</v>
      </c>
      <c r="P12" s="102"/>
      <c r="Q12" s="102">
        <f t="shared" ref="Q12:R12" si="10">SUM(Q8+Q11)</f>
        <v>0</v>
      </c>
      <c r="R12" s="102">
        <f t="shared" si="10"/>
        <v>3206583</v>
      </c>
      <c r="S12" s="104"/>
      <c r="T12" s="104"/>
      <c r="U12" s="99"/>
      <c r="V12" s="100"/>
      <c r="W12" s="100"/>
      <c r="X12" s="100"/>
      <c r="Y12" s="100"/>
      <c r="Z12" s="100"/>
    </row>
    <row r="13" spans="1:26" ht="12" customHeight="1">
      <c r="A13" s="107" t="s">
        <v>998</v>
      </c>
      <c r="B13" s="102">
        <f t="shared" ref="B13:B15" si="11">SUM(C13+D13)</f>
        <v>175000</v>
      </c>
      <c r="C13" s="103">
        <v>168300</v>
      </c>
      <c r="D13" s="103">
        <v>6700</v>
      </c>
      <c r="E13" s="103">
        <f>B13</f>
        <v>175000</v>
      </c>
      <c r="F13" s="103"/>
      <c r="G13" s="103"/>
      <c r="H13" s="103"/>
      <c r="I13" s="103"/>
      <c r="J13" s="103"/>
      <c r="K13" s="103"/>
      <c r="L13" s="103"/>
      <c r="M13" s="103"/>
      <c r="N13" s="103"/>
      <c r="O13" s="103"/>
      <c r="P13" s="103"/>
      <c r="Q13" s="103"/>
      <c r="R13" s="103">
        <f t="shared" ref="R13:R15" si="12">SUM(E13:Q13)</f>
        <v>175000</v>
      </c>
      <c r="S13" s="103">
        <v>68300</v>
      </c>
      <c r="T13" s="103"/>
      <c r="U13" s="99"/>
      <c r="V13" s="100"/>
      <c r="W13" s="100"/>
      <c r="X13" s="100"/>
      <c r="Y13" s="100"/>
      <c r="Z13" s="100"/>
    </row>
    <row r="14" spans="1:26" ht="12" customHeight="1">
      <c r="A14" s="101" t="s">
        <v>1003</v>
      </c>
      <c r="B14" s="102">
        <f t="shared" si="11"/>
        <v>0</v>
      </c>
      <c r="C14" s="103"/>
      <c r="D14" s="103"/>
      <c r="E14" s="103"/>
      <c r="F14" s="103"/>
      <c r="G14" s="103"/>
      <c r="H14" s="103"/>
      <c r="I14" s="103"/>
      <c r="J14" s="103"/>
      <c r="K14" s="103"/>
      <c r="L14" s="103"/>
      <c r="M14" s="103"/>
      <c r="N14" s="103"/>
      <c r="O14" s="103"/>
      <c r="P14" s="103"/>
      <c r="Q14" s="103"/>
      <c r="R14" s="103">
        <f t="shared" si="12"/>
        <v>0</v>
      </c>
      <c r="S14" s="103"/>
      <c r="T14" s="103"/>
      <c r="U14" s="99"/>
      <c r="V14" s="100"/>
      <c r="W14" s="100"/>
      <c r="X14" s="100"/>
      <c r="Y14" s="100"/>
      <c r="Z14" s="100"/>
    </row>
    <row r="15" spans="1:26" ht="12" customHeight="1">
      <c r="A15" s="101" t="s">
        <v>1007</v>
      </c>
      <c r="B15" s="102">
        <f t="shared" si="11"/>
        <v>0</v>
      </c>
      <c r="C15" s="103"/>
      <c r="D15" s="103"/>
      <c r="E15" s="103"/>
      <c r="F15" s="103"/>
      <c r="G15" s="103"/>
      <c r="H15" s="103"/>
      <c r="I15" s="103"/>
      <c r="J15" s="103"/>
      <c r="K15" s="103"/>
      <c r="L15" s="103"/>
      <c r="M15" s="103"/>
      <c r="N15" s="103"/>
      <c r="O15" s="103"/>
      <c r="P15" s="103"/>
      <c r="Q15" s="103"/>
      <c r="R15" s="103">
        <f t="shared" si="12"/>
        <v>0</v>
      </c>
      <c r="S15" s="104"/>
      <c r="T15" s="104"/>
      <c r="U15" s="99"/>
      <c r="V15" s="100"/>
      <c r="W15" s="100"/>
      <c r="X15" s="100"/>
      <c r="Y15" s="100"/>
      <c r="Z15" s="100"/>
    </row>
    <row r="16" spans="1:26" ht="12" customHeight="1">
      <c r="A16" s="97" t="s">
        <v>1011</v>
      </c>
      <c r="B16" s="98"/>
      <c r="C16" s="98"/>
      <c r="D16" s="98"/>
      <c r="E16" s="108"/>
      <c r="F16" s="108"/>
      <c r="G16" s="108"/>
      <c r="H16" s="108"/>
      <c r="I16" s="108"/>
      <c r="J16" s="108"/>
      <c r="K16" s="108"/>
      <c r="L16" s="108"/>
      <c r="M16" s="108"/>
      <c r="N16" s="108"/>
      <c r="O16" s="108"/>
      <c r="P16" s="108"/>
      <c r="Q16" s="108"/>
      <c r="R16" s="108"/>
      <c r="S16" s="98"/>
      <c r="T16" s="98"/>
      <c r="U16" s="99"/>
      <c r="V16" s="100"/>
      <c r="W16" s="100"/>
      <c r="X16" s="100"/>
      <c r="Y16" s="100"/>
      <c r="Z16" s="100"/>
    </row>
    <row r="17" spans="1:26" ht="12" customHeight="1">
      <c r="A17" s="101" t="s">
        <v>1016</v>
      </c>
      <c r="B17" s="102">
        <f t="shared" ref="B17:B25" si="13">SUM(C17+D17)</f>
        <v>0</v>
      </c>
      <c r="C17" s="103"/>
      <c r="D17" s="103"/>
      <c r="E17" s="103"/>
      <c r="F17" s="103"/>
      <c r="G17" s="103"/>
      <c r="H17" s="103"/>
      <c r="I17" s="103"/>
      <c r="J17" s="103"/>
      <c r="K17" s="103"/>
      <c r="L17" s="103"/>
      <c r="M17" s="103"/>
      <c r="N17" s="103"/>
      <c r="O17" s="103"/>
      <c r="P17" s="103"/>
      <c r="Q17" s="103"/>
      <c r="R17" s="103">
        <f t="shared" ref="R17:R24" si="14">SUM(E17:Q17)</f>
        <v>0</v>
      </c>
      <c r="S17" s="103"/>
      <c r="T17" s="103"/>
      <c r="U17" s="99"/>
      <c r="V17" s="100"/>
      <c r="W17" s="100"/>
      <c r="X17" s="100"/>
      <c r="Y17" s="100"/>
      <c r="Z17" s="100"/>
    </row>
    <row r="18" spans="1:26" ht="12" customHeight="1">
      <c r="A18" s="101" t="s">
        <v>1019</v>
      </c>
      <c r="B18" s="102">
        <f t="shared" si="13"/>
        <v>0</v>
      </c>
      <c r="C18" s="103"/>
      <c r="D18" s="103"/>
      <c r="E18" s="103"/>
      <c r="F18" s="103"/>
      <c r="G18" s="103"/>
      <c r="H18" s="103"/>
      <c r="I18" s="103"/>
      <c r="J18" s="103"/>
      <c r="K18" s="103"/>
      <c r="L18" s="103"/>
      <c r="M18" s="103"/>
      <c r="N18" s="103"/>
      <c r="O18" s="103"/>
      <c r="P18" s="103"/>
      <c r="Q18" s="103"/>
      <c r="R18" s="103">
        <f t="shared" si="14"/>
        <v>0</v>
      </c>
      <c r="S18" s="103"/>
      <c r="T18" s="103"/>
      <c r="U18" s="99"/>
      <c r="V18" s="100"/>
      <c r="W18" s="100"/>
      <c r="X18" s="100"/>
      <c r="Y18" s="100"/>
      <c r="Z18" s="100"/>
    </row>
    <row r="19" spans="1:26" ht="12" customHeight="1">
      <c r="A19" s="101" t="s">
        <v>1022</v>
      </c>
      <c r="B19" s="102">
        <f t="shared" si="13"/>
        <v>0</v>
      </c>
      <c r="C19" s="103"/>
      <c r="D19" s="103"/>
      <c r="E19" s="103"/>
      <c r="F19" s="103"/>
      <c r="G19" s="103"/>
      <c r="H19" s="103"/>
      <c r="I19" s="103"/>
      <c r="J19" s="103"/>
      <c r="K19" s="103"/>
      <c r="L19" s="103"/>
      <c r="M19" s="103"/>
      <c r="N19" s="103"/>
      <c r="O19" s="103"/>
      <c r="P19" s="103"/>
      <c r="Q19" s="103"/>
      <c r="R19" s="103">
        <f t="shared" si="14"/>
        <v>0</v>
      </c>
      <c r="S19" s="103"/>
      <c r="T19" s="103"/>
      <c r="U19" s="99"/>
      <c r="V19" s="100"/>
      <c r="W19" s="100"/>
      <c r="X19" s="100"/>
      <c r="Y19" s="100"/>
      <c r="Z19" s="100"/>
    </row>
    <row r="20" spans="1:26" ht="12" customHeight="1">
      <c r="A20" s="101" t="s">
        <v>1023</v>
      </c>
      <c r="B20" s="102">
        <f t="shared" si="13"/>
        <v>0</v>
      </c>
      <c r="C20" s="103"/>
      <c r="D20" s="103"/>
      <c r="E20" s="103"/>
      <c r="F20" s="103"/>
      <c r="G20" s="103"/>
      <c r="H20" s="103"/>
      <c r="I20" s="103"/>
      <c r="J20" s="103"/>
      <c r="K20" s="103"/>
      <c r="L20" s="103"/>
      <c r="M20" s="103"/>
      <c r="N20" s="103"/>
      <c r="O20" s="103"/>
      <c r="P20" s="103"/>
      <c r="Q20" s="103"/>
      <c r="R20" s="103">
        <f t="shared" si="14"/>
        <v>0</v>
      </c>
      <c r="S20" s="103"/>
      <c r="T20" s="103"/>
      <c r="U20" s="99"/>
      <c r="V20" s="100"/>
      <c r="W20" s="100"/>
      <c r="X20" s="100"/>
      <c r="Y20" s="100"/>
      <c r="Z20" s="100"/>
    </row>
    <row r="21" spans="1:26" ht="12" customHeight="1">
      <c r="A21" s="101" t="s">
        <v>1027</v>
      </c>
      <c r="B21" s="102">
        <f t="shared" si="13"/>
        <v>0</v>
      </c>
      <c r="C21" s="103"/>
      <c r="D21" s="103"/>
      <c r="E21" s="103"/>
      <c r="F21" s="103"/>
      <c r="G21" s="103"/>
      <c r="H21" s="103"/>
      <c r="I21" s="103"/>
      <c r="J21" s="103"/>
      <c r="K21" s="103"/>
      <c r="L21" s="103"/>
      <c r="M21" s="103"/>
      <c r="N21" s="103"/>
      <c r="O21" s="103"/>
      <c r="P21" s="103"/>
      <c r="Q21" s="103"/>
      <c r="R21" s="103">
        <f t="shared" si="14"/>
        <v>0</v>
      </c>
      <c r="S21" s="103"/>
      <c r="T21" s="103"/>
      <c r="U21" s="99"/>
      <c r="V21" s="100"/>
      <c r="W21" s="100"/>
      <c r="X21" s="100"/>
      <c r="Y21" s="100"/>
      <c r="Z21" s="100"/>
    </row>
    <row r="22" spans="1:26" ht="12" customHeight="1">
      <c r="A22" s="101" t="s">
        <v>1028</v>
      </c>
      <c r="B22" s="102">
        <f t="shared" si="13"/>
        <v>0</v>
      </c>
      <c r="C22" s="103"/>
      <c r="D22" s="103"/>
      <c r="E22" s="103"/>
      <c r="F22" s="103"/>
      <c r="G22" s="103"/>
      <c r="H22" s="103"/>
      <c r="I22" s="103"/>
      <c r="J22" s="103"/>
      <c r="K22" s="103"/>
      <c r="L22" s="103"/>
      <c r="M22" s="103"/>
      <c r="N22" s="103"/>
      <c r="O22" s="103"/>
      <c r="P22" s="103"/>
      <c r="Q22" s="103"/>
      <c r="R22" s="103">
        <f t="shared" si="14"/>
        <v>0</v>
      </c>
      <c r="S22" s="103"/>
      <c r="T22" s="103"/>
      <c r="U22" s="99"/>
      <c r="V22" s="100"/>
      <c r="W22" s="100"/>
      <c r="X22" s="100"/>
      <c r="Y22" s="100"/>
      <c r="Z22" s="100"/>
    </row>
    <row r="23" spans="1:26" ht="12" customHeight="1">
      <c r="A23" s="101" t="s">
        <v>1030</v>
      </c>
      <c r="B23" s="102">
        <f t="shared" si="13"/>
        <v>0</v>
      </c>
      <c r="C23" s="103"/>
      <c r="D23" s="103"/>
      <c r="E23" s="103"/>
      <c r="F23" s="103"/>
      <c r="G23" s="103"/>
      <c r="H23" s="103"/>
      <c r="I23" s="103"/>
      <c r="J23" s="103"/>
      <c r="K23" s="103"/>
      <c r="L23" s="103"/>
      <c r="M23" s="103"/>
      <c r="N23" s="103"/>
      <c r="O23" s="103"/>
      <c r="P23" s="103"/>
      <c r="Q23" s="103"/>
      <c r="R23" s="103">
        <f t="shared" si="14"/>
        <v>0</v>
      </c>
      <c r="S23" s="103"/>
      <c r="T23" s="103"/>
      <c r="U23" s="99"/>
      <c r="V23" s="100"/>
      <c r="W23" s="100"/>
      <c r="X23" s="100"/>
      <c r="Y23" s="100"/>
      <c r="Z23" s="100"/>
    </row>
    <row r="24" spans="1:26" ht="12" customHeight="1">
      <c r="A24" s="109" t="s">
        <v>1031</v>
      </c>
      <c r="B24" s="102">
        <f t="shared" si="13"/>
        <v>0</v>
      </c>
      <c r="C24" s="103"/>
      <c r="D24" s="103"/>
      <c r="E24" s="103"/>
      <c r="F24" s="103"/>
      <c r="G24" s="103"/>
      <c r="H24" s="103"/>
      <c r="I24" s="103"/>
      <c r="J24" s="103"/>
      <c r="K24" s="103"/>
      <c r="L24" s="103"/>
      <c r="M24" s="103"/>
      <c r="N24" s="103"/>
      <c r="O24" s="103"/>
      <c r="P24" s="103"/>
      <c r="Q24" s="103"/>
      <c r="R24" s="103">
        <f t="shared" si="14"/>
        <v>0</v>
      </c>
      <c r="S24" s="103"/>
      <c r="T24" s="103"/>
      <c r="U24" s="99"/>
      <c r="V24" s="100"/>
      <c r="W24" s="100"/>
      <c r="X24" s="100"/>
      <c r="Y24" s="100"/>
      <c r="Z24" s="100"/>
    </row>
    <row r="25" spans="1:26" ht="12" customHeight="1">
      <c r="A25" s="105" t="s">
        <v>1033</v>
      </c>
      <c r="B25" s="102">
        <f t="shared" si="13"/>
        <v>0</v>
      </c>
      <c r="C25" s="102">
        <f t="shared" ref="C25:T25" si="15">SUM(C17:C24)</f>
        <v>0</v>
      </c>
      <c r="D25" s="102">
        <f t="shared" si="15"/>
        <v>0</v>
      </c>
      <c r="E25" s="102">
        <f t="shared" si="15"/>
        <v>0</v>
      </c>
      <c r="F25" s="102">
        <f t="shared" si="15"/>
        <v>0</v>
      </c>
      <c r="G25" s="102">
        <f t="shared" si="15"/>
        <v>0</v>
      </c>
      <c r="H25" s="102">
        <f t="shared" si="15"/>
        <v>0</v>
      </c>
      <c r="I25" s="102">
        <f t="shared" si="15"/>
        <v>0</v>
      </c>
      <c r="J25" s="102">
        <f t="shared" si="15"/>
        <v>0</v>
      </c>
      <c r="K25" s="102">
        <f t="shared" si="15"/>
        <v>0</v>
      </c>
      <c r="L25" s="102">
        <f t="shared" si="15"/>
        <v>0</v>
      </c>
      <c r="M25" s="102">
        <f t="shared" si="15"/>
        <v>0</v>
      </c>
      <c r="N25" s="102">
        <f t="shared" si="15"/>
        <v>0</v>
      </c>
      <c r="O25" s="102">
        <f t="shared" si="15"/>
        <v>0</v>
      </c>
      <c r="P25" s="102">
        <f t="shared" si="15"/>
        <v>0</v>
      </c>
      <c r="Q25" s="102">
        <f t="shared" si="15"/>
        <v>0</v>
      </c>
      <c r="R25" s="102">
        <f t="shared" si="15"/>
        <v>0</v>
      </c>
      <c r="S25" s="106">
        <f t="shared" si="15"/>
        <v>0</v>
      </c>
      <c r="T25" s="106">
        <f t="shared" si="15"/>
        <v>0</v>
      </c>
      <c r="U25" s="99"/>
      <c r="V25" s="100"/>
      <c r="W25" s="100"/>
      <c r="X25" s="100"/>
      <c r="Y25" s="100"/>
      <c r="Z25" s="100"/>
    </row>
    <row r="26" spans="1:26" ht="12" customHeight="1">
      <c r="A26" s="105" t="s">
        <v>1036</v>
      </c>
      <c r="B26" s="102">
        <f>SUM(C26:D26)</f>
        <v>0</v>
      </c>
      <c r="C26" s="103"/>
      <c r="D26" s="103"/>
      <c r="E26" s="103"/>
      <c r="F26" s="103"/>
      <c r="G26" s="103"/>
      <c r="H26" s="103"/>
      <c r="I26" s="103"/>
      <c r="J26" s="103"/>
      <c r="K26" s="103"/>
      <c r="L26" s="103"/>
      <c r="M26" s="103"/>
      <c r="N26" s="103"/>
      <c r="O26" s="103"/>
      <c r="P26" s="103"/>
      <c r="Q26" s="103"/>
      <c r="R26" s="103">
        <f>SUM(E26:Q26)</f>
        <v>0</v>
      </c>
      <c r="S26" s="103"/>
      <c r="T26" s="103"/>
      <c r="U26" s="99"/>
      <c r="V26" s="100"/>
      <c r="W26" s="100"/>
      <c r="X26" s="100"/>
      <c r="Y26" s="100"/>
      <c r="Z26" s="100"/>
    </row>
    <row r="27" spans="1:26" ht="12" customHeight="1">
      <c r="A27" s="97" t="s">
        <v>1043</v>
      </c>
      <c r="B27" s="98"/>
      <c r="C27" s="98"/>
      <c r="D27" s="98"/>
      <c r="E27" s="108"/>
      <c r="F27" s="108"/>
      <c r="G27" s="108"/>
      <c r="H27" s="108"/>
      <c r="I27" s="108"/>
      <c r="J27" s="108"/>
      <c r="K27" s="108"/>
      <c r="L27" s="108"/>
      <c r="M27" s="108"/>
      <c r="N27" s="108"/>
      <c r="O27" s="108"/>
      <c r="P27" s="108"/>
      <c r="Q27" s="108"/>
      <c r="R27" s="108"/>
      <c r="S27" s="98"/>
      <c r="T27" s="98"/>
      <c r="U27" s="99"/>
      <c r="V27" s="100"/>
      <c r="W27" s="100"/>
      <c r="X27" s="100"/>
      <c r="Y27" s="100"/>
      <c r="Z27" s="100"/>
    </row>
    <row r="28" spans="1:26" ht="12" customHeight="1">
      <c r="A28" s="101" t="s">
        <v>1016</v>
      </c>
      <c r="B28" s="102">
        <f t="shared" ref="B28:B36" si="16">SUM(C28+D28)</f>
        <v>700000</v>
      </c>
      <c r="C28" s="103">
        <v>637470</v>
      </c>
      <c r="D28" s="103">
        <v>62530</v>
      </c>
      <c r="E28" s="103"/>
      <c r="F28" s="103"/>
      <c r="G28" s="103"/>
      <c r="H28" s="103"/>
      <c r="I28" s="103"/>
      <c r="J28" s="103">
        <f>Application!AG622</f>
        <v>700000</v>
      </c>
      <c r="K28" s="103"/>
      <c r="L28" s="103"/>
      <c r="M28" s="103"/>
      <c r="N28" s="103"/>
      <c r="O28" s="103"/>
      <c r="P28" s="103"/>
      <c r="Q28" s="103"/>
      <c r="R28" s="103">
        <f t="shared" ref="R28:R35" si="17">SUM(E28:Q28)</f>
        <v>700000</v>
      </c>
      <c r="S28" s="103">
        <f t="shared" ref="S28:S35" si="18">C28</f>
        <v>637470</v>
      </c>
      <c r="T28" s="103"/>
      <c r="U28" s="99"/>
      <c r="V28" s="100"/>
      <c r="W28" s="100"/>
      <c r="X28" s="100"/>
      <c r="Y28" s="100"/>
      <c r="Z28" s="100"/>
    </row>
    <row r="29" spans="1:26" ht="12" customHeight="1">
      <c r="A29" s="101" t="s">
        <v>1019</v>
      </c>
      <c r="B29" s="102">
        <f t="shared" si="16"/>
        <v>18373446</v>
      </c>
      <c r="C29" s="103">
        <v>18373446</v>
      </c>
      <c r="D29" s="103">
        <v>0</v>
      </c>
      <c r="E29" s="103">
        <f>B29-F29-G29-H29-I29-J29-K29</f>
        <v>4170099</v>
      </c>
      <c r="F29" s="103">
        <f>Application!AG618</f>
        <v>2535800</v>
      </c>
      <c r="G29" s="103">
        <f>Application!AG619</f>
        <v>9200000</v>
      </c>
      <c r="H29" s="103">
        <f>Application!AG620</f>
        <v>2467547</v>
      </c>
      <c r="I29" s="103"/>
      <c r="J29" s="103"/>
      <c r="K29" s="103"/>
      <c r="L29" s="103"/>
      <c r="M29" s="103"/>
      <c r="N29" s="103"/>
      <c r="O29" s="103"/>
      <c r="P29" s="103"/>
      <c r="Q29" s="103"/>
      <c r="R29" s="103">
        <f t="shared" si="17"/>
        <v>18373446</v>
      </c>
      <c r="S29" s="103">
        <f t="shared" si="18"/>
        <v>18373446</v>
      </c>
      <c r="T29" s="103"/>
      <c r="U29" s="99"/>
      <c r="V29" s="100"/>
      <c r="W29" s="100"/>
      <c r="X29" s="100"/>
      <c r="Y29" s="100"/>
      <c r="Z29" s="100"/>
    </row>
    <row r="30" spans="1:26" ht="12" customHeight="1">
      <c r="A30" s="101" t="s">
        <v>1022</v>
      </c>
      <c r="B30" s="102">
        <f t="shared" si="16"/>
        <v>1000000</v>
      </c>
      <c r="C30" s="103">
        <v>910672</v>
      </c>
      <c r="D30" s="103">
        <v>89328</v>
      </c>
      <c r="E30" s="103">
        <f t="shared" ref="E30:E31" si="19">B30</f>
        <v>1000000</v>
      </c>
      <c r="F30" s="103"/>
      <c r="G30" s="103"/>
      <c r="H30" s="103"/>
      <c r="I30" s="103"/>
      <c r="J30" s="103"/>
      <c r="K30" s="103"/>
      <c r="L30" s="103"/>
      <c r="M30" s="103"/>
      <c r="N30" s="103"/>
      <c r="O30" s="103"/>
      <c r="P30" s="103"/>
      <c r="Q30" s="103"/>
      <c r="R30" s="103">
        <f t="shared" si="17"/>
        <v>1000000</v>
      </c>
      <c r="S30" s="103">
        <f t="shared" si="18"/>
        <v>910672</v>
      </c>
      <c r="T30" s="103"/>
      <c r="U30" s="99"/>
      <c r="V30" s="100"/>
      <c r="W30" s="100"/>
      <c r="X30" s="100"/>
      <c r="Y30" s="100"/>
      <c r="Z30" s="100"/>
    </row>
    <row r="31" spans="1:26" ht="12" customHeight="1">
      <c r="A31" s="101" t="s">
        <v>1023</v>
      </c>
      <c r="B31" s="102">
        <f t="shared" si="16"/>
        <v>1308034</v>
      </c>
      <c r="C31" s="103">
        <v>1191190</v>
      </c>
      <c r="D31" s="103">
        <v>116844</v>
      </c>
      <c r="E31" s="103">
        <f t="shared" si="19"/>
        <v>1308034</v>
      </c>
      <c r="F31" s="103"/>
      <c r="G31" s="103"/>
      <c r="H31" s="103"/>
      <c r="I31" s="103"/>
      <c r="J31" s="103"/>
      <c r="K31" s="103"/>
      <c r="L31" s="103"/>
      <c r="M31" s="103"/>
      <c r="N31" s="103"/>
      <c r="O31" s="103"/>
      <c r="P31" s="103"/>
      <c r="Q31" s="103"/>
      <c r="R31" s="103">
        <f t="shared" si="17"/>
        <v>1308034</v>
      </c>
      <c r="S31" s="103">
        <f t="shared" si="18"/>
        <v>1191190</v>
      </c>
      <c r="T31" s="103"/>
      <c r="U31" s="99"/>
      <c r="V31" s="100"/>
      <c r="W31" s="100"/>
      <c r="X31" s="100"/>
      <c r="Y31" s="100"/>
      <c r="Z31" s="100"/>
    </row>
    <row r="32" spans="1:26" ht="12" customHeight="1">
      <c r="A32" s="101" t="s">
        <v>1027</v>
      </c>
      <c r="B32" s="102">
        <f t="shared" si="16"/>
        <v>0</v>
      </c>
      <c r="C32" s="103"/>
      <c r="D32" s="103"/>
      <c r="E32" s="103"/>
      <c r="F32" s="103"/>
      <c r="G32" s="103"/>
      <c r="H32" s="103"/>
      <c r="I32" s="103"/>
      <c r="J32" s="103"/>
      <c r="K32" s="103"/>
      <c r="L32" s="103"/>
      <c r="M32" s="103"/>
      <c r="N32" s="103"/>
      <c r="O32" s="103"/>
      <c r="P32" s="103"/>
      <c r="Q32" s="103"/>
      <c r="R32" s="103">
        <f t="shared" si="17"/>
        <v>0</v>
      </c>
      <c r="S32" s="103">
        <f t="shared" si="18"/>
        <v>0</v>
      </c>
      <c r="T32" s="103"/>
      <c r="U32" s="99"/>
      <c r="V32" s="100"/>
      <c r="W32" s="100"/>
      <c r="X32" s="100"/>
      <c r="Y32" s="100"/>
      <c r="Z32" s="100"/>
    </row>
    <row r="33" spans="1:26" ht="12" customHeight="1">
      <c r="A33" s="101" t="s">
        <v>1028</v>
      </c>
      <c r="B33" s="102">
        <f t="shared" si="16"/>
        <v>0</v>
      </c>
      <c r="C33" s="103"/>
      <c r="D33" s="103"/>
      <c r="E33" s="103"/>
      <c r="F33" s="103"/>
      <c r="G33" s="103"/>
      <c r="H33" s="103"/>
      <c r="I33" s="103"/>
      <c r="J33" s="103"/>
      <c r="K33" s="103"/>
      <c r="L33" s="103"/>
      <c r="M33" s="103"/>
      <c r="N33" s="103"/>
      <c r="O33" s="103"/>
      <c r="P33" s="103"/>
      <c r="Q33" s="103"/>
      <c r="R33" s="103">
        <f t="shared" si="17"/>
        <v>0</v>
      </c>
      <c r="S33" s="103">
        <f t="shared" si="18"/>
        <v>0</v>
      </c>
      <c r="T33" s="103"/>
      <c r="U33" s="99"/>
      <c r="V33" s="100"/>
      <c r="W33" s="100"/>
      <c r="X33" s="100"/>
      <c r="Y33" s="100"/>
      <c r="Z33" s="100"/>
    </row>
    <row r="34" spans="1:26" ht="12" customHeight="1">
      <c r="A34" s="101" t="s">
        <v>1030</v>
      </c>
      <c r="B34" s="102">
        <f t="shared" si="16"/>
        <v>437186</v>
      </c>
      <c r="C34" s="103">
        <v>398133</v>
      </c>
      <c r="D34" s="103">
        <v>39053</v>
      </c>
      <c r="E34" s="103">
        <f t="shared" ref="E34:E35" si="20">B34</f>
        <v>437186</v>
      </c>
      <c r="F34" s="103"/>
      <c r="G34" s="103"/>
      <c r="H34" s="103"/>
      <c r="I34" s="103"/>
      <c r="J34" s="103"/>
      <c r="K34" s="103"/>
      <c r="L34" s="103"/>
      <c r="M34" s="103"/>
      <c r="N34" s="103"/>
      <c r="O34" s="103"/>
      <c r="P34" s="103"/>
      <c r="Q34" s="103"/>
      <c r="R34" s="103">
        <f t="shared" si="17"/>
        <v>437186</v>
      </c>
      <c r="S34" s="103">
        <f t="shared" si="18"/>
        <v>398133</v>
      </c>
      <c r="T34" s="103"/>
      <c r="U34" s="99"/>
      <c r="V34" s="100"/>
      <c r="W34" s="100"/>
      <c r="X34" s="100"/>
      <c r="Y34" s="100"/>
      <c r="Z34" s="100"/>
    </row>
    <row r="35" spans="1:26" ht="12" customHeight="1">
      <c r="A35" s="109" t="s">
        <v>1068</v>
      </c>
      <c r="B35" s="102">
        <f t="shared" si="16"/>
        <v>1225000</v>
      </c>
      <c r="C35" s="103">
        <f>523636+591937</f>
        <v>1115573</v>
      </c>
      <c r="D35" s="103">
        <f>51364+58063</f>
        <v>109427</v>
      </c>
      <c r="E35" s="103">
        <f t="shared" si="20"/>
        <v>1225000</v>
      </c>
      <c r="F35" s="103"/>
      <c r="G35" s="103"/>
      <c r="H35" s="103"/>
      <c r="I35" s="103"/>
      <c r="J35" s="103"/>
      <c r="K35" s="103"/>
      <c r="L35" s="103"/>
      <c r="M35" s="103"/>
      <c r="N35" s="103"/>
      <c r="O35" s="103"/>
      <c r="P35" s="103"/>
      <c r="Q35" s="103"/>
      <c r="R35" s="103">
        <f t="shared" si="17"/>
        <v>1225000</v>
      </c>
      <c r="S35" s="103">
        <f t="shared" si="18"/>
        <v>1115573</v>
      </c>
      <c r="T35" s="103"/>
      <c r="U35" s="99"/>
      <c r="V35" s="100"/>
      <c r="W35" s="100"/>
      <c r="X35" s="100"/>
      <c r="Y35" s="100"/>
      <c r="Z35" s="100"/>
    </row>
    <row r="36" spans="1:26" ht="12" customHeight="1">
      <c r="A36" s="105" t="s">
        <v>1069</v>
      </c>
      <c r="B36" s="102">
        <f t="shared" si="16"/>
        <v>23043666</v>
      </c>
      <c r="C36" s="102">
        <f t="shared" ref="C36:T36" si="21">SUM(C28:C35)</f>
        <v>22626484</v>
      </c>
      <c r="D36" s="102">
        <f t="shared" si="21"/>
        <v>417182</v>
      </c>
      <c r="E36" s="102">
        <f t="shared" si="21"/>
        <v>8140319</v>
      </c>
      <c r="F36" s="102">
        <f t="shared" si="21"/>
        <v>2535800</v>
      </c>
      <c r="G36" s="102">
        <f t="shared" si="21"/>
        <v>9200000</v>
      </c>
      <c r="H36" s="102">
        <f t="shared" si="21"/>
        <v>2467547</v>
      </c>
      <c r="I36" s="102">
        <f t="shared" si="21"/>
        <v>0</v>
      </c>
      <c r="J36" s="102">
        <f t="shared" si="21"/>
        <v>700000</v>
      </c>
      <c r="K36" s="102">
        <f t="shared" si="21"/>
        <v>0</v>
      </c>
      <c r="L36" s="102">
        <f t="shared" si="21"/>
        <v>0</v>
      </c>
      <c r="M36" s="102">
        <f t="shared" si="21"/>
        <v>0</v>
      </c>
      <c r="N36" s="102">
        <f t="shared" si="21"/>
        <v>0</v>
      </c>
      <c r="O36" s="102">
        <f t="shared" si="21"/>
        <v>0</v>
      </c>
      <c r="P36" s="102">
        <f t="shared" si="21"/>
        <v>0</v>
      </c>
      <c r="Q36" s="102">
        <f t="shared" si="21"/>
        <v>0</v>
      </c>
      <c r="R36" s="102">
        <f t="shared" si="21"/>
        <v>23043666</v>
      </c>
      <c r="S36" s="106">
        <f t="shared" si="21"/>
        <v>22626484</v>
      </c>
      <c r="T36" s="106">
        <f t="shared" si="21"/>
        <v>0</v>
      </c>
      <c r="U36" s="99"/>
      <c r="V36" s="100"/>
      <c r="W36" s="100"/>
      <c r="X36" s="100"/>
      <c r="Y36" s="100"/>
      <c r="Z36" s="100"/>
    </row>
    <row r="37" spans="1:26" ht="12" customHeight="1">
      <c r="A37" s="97" t="s">
        <v>1070</v>
      </c>
      <c r="B37" s="98"/>
      <c r="C37" s="98"/>
      <c r="D37" s="98"/>
      <c r="E37" s="108"/>
      <c r="F37" s="108"/>
      <c r="G37" s="108"/>
      <c r="H37" s="108"/>
      <c r="I37" s="108"/>
      <c r="J37" s="108"/>
      <c r="K37" s="108"/>
      <c r="L37" s="108"/>
      <c r="M37" s="108"/>
      <c r="N37" s="108"/>
      <c r="O37" s="108"/>
      <c r="P37" s="108"/>
      <c r="Q37" s="108"/>
      <c r="R37" s="108"/>
      <c r="S37" s="98"/>
      <c r="T37" s="98"/>
      <c r="U37" s="99"/>
      <c r="V37" s="100"/>
      <c r="W37" s="100"/>
      <c r="X37" s="100"/>
      <c r="Y37" s="100"/>
      <c r="Z37" s="100"/>
    </row>
    <row r="38" spans="1:26" ht="12" customHeight="1">
      <c r="A38" s="101" t="s">
        <v>1071</v>
      </c>
      <c r="B38" s="102">
        <f t="shared" ref="B38:B39" si="22">SUM(C38+D38)</f>
        <v>450000</v>
      </c>
      <c r="C38" s="103">
        <v>409802</v>
      </c>
      <c r="D38" s="103">
        <v>40198</v>
      </c>
      <c r="E38" s="103">
        <f>B38</f>
        <v>450000</v>
      </c>
      <c r="F38" s="103"/>
      <c r="G38" s="103"/>
      <c r="H38" s="103"/>
      <c r="I38" s="103"/>
      <c r="J38" s="103"/>
      <c r="K38" s="103"/>
      <c r="L38" s="103"/>
      <c r="M38" s="103"/>
      <c r="N38" s="103"/>
      <c r="O38" s="103"/>
      <c r="P38" s="103"/>
      <c r="Q38" s="103"/>
      <c r="R38" s="103">
        <f t="shared" ref="R38:R39" si="23">SUM(E38:Q38)</f>
        <v>450000</v>
      </c>
      <c r="S38" s="103">
        <f>C38</f>
        <v>409802</v>
      </c>
      <c r="T38" s="103"/>
      <c r="U38" s="99"/>
      <c r="V38" s="100"/>
      <c r="W38" s="100"/>
      <c r="X38" s="100"/>
      <c r="Y38" s="100"/>
      <c r="Z38" s="100"/>
    </row>
    <row r="39" spans="1:26" ht="12" customHeight="1">
      <c r="A39" s="101" t="s">
        <v>1072</v>
      </c>
      <c r="B39" s="102">
        <f t="shared" si="22"/>
        <v>0</v>
      </c>
      <c r="C39" s="103"/>
      <c r="D39" s="103"/>
      <c r="E39" s="103"/>
      <c r="F39" s="103"/>
      <c r="G39" s="103"/>
      <c r="H39" s="103"/>
      <c r="I39" s="103"/>
      <c r="J39" s="103"/>
      <c r="K39" s="103"/>
      <c r="L39" s="103"/>
      <c r="M39" s="103"/>
      <c r="N39" s="103"/>
      <c r="O39" s="103"/>
      <c r="P39" s="103"/>
      <c r="Q39" s="103"/>
      <c r="R39" s="103">
        <f t="shared" si="23"/>
        <v>0</v>
      </c>
      <c r="S39" s="103"/>
      <c r="T39" s="103"/>
      <c r="U39" s="99"/>
      <c r="V39" s="100"/>
      <c r="W39" s="100"/>
      <c r="X39" s="100"/>
      <c r="Y39" s="100"/>
      <c r="Z39" s="100"/>
    </row>
    <row r="40" spans="1:26" ht="12" customHeight="1">
      <c r="A40" s="105" t="s">
        <v>1073</v>
      </c>
      <c r="B40" s="102">
        <f t="shared" ref="B40:B41" si="24">SUM(C40:D40)</f>
        <v>450000</v>
      </c>
      <c r="C40" s="102">
        <f t="shared" ref="C40:D40" si="25">SUM(C37:C39)</f>
        <v>409802</v>
      </c>
      <c r="D40" s="102">
        <f t="shared" si="25"/>
        <v>40198</v>
      </c>
      <c r="E40" s="102">
        <f t="shared" ref="E40:T40" si="26">SUM(E38:E39)</f>
        <v>450000</v>
      </c>
      <c r="F40" s="102">
        <f t="shared" si="26"/>
        <v>0</v>
      </c>
      <c r="G40" s="102">
        <f t="shared" si="26"/>
        <v>0</v>
      </c>
      <c r="H40" s="102">
        <f t="shared" si="26"/>
        <v>0</v>
      </c>
      <c r="I40" s="102">
        <f t="shared" si="26"/>
        <v>0</v>
      </c>
      <c r="J40" s="102">
        <f t="shared" si="26"/>
        <v>0</v>
      </c>
      <c r="K40" s="102">
        <f t="shared" si="26"/>
        <v>0</v>
      </c>
      <c r="L40" s="102">
        <f t="shared" si="26"/>
        <v>0</v>
      </c>
      <c r="M40" s="102">
        <f t="shared" si="26"/>
        <v>0</v>
      </c>
      <c r="N40" s="102">
        <f t="shared" si="26"/>
        <v>0</v>
      </c>
      <c r="O40" s="102">
        <f t="shared" si="26"/>
        <v>0</v>
      </c>
      <c r="P40" s="102">
        <f t="shared" si="26"/>
        <v>0</v>
      </c>
      <c r="Q40" s="102">
        <f t="shared" si="26"/>
        <v>0</v>
      </c>
      <c r="R40" s="102">
        <f t="shared" si="26"/>
        <v>450000</v>
      </c>
      <c r="S40" s="106">
        <f t="shared" si="26"/>
        <v>409802</v>
      </c>
      <c r="T40" s="106">
        <f t="shared" si="26"/>
        <v>0</v>
      </c>
      <c r="U40" s="99"/>
      <c r="V40" s="100"/>
      <c r="W40" s="100"/>
      <c r="X40" s="100"/>
      <c r="Y40" s="100"/>
      <c r="Z40" s="100"/>
    </row>
    <row r="41" spans="1:26" ht="12" customHeight="1">
      <c r="A41" s="105" t="s">
        <v>1075</v>
      </c>
      <c r="B41" s="102">
        <f t="shared" si="24"/>
        <v>100000</v>
      </c>
      <c r="C41" s="103">
        <v>91067</v>
      </c>
      <c r="D41" s="103">
        <v>8933</v>
      </c>
      <c r="E41" s="103">
        <f>B41</f>
        <v>100000</v>
      </c>
      <c r="F41" s="103"/>
      <c r="G41" s="103"/>
      <c r="H41" s="103"/>
      <c r="I41" s="103"/>
      <c r="J41" s="103"/>
      <c r="K41" s="103"/>
      <c r="L41" s="103"/>
      <c r="M41" s="103"/>
      <c r="N41" s="103"/>
      <c r="O41" s="103"/>
      <c r="P41" s="103"/>
      <c r="Q41" s="103"/>
      <c r="R41" s="103">
        <f>SUM(E41:Q41)</f>
        <v>100000</v>
      </c>
      <c r="S41" s="103">
        <f>C41</f>
        <v>91067</v>
      </c>
      <c r="T41" s="103"/>
      <c r="U41" s="99"/>
      <c r="V41" s="100"/>
      <c r="W41" s="100"/>
      <c r="X41" s="100"/>
      <c r="Y41" s="100"/>
      <c r="Z41" s="100"/>
    </row>
    <row r="42" spans="1:26" ht="12" customHeight="1">
      <c r="A42" s="97" t="s">
        <v>1079</v>
      </c>
      <c r="B42" s="98"/>
      <c r="C42" s="98"/>
      <c r="D42" s="98"/>
      <c r="E42" s="108"/>
      <c r="F42" s="108"/>
      <c r="G42" s="108"/>
      <c r="H42" s="108"/>
      <c r="I42" s="108"/>
      <c r="J42" s="108"/>
      <c r="K42" s="108"/>
      <c r="L42" s="108"/>
      <c r="M42" s="108"/>
      <c r="N42" s="108"/>
      <c r="O42" s="108"/>
      <c r="P42" s="108"/>
      <c r="Q42" s="108"/>
      <c r="R42" s="108"/>
      <c r="S42" s="98"/>
      <c r="T42" s="98"/>
      <c r="U42" s="99"/>
      <c r="V42" s="100"/>
      <c r="W42" s="100"/>
      <c r="X42" s="100"/>
      <c r="Y42" s="100"/>
      <c r="Z42" s="100"/>
    </row>
    <row r="43" spans="1:26" ht="12" customHeight="1">
      <c r="A43" s="101" t="s">
        <v>1081</v>
      </c>
      <c r="B43" s="102">
        <f t="shared" ref="B43:B52" si="27">SUM(C43+D43)</f>
        <v>1658600</v>
      </c>
      <c r="C43" s="103">
        <v>1510440</v>
      </c>
      <c r="D43" s="103">
        <f>148160</f>
        <v>148160</v>
      </c>
      <c r="E43" s="103">
        <f>B43-F43-G43-H43-I43-J43-K43</f>
        <v>1596800</v>
      </c>
      <c r="F43" s="103"/>
      <c r="G43" s="103"/>
      <c r="H43" s="103"/>
      <c r="I43" s="103">
        <f>Application!AG621</f>
        <v>61800</v>
      </c>
      <c r="J43" s="103"/>
      <c r="K43" s="103"/>
      <c r="L43" s="103"/>
      <c r="M43" s="103"/>
      <c r="N43" s="103"/>
      <c r="O43" s="103"/>
      <c r="P43" s="103"/>
      <c r="Q43" s="103"/>
      <c r="R43" s="103">
        <f t="shared" ref="R43:R52" si="28">SUM(E43:Q43)</f>
        <v>1658600</v>
      </c>
      <c r="S43" s="103">
        <v>1305511</v>
      </c>
      <c r="T43" s="103"/>
      <c r="U43" s="99"/>
      <c r="V43" s="100"/>
      <c r="W43" s="100"/>
      <c r="X43" s="100"/>
      <c r="Y43" s="100"/>
      <c r="Z43" s="100"/>
    </row>
    <row r="44" spans="1:26" ht="12" customHeight="1">
      <c r="A44" s="101" t="s">
        <v>1084</v>
      </c>
      <c r="B44" s="102">
        <f t="shared" si="27"/>
        <v>281900</v>
      </c>
      <c r="C44" s="103">
        <f>196432+60286</f>
        <v>256718</v>
      </c>
      <c r="D44" s="103">
        <f>19268+5914</f>
        <v>25182</v>
      </c>
      <c r="E44" s="103">
        <f t="shared" ref="E44:E52" si="29">B44</f>
        <v>281900</v>
      </c>
      <c r="F44" s="103"/>
      <c r="G44" s="103"/>
      <c r="H44" s="103"/>
      <c r="I44" s="103"/>
      <c r="J44" s="103"/>
      <c r="K44" s="103"/>
      <c r="L44" s="103"/>
      <c r="M44" s="103"/>
      <c r="N44" s="103"/>
      <c r="O44" s="103"/>
      <c r="P44" s="103"/>
      <c r="Q44" s="103"/>
      <c r="R44" s="103">
        <f t="shared" si="28"/>
        <v>281900</v>
      </c>
      <c r="S44" s="103"/>
      <c r="T44" s="103"/>
      <c r="U44" s="99"/>
      <c r="V44" s="100"/>
      <c r="W44" s="100"/>
      <c r="X44" s="100"/>
      <c r="Y44" s="100"/>
      <c r="Z44" s="100"/>
    </row>
    <row r="45" spans="1:26" ht="12" customHeight="1">
      <c r="A45" s="107" t="s">
        <v>1087</v>
      </c>
      <c r="B45" s="102">
        <f t="shared" si="27"/>
        <v>0</v>
      </c>
      <c r="C45" s="103"/>
      <c r="D45" s="103"/>
      <c r="E45" s="103">
        <f t="shared" si="29"/>
        <v>0</v>
      </c>
      <c r="F45" s="103"/>
      <c r="G45" s="103"/>
      <c r="H45" s="103"/>
      <c r="I45" s="103"/>
      <c r="J45" s="103"/>
      <c r="K45" s="103"/>
      <c r="L45" s="103"/>
      <c r="M45" s="103"/>
      <c r="N45" s="103"/>
      <c r="O45" s="103"/>
      <c r="P45" s="103"/>
      <c r="Q45" s="103"/>
      <c r="R45" s="103">
        <f t="shared" si="28"/>
        <v>0</v>
      </c>
      <c r="S45" s="103"/>
      <c r="T45" s="103"/>
      <c r="U45" s="99"/>
      <c r="V45" s="100"/>
      <c r="W45" s="100"/>
      <c r="X45" s="100"/>
      <c r="Y45" s="100"/>
      <c r="Z45" s="100"/>
    </row>
    <row r="46" spans="1:26" ht="12" customHeight="1">
      <c r="A46" s="101" t="s">
        <v>1088</v>
      </c>
      <c r="B46" s="102">
        <f t="shared" si="27"/>
        <v>0</v>
      </c>
      <c r="C46" s="103"/>
      <c r="D46" s="103"/>
      <c r="E46" s="103">
        <f t="shared" si="29"/>
        <v>0</v>
      </c>
      <c r="F46" s="103"/>
      <c r="G46" s="103"/>
      <c r="H46" s="103"/>
      <c r="I46" s="103"/>
      <c r="J46" s="103"/>
      <c r="K46" s="103"/>
      <c r="L46" s="103"/>
      <c r="M46" s="103"/>
      <c r="N46" s="103"/>
      <c r="O46" s="103"/>
      <c r="P46" s="103"/>
      <c r="Q46" s="103"/>
      <c r="R46" s="103">
        <f t="shared" si="28"/>
        <v>0</v>
      </c>
      <c r="S46" s="103"/>
      <c r="T46" s="103"/>
      <c r="U46" s="99"/>
      <c r="V46" s="100"/>
      <c r="W46" s="100"/>
      <c r="X46" s="100"/>
      <c r="Y46" s="100"/>
      <c r="Z46" s="100"/>
    </row>
    <row r="47" spans="1:26" ht="12" customHeight="1">
      <c r="A47" s="101" t="s">
        <v>1090</v>
      </c>
      <c r="B47" s="102">
        <f t="shared" si="27"/>
        <v>227928</v>
      </c>
      <c r="C47" s="103">
        <v>227928</v>
      </c>
      <c r="D47" s="103">
        <v>0</v>
      </c>
      <c r="E47" s="103">
        <f t="shared" si="29"/>
        <v>227928</v>
      </c>
      <c r="F47" s="103"/>
      <c r="G47" s="103"/>
      <c r="H47" s="103"/>
      <c r="I47" s="103"/>
      <c r="J47" s="103"/>
      <c r="K47" s="103"/>
      <c r="L47" s="103"/>
      <c r="M47" s="103"/>
      <c r="N47" s="103"/>
      <c r="O47" s="103"/>
      <c r="P47" s="103"/>
      <c r="Q47" s="103"/>
      <c r="R47" s="103">
        <f t="shared" si="28"/>
        <v>227928</v>
      </c>
      <c r="S47" s="103"/>
      <c r="T47" s="103"/>
      <c r="U47" s="99"/>
      <c r="V47" s="100"/>
      <c r="W47" s="100"/>
      <c r="X47" s="100"/>
      <c r="Y47" s="100"/>
      <c r="Z47" s="100"/>
    </row>
    <row r="48" spans="1:26" ht="12" customHeight="1">
      <c r="A48" s="101" t="s">
        <v>1093</v>
      </c>
      <c r="B48" s="102">
        <f t="shared" si="27"/>
        <v>15000</v>
      </c>
      <c r="C48" s="103">
        <v>13660</v>
      </c>
      <c r="D48" s="103">
        <v>1340</v>
      </c>
      <c r="E48" s="103">
        <f t="shared" si="29"/>
        <v>15000</v>
      </c>
      <c r="F48" s="103"/>
      <c r="G48" s="103"/>
      <c r="H48" s="103"/>
      <c r="I48" s="103"/>
      <c r="J48" s="103"/>
      <c r="K48" s="103"/>
      <c r="L48" s="103"/>
      <c r="M48" s="103"/>
      <c r="N48" s="103"/>
      <c r="O48" s="103"/>
      <c r="P48" s="103"/>
      <c r="Q48" s="103"/>
      <c r="R48" s="103">
        <f t="shared" si="28"/>
        <v>15000</v>
      </c>
      <c r="S48" s="103">
        <f t="shared" ref="S48:S50" si="30">C48</f>
        <v>13660</v>
      </c>
      <c r="T48" s="103"/>
      <c r="U48" s="99"/>
      <c r="V48" s="100"/>
      <c r="W48" s="100"/>
      <c r="X48" s="100"/>
      <c r="Y48" s="100"/>
      <c r="Z48" s="100"/>
    </row>
    <row r="49" spans="1:26" ht="12" customHeight="1">
      <c r="A49" s="101" t="s">
        <v>1094</v>
      </c>
      <c r="B49" s="102">
        <f t="shared" si="27"/>
        <v>53423</v>
      </c>
      <c r="C49" s="103">
        <v>48651</v>
      </c>
      <c r="D49" s="103">
        <v>4772</v>
      </c>
      <c r="E49" s="103">
        <f t="shared" si="29"/>
        <v>53423</v>
      </c>
      <c r="F49" s="103"/>
      <c r="G49" s="103"/>
      <c r="H49" s="103"/>
      <c r="I49" s="103"/>
      <c r="J49" s="103"/>
      <c r="K49" s="103"/>
      <c r="L49" s="103"/>
      <c r="M49" s="103"/>
      <c r="N49" s="103"/>
      <c r="O49" s="103"/>
      <c r="P49" s="103"/>
      <c r="Q49" s="103"/>
      <c r="R49" s="103">
        <f t="shared" si="28"/>
        <v>53423</v>
      </c>
      <c r="S49" s="103">
        <f t="shared" si="30"/>
        <v>48651</v>
      </c>
      <c r="T49" s="103"/>
      <c r="U49" s="99"/>
      <c r="V49" s="100"/>
      <c r="W49" s="100"/>
      <c r="X49" s="100"/>
      <c r="Y49" s="100"/>
      <c r="Z49" s="100"/>
    </row>
    <row r="50" spans="1:26" ht="12" customHeight="1">
      <c r="A50" s="101" t="s">
        <v>1096</v>
      </c>
      <c r="B50" s="102">
        <f t="shared" si="27"/>
        <v>241000</v>
      </c>
      <c r="C50" s="103">
        <v>219472</v>
      </c>
      <c r="D50" s="103">
        <v>21528</v>
      </c>
      <c r="E50" s="103">
        <f t="shared" si="29"/>
        <v>241000</v>
      </c>
      <c r="F50" s="103"/>
      <c r="G50" s="103"/>
      <c r="H50" s="103"/>
      <c r="I50" s="103"/>
      <c r="J50" s="103"/>
      <c r="K50" s="103"/>
      <c r="L50" s="103"/>
      <c r="M50" s="103"/>
      <c r="N50" s="103"/>
      <c r="O50" s="103"/>
      <c r="P50" s="103"/>
      <c r="Q50" s="103"/>
      <c r="R50" s="103">
        <f t="shared" si="28"/>
        <v>241000</v>
      </c>
      <c r="S50" s="103">
        <f t="shared" si="30"/>
        <v>219472</v>
      </c>
      <c r="T50" s="103"/>
      <c r="U50" s="99"/>
      <c r="V50" s="100"/>
      <c r="W50" s="100"/>
      <c r="X50" s="100"/>
      <c r="Y50" s="100"/>
      <c r="Z50" s="100"/>
    </row>
    <row r="51" spans="1:26" ht="12" customHeight="1">
      <c r="A51" s="109" t="s">
        <v>1097</v>
      </c>
      <c r="B51" s="102">
        <f t="shared" si="27"/>
        <v>40000</v>
      </c>
      <c r="C51" s="103">
        <f>36427</f>
        <v>36427</v>
      </c>
      <c r="D51" s="103">
        <v>3573</v>
      </c>
      <c r="E51" s="103">
        <f t="shared" si="29"/>
        <v>40000</v>
      </c>
      <c r="F51" s="103"/>
      <c r="G51" s="103"/>
      <c r="H51" s="103"/>
      <c r="I51" s="103"/>
      <c r="J51" s="103"/>
      <c r="K51" s="103"/>
      <c r="L51" s="103"/>
      <c r="M51" s="103"/>
      <c r="N51" s="103"/>
      <c r="O51" s="103"/>
      <c r="P51" s="103"/>
      <c r="Q51" s="103"/>
      <c r="R51" s="103">
        <f t="shared" si="28"/>
        <v>40000</v>
      </c>
      <c r="S51" s="103"/>
      <c r="T51" s="103"/>
      <c r="U51" s="99"/>
      <c r="V51" s="100"/>
      <c r="W51" s="100"/>
      <c r="X51" s="100"/>
      <c r="Y51" s="100"/>
      <c r="Z51" s="100"/>
    </row>
    <row r="52" spans="1:26" ht="12" customHeight="1">
      <c r="A52" s="109" t="s">
        <v>1098</v>
      </c>
      <c r="B52" s="102">
        <f t="shared" si="27"/>
        <v>39373</v>
      </c>
      <c r="C52" s="103">
        <v>35856</v>
      </c>
      <c r="D52" s="103">
        <v>3517</v>
      </c>
      <c r="E52" s="103">
        <f t="shared" si="29"/>
        <v>39373</v>
      </c>
      <c r="F52" s="103"/>
      <c r="G52" s="103"/>
      <c r="H52" s="103"/>
      <c r="I52" s="103"/>
      <c r="J52" s="103"/>
      <c r="K52" s="103"/>
      <c r="L52" s="103"/>
      <c r="M52" s="103"/>
      <c r="N52" s="103"/>
      <c r="O52" s="103"/>
      <c r="P52" s="103"/>
      <c r="Q52" s="103"/>
      <c r="R52" s="103">
        <f t="shared" si="28"/>
        <v>39373</v>
      </c>
      <c r="S52" s="103"/>
      <c r="T52" s="103"/>
      <c r="U52" s="99"/>
      <c r="V52" s="100"/>
      <c r="W52" s="100"/>
      <c r="X52" s="100"/>
      <c r="Y52" s="100"/>
      <c r="Z52" s="100"/>
    </row>
    <row r="53" spans="1:26" ht="12" customHeight="1">
      <c r="A53" s="105" t="s">
        <v>1099</v>
      </c>
      <c r="B53" s="106">
        <f>SUM(C53:D53)</f>
        <v>2557224</v>
      </c>
      <c r="C53" s="106">
        <f t="shared" ref="C53:T53" si="31">SUM(C43:C52)</f>
        <v>2349152</v>
      </c>
      <c r="D53" s="106">
        <f t="shared" si="31"/>
        <v>208072</v>
      </c>
      <c r="E53" s="106">
        <f t="shared" si="31"/>
        <v>2495424</v>
      </c>
      <c r="F53" s="106">
        <f t="shared" si="31"/>
        <v>0</v>
      </c>
      <c r="G53" s="106">
        <f t="shared" si="31"/>
        <v>0</v>
      </c>
      <c r="H53" s="106">
        <f t="shared" si="31"/>
        <v>0</v>
      </c>
      <c r="I53" s="106">
        <f t="shared" si="31"/>
        <v>61800</v>
      </c>
      <c r="J53" s="106">
        <f t="shared" si="31"/>
        <v>0</v>
      </c>
      <c r="K53" s="106">
        <f t="shared" si="31"/>
        <v>0</v>
      </c>
      <c r="L53" s="106">
        <f t="shared" si="31"/>
        <v>0</v>
      </c>
      <c r="M53" s="106">
        <f t="shared" si="31"/>
        <v>0</v>
      </c>
      <c r="N53" s="106">
        <f t="shared" si="31"/>
        <v>0</v>
      </c>
      <c r="O53" s="106">
        <f t="shared" si="31"/>
        <v>0</v>
      </c>
      <c r="P53" s="106">
        <f t="shared" si="31"/>
        <v>0</v>
      </c>
      <c r="Q53" s="106">
        <f t="shared" si="31"/>
        <v>0</v>
      </c>
      <c r="R53" s="102">
        <f t="shared" si="31"/>
        <v>2557224</v>
      </c>
      <c r="S53" s="106">
        <f t="shared" si="31"/>
        <v>1587294</v>
      </c>
      <c r="T53" s="106">
        <f t="shared" si="31"/>
        <v>0</v>
      </c>
      <c r="U53" s="111"/>
      <c r="V53" s="112"/>
      <c r="W53" s="112"/>
      <c r="X53" s="112"/>
      <c r="Y53" s="112"/>
      <c r="Z53" s="112"/>
    </row>
    <row r="54" spans="1:26" ht="12" customHeight="1">
      <c r="A54" s="97" t="s">
        <v>1100</v>
      </c>
      <c r="B54" s="98"/>
      <c r="C54" s="98"/>
      <c r="D54" s="98"/>
      <c r="E54" s="108"/>
      <c r="F54" s="108"/>
      <c r="G54" s="108"/>
      <c r="H54" s="108"/>
      <c r="I54" s="108"/>
      <c r="J54" s="108"/>
      <c r="K54" s="108"/>
      <c r="L54" s="108"/>
      <c r="M54" s="108"/>
      <c r="N54" s="108"/>
      <c r="O54" s="108"/>
      <c r="P54" s="108"/>
      <c r="Q54" s="108"/>
      <c r="R54" s="108"/>
      <c r="S54" s="98"/>
      <c r="T54" s="98"/>
      <c r="U54" s="99"/>
      <c r="V54" s="100"/>
      <c r="W54" s="100"/>
      <c r="X54" s="100"/>
      <c r="Y54" s="100"/>
      <c r="Z54" s="100"/>
    </row>
    <row r="55" spans="1:26" ht="12" customHeight="1">
      <c r="A55" s="101" t="s">
        <v>1102</v>
      </c>
      <c r="B55" s="102">
        <f t="shared" ref="B55:B61" si="32">SUM(C55+D55)</f>
        <v>25400</v>
      </c>
      <c r="C55" s="103">
        <v>23131</v>
      </c>
      <c r="D55" s="103">
        <v>2269</v>
      </c>
      <c r="E55" s="103">
        <f>B55</f>
        <v>25400</v>
      </c>
      <c r="F55" s="103"/>
      <c r="G55" s="103"/>
      <c r="H55" s="103"/>
      <c r="I55" s="103"/>
      <c r="J55" s="103"/>
      <c r="K55" s="103"/>
      <c r="L55" s="103"/>
      <c r="M55" s="103"/>
      <c r="N55" s="103"/>
      <c r="O55" s="103"/>
      <c r="P55" s="103"/>
      <c r="Q55" s="103"/>
      <c r="R55" s="103">
        <f t="shared" ref="R55:R61" si="33">SUM(E55:Q55)</f>
        <v>25400</v>
      </c>
      <c r="S55" s="104"/>
      <c r="T55" s="104"/>
      <c r="U55" s="99"/>
      <c r="V55" s="100"/>
      <c r="W55" s="100"/>
      <c r="X55" s="100"/>
      <c r="Y55" s="100"/>
      <c r="Z55" s="100"/>
    </row>
    <row r="56" spans="1:26" ht="12" customHeight="1">
      <c r="A56" s="107" t="s">
        <v>1087</v>
      </c>
      <c r="B56" s="113">
        <f t="shared" si="32"/>
        <v>0</v>
      </c>
      <c r="C56" s="114"/>
      <c r="D56" s="114"/>
      <c r="E56" s="103"/>
      <c r="F56" s="114"/>
      <c r="G56" s="114"/>
      <c r="H56" s="114"/>
      <c r="I56" s="114"/>
      <c r="J56" s="114"/>
      <c r="K56" s="114"/>
      <c r="L56" s="114"/>
      <c r="M56" s="114"/>
      <c r="N56" s="114"/>
      <c r="O56" s="114"/>
      <c r="P56" s="114"/>
      <c r="Q56" s="114"/>
      <c r="R56" s="103">
        <f t="shared" si="33"/>
        <v>0</v>
      </c>
      <c r="S56" s="115"/>
      <c r="T56" s="115"/>
      <c r="U56" s="116"/>
      <c r="V56" s="117"/>
      <c r="W56" s="117"/>
      <c r="X56" s="117"/>
      <c r="Y56" s="117"/>
      <c r="Z56" s="117"/>
    </row>
    <row r="57" spans="1:26" ht="12" customHeight="1">
      <c r="A57" s="101" t="s">
        <v>1093</v>
      </c>
      <c r="B57" s="102">
        <f t="shared" si="32"/>
        <v>10000</v>
      </c>
      <c r="C57" s="103">
        <v>9107</v>
      </c>
      <c r="D57" s="103">
        <v>893</v>
      </c>
      <c r="E57" s="103">
        <f>B57</f>
        <v>10000</v>
      </c>
      <c r="F57" s="103"/>
      <c r="G57" s="103"/>
      <c r="H57" s="103"/>
      <c r="I57" s="103"/>
      <c r="J57" s="103"/>
      <c r="K57" s="103"/>
      <c r="L57" s="103"/>
      <c r="M57" s="103"/>
      <c r="N57" s="103"/>
      <c r="O57" s="103"/>
      <c r="P57" s="103"/>
      <c r="Q57" s="103"/>
      <c r="R57" s="103">
        <f t="shared" si="33"/>
        <v>10000</v>
      </c>
      <c r="S57" s="104"/>
      <c r="T57" s="104"/>
      <c r="U57" s="99"/>
      <c r="V57" s="100"/>
      <c r="W57" s="100"/>
      <c r="X57" s="100"/>
      <c r="Y57" s="100"/>
      <c r="Z57" s="100"/>
    </row>
    <row r="58" spans="1:26" ht="12" customHeight="1">
      <c r="A58" s="101" t="s">
        <v>1094</v>
      </c>
      <c r="B58" s="102">
        <f t="shared" si="32"/>
        <v>0</v>
      </c>
      <c r="C58" s="103"/>
      <c r="D58" s="103"/>
      <c r="E58" s="103"/>
      <c r="F58" s="103"/>
      <c r="G58" s="103"/>
      <c r="H58" s="103"/>
      <c r="I58" s="103"/>
      <c r="J58" s="103"/>
      <c r="K58" s="103"/>
      <c r="L58" s="103"/>
      <c r="M58" s="103"/>
      <c r="N58" s="103"/>
      <c r="O58" s="103"/>
      <c r="P58" s="103"/>
      <c r="Q58" s="103"/>
      <c r="R58" s="103">
        <f t="shared" si="33"/>
        <v>0</v>
      </c>
      <c r="S58" s="104"/>
      <c r="T58" s="104"/>
      <c r="U58" s="99"/>
      <c r="V58" s="100"/>
      <c r="W58" s="100"/>
      <c r="X58" s="100"/>
      <c r="Y58" s="100"/>
      <c r="Z58" s="100"/>
    </row>
    <row r="59" spans="1:26" ht="12" customHeight="1">
      <c r="A59" s="101" t="s">
        <v>1096</v>
      </c>
      <c r="B59" s="102">
        <f t="shared" si="32"/>
        <v>0</v>
      </c>
      <c r="C59" s="103"/>
      <c r="D59" s="103"/>
      <c r="E59" s="103"/>
      <c r="F59" s="103"/>
      <c r="G59" s="103"/>
      <c r="H59" s="103"/>
      <c r="I59" s="103"/>
      <c r="J59" s="103"/>
      <c r="K59" s="103"/>
      <c r="L59" s="103"/>
      <c r="M59" s="103"/>
      <c r="N59" s="103"/>
      <c r="O59" s="103"/>
      <c r="P59" s="103"/>
      <c r="Q59" s="103"/>
      <c r="R59" s="103">
        <f t="shared" si="33"/>
        <v>0</v>
      </c>
      <c r="S59" s="104"/>
      <c r="T59" s="104"/>
      <c r="U59" s="99"/>
      <c r="V59" s="100"/>
      <c r="W59" s="100"/>
      <c r="X59" s="100"/>
      <c r="Y59" s="100"/>
      <c r="Z59" s="100"/>
    </row>
    <row r="60" spans="1:26" ht="12" customHeight="1">
      <c r="A60" s="109" t="s">
        <v>1112</v>
      </c>
      <c r="B60" s="102">
        <f t="shared" si="32"/>
        <v>10000</v>
      </c>
      <c r="C60" s="103">
        <v>9107</v>
      </c>
      <c r="D60" s="103">
        <v>893</v>
      </c>
      <c r="E60" s="103">
        <f t="shared" ref="E60:E61" si="34">B60</f>
        <v>10000</v>
      </c>
      <c r="F60" s="103"/>
      <c r="G60" s="103"/>
      <c r="H60" s="103"/>
      <c r="I60" s="103"/>
      <c r="J60" s="103"/>
      <c r="K60" s="103"/>
      <c r="L60" s="103"/>
      <c r="M60" s="103"/>
      <c r="N60" s="103"/>
      <c r="O60" s="103"/>
      <c r="P60" s="103"/>
      <c r="Q60" s="103"/>
      <c r="R60" s="103">
        <f t="shared" si="33"/>
        <v>10000</v>
      </c>
      <c r="S60" s="104"/>
      <c r="T60" s="104"/>
      <c r="U60" s="99"/>
      <c r="V60" s="100"/>
      <c r="W60" s="100"/>
      <c r="X60" s="100"/>
      <c r="Y60" s="100"/>
      <c r="Z60" s="100"/>
    </row>
    <row r="61" spans="1:26" ht="12" customHeight="1">
      <c r="A61" s="109" t="s">
        <v>1114</v>
      </c>
      <c r="B61" s="102">
        <f t="shared" si="32"/>
        <v>10000</v>
      </c>
      <c r="C61" s="103">
        <v>9107</v>
      </c>
      <c r="D61" s="103">
        <v>893</v>
      </c>
      <c r="E61" s="103">
        <f t="shared" si="34"/>
        <v>10000</v>
      </c>
      <c r="F61" s="103"/>
      <c r="G61" s="103"/>
      <c r="H61" s="103"/>
      <c r="I61" s="103"/>
      <c r="J61" s="103"/>
      <c r="K61" s="103"/>
      <c r="L61" s="103"/>
      <c r="M61" s="103"/>
      <c r="N61" s="103"/>
      <c r="O61" s="103"/>
      <c r="P61" s="103"/>
      <c r="Q61" s="103"/>
      <c r="R61" s="103">
        <f t="shared" si="33"/>
        <v>10000</v>
      </c>
      <c r="S61" s="104"/>
      <c r="T61" s="104"/>
      <c r="U61" s="99"/>
      <c r="V61" s="100"/>
      <c r="W61" s="100"/>
      <c r="X61" s="100"/>
      <c r="Y61" s="100"/>
      <c r="Z61" s="100"/>
    </row>
    <row r="62" spans="1:26" ht="13.5" customHeight="1">
      <c r="A62" s="105" t="s">
        <v>1115</v>
      </c>
      <c r="B62" s="102">
        <f>SUM(C62:D62)</f>
        <v>55400</v>
      </c>
      <c r="C62" s="102">
        <f t="shared" ref="C62:R62" si="35">SUM(C55:C61)</f>
        <v>50452</v>
      </c>
      <c r="D62" s="102">
        <f t="shared" si="35"/>
        <v>4948</v>
      </c>
      <c r="E62" s="102">
        <f t="shared" si="35"/>
        <v>55400</v>
      </c>
      <c r="F62" s="102">
        <f t="shared" si="35"/>
        <v>0</v>
      </c>
      <c r="G62" s="102">
        <f t="shared" si="35"/>
        <v>0</v>
      </c>
      <c r="H62" s="102">
        <f t="shared" si="35"/>
        <v>0</v>
      </c>
      <c r="I62" s="102">
        <f t="shared" si="35"/>
        <v>0</v>
      </c>
      <c r="J62" s="102">
        <f t="shared" si="35"/>
        <v>0</v>
      </c>
      <c r="K62" s="102">
        <f t="shared" si="35"/>
        <v>0</v>
      </c>
      <c r="L62" s="102">
        <f t="shared" si="35"/>
        <v>0</v>
      </c>
      <c r="M62" s="102">
        <f t="shared" si="35"/>
        <v>0</v>
      </c>
      <c r="N62" s="102">
        <f t="shared" si="35"/>
        <v>0</v>
      </c>
      <c r="O62" s="102">
        <f t="shared" si="35"/>
        <v>0</v>
      </c>
      <c r="P62" s="102">
        <f t="shared" si="35"/>
        <v>0</v>
      </c>
      <c r="Q62" s="102">
        <f t="shared" si="35"/>
        <v>0</v>
      </c>
      <c r="R62" s="102">
        <f t="shared" si="35"/>
        <v>55400</v>
      </c>
      <c r="S62" s="104"/>
      <c r="T62" s="104"/>
      <c r="U62" s="99"/>
      <c r="V62" s="100"/>
      <c r="W62" s="100"/>
      <c r="X62" s="100"/>
      <c r="Y62" s="100"/>
      <c r="Z62" s="100"/>
    </row>
    <row r="63" spans="1:26" ht="12" customHeight="1">
      <c r="A63" s="118" t="s">
        <v>1118</v>
      </c>
      <c r="B63" s="102">
        <f t="shared" ref="B63:R63" si="36">SUM(B8+B11+B13+B14+B15+B25+B26+B36+B40+B41+B53+B62)</f>
        <v>29587873</v>
      </c>
      <c r="C63" s="102">
        <f t="shared" si="36"/>
        <v>28661548</v>
      </c>
      <c r="D63" s="102">
        <f t="shared" si="36"/>
        <v>926325</v>
      </c>
      <c r="E63" s="102">
        <f t="shared" si="36"/>
        <v>14622726</v>
      </c>
      <c r="F63" s="102">
        <f t="shared" si="36"/>
        <v>2535800</v>
      </c>
      <c r="G63" s="102">
        <f t="shared" si="36"/>
        <v>9200000</v>
      </c>
      <c r="H63" s="102">
        <f t="shared" si="36"/>
        <v>2467547</v>
      </c>
      <c r="I63" s="102">
        <f t="shared" si="36"/>
        <v>61800</v>
      </c>
      <c r="J63" s="102">
        <f t="shared" si="36"/>
        <v>700000</v>
      </c>
      <c r="K63" s="102">
        <f t="shared" si="36"/>
        <v>0</v>
      </c>
      <c r="L63" s="102">
        <f t="shared" si="36"/>
        <v>0</v>
      </c>
      <c r="M63" s="102">
        <f t="shared" si="36"/>
        <v>0</v>
      </c>
      <c r="N63" s="102">
        <f t="shared" si="36"/>
        <v>0</v>
      </c>
      <c r="O63" s="102">
        <f t="shared" si="36"/>
        <v>0</v>
      </c>
      <c r="P63" s="102">
        <f t="shared" si="36"/>
        <v>0</v>
      </c>
      <c r="Q63" s="102">
        <f t="shared" si="36"/>
        <v>0</v>
      </c>
      <c r="R63" s="102">
        <f t="shared" si="36"/>
        <v>29587873</v>
      </c>
      <c r="S63" s="102">
        <f>SUM(S10+S13+S14+S15+S25+S26+S36+S40+S41+S53)</f>
        <v>24782947</v>
      </c>
      <c r="T63" s="102">
        <f>SUM(T11+T13+T14+T15+T25+T26+T36+T40+T41+T53)</f>
        <v>0</v>
      </c>
      <c r="U63" s="99"/>
      <c r="V63" s="100"/>
      <c r="W63" s="100"/>
      <c r="X63" s="100"/>
      <c r="Y63" s="100"/>
      <c r="Z63" s="100"/>
    </row>
    <row r="64" spans="1:26" ht="12" customHeight="1">
      <c r="A64" s="97" t="s">
        <v>1123</v>
      </c>
      <c r="B64" s="98"/>
      <c r="C64" s="98"/>
      <c r="D64" s="98"/>
      <c r="E64" s="108"/>
      <c r="F64" s="108"/>
      <c r="G64" s="108"/>
      <c r="H64" s="108"/>
      <c r="I64" s="108"/>
      <c r="J64" s="108"/>
      <c r="K64" s="108"/>
      <c r="L64" s="108"/>
      <c r="M64" s="108"/>
      <c r="N64" s="108"/>
      <c r="O64" s="108"/>
      <c r="P64" s="108"/>
      <c r="Q64" s="108"/>
      <c r="R64" s="108"/>
      <c r="S64" s="98"/>
      <c r="T64" s="98"/>
      <c r="U64" s="99"/>
      <c r="V64" s="100"/>
      <c r="W64" s="100"/>
      <c r="X64" s="100"/>
      <c r="Y64" s="100"/>
      <c r="Z64" s="100"/>
    </row>
    <row r="65" spans="1:26" ht="12" customHeight="1">
      <c r="A65" s="101" t="s">
        <v>1125</v>
      </c>
      <c r="B65" s="102">
        <f t="shared" ref="B65:B66" si="37">SUM(C65+D65)</f>
        <v>0</v>
      </c>
      <c r="C65" s="103"/>
      <c r="D65" s="103"/>
      <c r="E65" s="103"/>
      <c r="F65" s="103"/>
      <c r="G65" s="103"/>
      <c r="H65" s="103"/>
      <c r="I65" s="103"/>
      <c r="J65" s="103"/>
      <c r="K65" s="103"/>
      <c r="L65" s="103"/>
      <c r="M65" s="103"/>
      <c r="N65" s="103"/>
      <c r="O65" s="103"/>
      <c r="P65" s="103"/>
      <c r="Q65" s="103"/>
      <c r="R65" s="103">
        <f t="shared" ref="R65:R66" si="38">SUM(E65:Q65)</f>
        <v>0</v>
      </c>
      <c r="S65" s="103"/>
      <c r="T65" s="103"/>
      <c r="U65" s="99"/>
      <c r="V65" s="100"/>
      <c r="W65" s="100"/>
      <c r="X65" s="100"/>
      <c r="Y65" s="100"/>
      <c r="Z65" s="100"/>
    </row>
    <row r="66" spans="1:26" ht="12" customHeight="1">
      <c r="A66" s="109" t="s">
        <v>1127</v>
      </c>
      <c r="B66" s="102">
        <f t="shared" si="37"/>
        <v>35000</v>
      </c>
      <c r="C66" s="103">
        <v>31874</v>
      </c>
      <c r="D66" s="103">
        <v>3126</v>
      </c>
      <c r="E66" s="103">
        <f>B66</f>
        <v>35000</v>
      </c>
      <c r="F66" s="103"/>
      <c r="G66" s="103"/>
      <c r="H66" s="103"/>
      <c r="I66" s="103"/>
      <c r="J66" s="103"/>
      <c r="K66" s="103"/>
      <c r="L66" s="103"/>
      <c r="M66" s="103"/>
      <c r="N66" s="103"/>
      <c r="O66" s="103"/>
      <c r="P66" s="103"/>
      <c r="Q66" s="103"/>
      <c r="R66" s="103">
        <f t="shared" si="38"/>
        <v>35000</v>
      </c>
      <c r="S66" s="103">
        <f>C66</f>
        <v>31874</v>
      </c>
      <c r="T66" s="103"/>
      <c r="U66" s="99"/>
      <c r="V66" s="100"/>
      <c r="W66" s="100"/>
      <c r="X66" s="100"/>
      <c r="Y66" s="100"/>
      <c r="Z66" s="100"/>
    </row>
    <row r="67" spans="1:26" ht="12" customHeight="1">
      <c r="A67" s="105" t="s">
        <v>1131</v>
      </c>
      <c r="B67" s="102">
        <f>SUM(C67:D67)</f>
        <v>35000</v>
      </c>
      <c r="C67" s="102">
        <f t="shared" ref="C67:D67" si="39">SUM(C64:C66)</f>
        <v>31874</v>
      </c>
      <c r="D67" s="102">
        <f t="shared" si="39"/>
        <v>3126</v>
      </c>
      <c r="E67" s="102">
        <f t="shared" ref="E67:T67" si="40">SUM(E65:E66)</f>
        <v>35000</v>
      </c>
      <c r="F67" s="102">
        <f t="shared" si="40"/>
        <v>0</v>
      </c>
      <c r="G67" s="102">
        <f t="shared" si="40"/>
        <v>0</v>
      </c>
      <c r="H67" s="102">
        <f t="shared" si="40"/>
        <v>0</v>
      </c>
      <c r="I67" s="102">
        <f t="shared" si="40"/>
        <v>0</v>
      </c>
      <c r="J67" s="102">
        <f t="shared" si="40"/>
        <v>0</v>
      </c>
      <c r="K67" s="102">
        <f t="shared" si="40"/>
        <v>0</v>
      </c>
      <c r="L67" s="102">
        <f t="shared" si="40"/>
        <v>0</v>
      </c>
      <c r="M67" s="102">
        <f t="shared" si="40"/>
        <v>0</v>
      </c>
      <c r="N67" s="102">
        <f t="shared" si="40"/>
        <v>0</v>
      </c>
      <c r="O67" s="102">
        <f t="shared" si="40"/>
        <v>0</v>
      </c>
      <c r="P67" s="102">
        <f t="shared" si="40"/>
        <v>0</v>
      </c>
      <c r="Q67" s="102">
        <f t="shared" si="40"/>
        <v>0</v>
      </c>
      <c r="R67" s="102">
        <f t="shared" si="40"/>
        <v>35000</v>
      </c>
      <c r="S67" s="106">
        <f t="shared" si="40"/>
        <v>31874</v>
      </c>
      <c r="T67" s="106">
        <f t="shared" si="40"/>
        <v>0</v>
      </c>
      <c r="U67" s="99"/>
      <c r="V67" s="100"/>
      <c r="W67" s="100"/>
      <c r="X67" s="100"/>
      <c r="Y67" s="100"/>
      <c r="Z67" s="100"/>
    </row>
    <row r="68" spans="1:26" ht="12" customHeight="1">
      <c r="A68" s="97" t="s">
        <v>1134</v>
      </c>
      <c r="B68" s="108"/>
      <c r="C68" s="108"/>
      <c r="D68" s="108"/>
      <c r="E68" s="108"/>
      <c r="F68" s="108"/>
      <c r="G68" s="108"/>
      <c r="H68" s="108"/>
      <c r="I68" s="108"/>
      <c r="J68" s="108"/>
      <c r="K68" s="108"/>
      <c r="L68" s="108"/>
      <c r="M68" s="108"/>
      <c r="N68" s="108"/>
      <c r="O68" s="108"/>
      <c r="P68" s="108"/>
      <c r="Q68" s="108"/>
      <c r="R68" s="108"/>
      <c r="S68" s="108"/>
      <c r="T68" s="108"/>
      <c r="U68" s="99"/>
      <c r="V68" s="100"/>
      <c r="W68" s="100"/>
      <c r="X68" s="100"/>
      <c r="Y68" s="100"/>
      <c r="Z68" s="100"/>
    </row>
    <row r="69" spans="1:26" ht="12" customHeight="1">
      <c r="A69" s="101" t="s">
        <v>1138</v>
      </c>
      <c r="B69" s="102">
        <f t="shared" ref="B69:B73" si="41">SUM(C69+D69)</f>
        <v>0</v>
      </c>
      <c r="C69" s="103"/>
      <c r="D69" s="103"/>
      <c r="E69" s="103"/>
      <c r="F69" s="103"/>
      <c r="G69" s="103"/>
      <c r="H69" s="103"/>
      <c r="I69" s="103"/>
      <c r="J69" s="103"/>
      <c r="K69" s="103"/>
      <c r="L69" s="103"/>
      <c r="M69" s="103"/>
      <c r="N69" s="103"/>
      <c r="O69" s="103"/>
      <c r="P69" s="103"/>
      <c r="Q69" s="103"/>
      <c r="R69" s="103">
        <f t="shared" ref="R69:R73" si="42">SUM(E69:Q69)</f>
        <v>0</v>
      </c>
      <c r="S69" s="104"/>
      <c r="T69" s="104"/>
      <c r="U69" s="99"/>
      <c r="V69" s="100"/>
      <c r="W69" s="100"/>
      <c r="X69" s="100"/>
      <c r="Y69" s="100"/>
      <c r="Z69" s="100"/>
    </row>
    <row r="70" spans="1:26" ht="12" customHeight="1">
      <c r="A70" s="101" t="s">
        <v>1139</v>
      </c>
      <c r="B70" s="102">
        <f t="shared" si="41"/>
        <v>0</v>
      </c>
      <c r="C70" s="103"/>
      <c r="D70" s="103"/>
      <c r="E70" s="103"/>
      <c r="F70" s="103"/>
      <c r="G70" s="103"/>
      <c r="H70" s="103"/>
      <c r="I70" s="103"/>
      <c r="J70" s="103"/>
      <c r="K70" s="103"/>
      <c r="L70" s="103"/>
      <c r="M70" s="103"/>
      <c r="N70" s="103"/>
      <c r="O70" s="103"/>
      <c r="P70" s="103"/>
      <c r="Q70" s="103"/>
      <c r="R70" s="103">
        <f t="shared" si="42"/>
        <v>0</v>
      </c>
      <c r="S70" s="104"/>
      <c r="T70" s="104"/>
      <c r="U70" s="99"/>
      <c r="V70" s="100"/>
      <c r="W70" s="100"/>
      <c r="X70" s="100"/>
      <c r="Y70" s="100"/>
      <c r="Z70" s="100"/>
    </row>
    <row r="71" spans="1:26" ht="12" customHeight="1">
      <c r="A71" s="119" t="s">
        <v>1140</v>
      </c>
      <c r="B71" s="102">
        <f t="shared" si="41"/>
        <v>0</v>
      </c>
      <c r="C71" s="103"/>
      <c r="D71" s="103"/>
      <c r="E71" s="103"/>
      <c r="F71" s="103"/>
      <c r="G71" s="103"/>
      <c r="H71" s="103"/>
      <c r="I71" s="103"/>
      <c r="J71" s="103"/>
      <c r="K71" s="103"/>
      <c r="L71" s="103"/>
      <c r="M71" s="103"/>
      <c r="N71" s="103"/>
      <c r="O71" s="103"/>
      <c r="P71" s="103"/>
      <c r="Q71" s="103"/>
      <c r="R71" s="103">
        <f t="shared" si="42"/>
        <v>0</v>
      </c>
      <c r="S71" s="104"/>
      <c r="T71" s="104"/>
      <c r="U71" s="99"/>
      <c r="V71" s="100"/>
      <c r="W71" s="100"/>
      <c r="X71" s="100"/>
      <c r="Y71" s="100"/>
      <c r="Z71" s="100"/>
    </row>
    <row r="72" spans="1:26" ht="12" customHeight="1">
      <c r="A72" s="101" t="s">
        <v>1143</v>
      </c>
      <c r="B72" s="102">
        <f t="shared" si="41"/>
        <v>156404</v>
      </c>
      <c r="C72" s="103">
        <v>156404</v>
      </c>
      <c r="D72" s="103"/>
      <c r="E72" s="103">
        <f t="shared" ref="E72:E73" si="43">B72</f>
        <v>156404</v>
      </c>
      <c r="F72" s="103"/>
      <c r="G72" s="103"/>
      <c r="H72" s="103"/>
      <c r="I72" s="103"/>
      <c r="J72" s="103"/>
      <c r="K72" s="103"/>
      <c r="L72" s="103"/>
      <c r="M72" s="103"/>
      <c r="N72" s="103"/>
      <c r="O72" s="103"/>
      <c r="P72" s="103"/>
      <c r="Q72" s="103"/>
      <c r="R72" s="103">
        <f t="shared" si="42"/>
        <v>156404</v>
      </c>
      <c r="S72" s="104"/>
      <c r="T72" s="104"/>
      <c r="U72" s="99"/>
      <c r="V72" s="100"/>
      <c r="W72" s="100"/>
      <c r="X72" s="100"/>
      <c r="Y72" s="100"/>
      <c r="Z72" s="100"/>
    </row>
    <row r="73" spans="1:26" ht="12" customHeight="1">
      <c r="A73" s="109" t="s">
        <v>1145</v>
      </c>
      <c r="B73" s="102">
        <f t="shared" si="41"/>
        <v>99438</v>
      </c>
      <c r="C73" s="103">
        <f>100013-575</f>
        <v>99438</v>
      </c>
      <c r="D73" s="103"/>
      <c r="E73" s="103">
        <f t="shared" si="43"/>
        <v>99438</v>
      </c>
      <c r="F73" s="103"/>
      <c r="G73" s="103"/>
      <c r="H73" s="103"/>
      <c r="I73" s="103"/>
      <c r="J73" s="103"/>
      <c r="K73" s="103"/>
      <c r="L73" s="103"/>
      <c r="M73" s="103"/>
      <c r="N73" s="103"/>
      <c r="O73" s="103"/>
      <c r="P73" s="103"/>
      <c r="Q73" s="103"/>
      <c r="R73" s="103">
        <f t="shared" si="42"/>
        <v>99438</v>
      </c>
      <c r="S73" s="104"/>
      <c r="T73" s="104"/>
      <c r="U73" s="99"/>
      <c r="V73" s="100"/>
      <c r="W73" s="100"/>
      <c r="X73" s="100"/>
      <c r="Y73" s="100"/>
      <c r="Z73" s="100"/>
    </row>
    <row r="74" spans="1:26" ht="12" customHeight="1">
      <c r="A74" s="105" t="s">
        <v>1147</v>
      </c>
      <c r="B74" s="102">
        <f>SUM(C74:D74)</f>
        <v>255842</v>
      </c>
      <c r="C74" s="102">
        <f t="shared" ref="C74:R74" si="44">SUM(C69:C73)</f>
        <v>255842</v>
      </c>
      <c r="D74" s="102">
        <f t="shared" si="44"/>
        <v>0</v>
      </c>
      <c r="E74" s="102">
        <f t="shared" si="44"/>
        <v>255842</v>
      </c>
      <c r="F74" s="102">
        <f t="shared" si="44"/>
        <v>0</v>
      </c>
      <c r="G74" s="102">
        <f t="shared" si="44"/>
        <v>0</v>
      </c>
      <c r="H74" s="102">
        <f t="shared" si="44"/>
        <v>0</v>
      </c>
      <c r="I74" s="102">
        <f t="shared" si="44"/>
        <v>0</v>
      </c>
      <c r="J74" s="102">
        <f t="shared" si="44"/>
        <v>0</v>
      </c>
      <c r="K74" s="102">
        <f t="shared" si="44"/>
        <v>0</v>
      </c>
      <c r="L74" s="102">
        <f t="shared" si="44"/>
        <v>0</v>
      </c>
      <c r="M74" s="102">
        <f t="shared" si="44"/>
        <v>0</v>
      </c>
      <c r="N74" s="102">
        <f t="shared" si="44"/>
        <v>0</v>
      </c>
      <c r="O74" s="102">
        <f t="shared" si="44"/>
        <v>0</v>
      </c>
      <c r="P74" s="102">
        <f t="shared" si="44"/>
        <v>0</v>
      </c>
      <c r="Q74" s="102">
        <f t="shared" si="44"/>
        <v>0</v>
      </c>
      <c r="R74" s="102">
        <f t="shared" si="44"/>
        <v>255842</v>
      </c>
      <c r="S74" s="104"/>
      <c r="T74" s="104"/>
      <c r="U74" s="99"/>
      <c r="V74" s="100"/>
      <c r="W74" s="100"/>
      <c r="X74" s="100"/>
      <c r="Y74" s="100"/>
      <c r="Z74" s="100"/>
    </row>
    <row r="75" spans="1:26" ht="12" customHeight="1">
      <c r="A75" s="97" t="s">
        <v>1149</v>
      </c>
      <c r="B75" s="108"/>
      <c r="C75" s="108"/>
      <c r="D75" s="108"/>
      <c r="E75" s="108"/>
      <c r="F75" s="108"/>
      <c r="G75" s="108"/>
      <c r="H75" s="108"/>
      <c r="I75" s="108"/>
      <c r="J75" s="108"/>
      <c r="K75" s="108"/>
      <c r="L75" s="108"/>
      <c r="M75" s="108"/>
      <c r="N75" s="108"/>
      <c r="O75" s="108"/>
      <c r="P75" s="108"/>
      <c r="Q75" s="108"/>
      <c r="R75" s="108"/>
      <c r="S75" s="108"/>
      <c r="T75" s="108"/>
      <c r="U75" s="99"/>
      <c r="V75" s="100"/>
      <c r="W75" s="100"/>
      <c r="X75" s="100"/>
      <c r="Y75" s="100"/>
      <c r="Z75" s="100"/>
    </row>
    <row r="76" spans="1:26" ht="12" customHeight="1">
      <c r="A76" s="101" t="s">
        <v>1151</v>
      </c>
      <c r="B76" s="102">
        <f t="shared" ref="B76:B78" si="45">SUM(C76:D76)</f>
        <v>1602345</v>
      </c>
      <c r="C76" s="103">
        <v>1459210</v>
      </c>
      <c r="D76" s="103">
        <v>143135</v>
      </c>
      <c r="E76" s="103">
        <f t="shared" ref="E76:E77" si="46">B76</f>
        <v>1602345</v>
      </c>
      <c r="F76" s="103"/>
      <c r="G76" s="103"/>
      <c r="H76" s="103"/>
      <c r="I76" s="103"/>
      <c r="J76" s="103"/>
      <c r="K76" s="103"/>
      <c r="L76" s="103"/>
      <c r="M76" s="103"/>
      <c r="N76" s="103"/>
      <c r="O76" s="103"/>
      <c r="P76" s="103"/>
      <c r="Q76" s="103"/>
      <c r="R76" s="103">
        <f t="shared" ref="R76:R77" si="47">SUM(E76:Q76)</f>
        <v>1602345</v>
      </c>
      <c r="S76" s="103">
        <f t="shared" ref="S76:S77" si="48">C76</f>
        <v>1459210</v>
      </c>
      <c r="T76" s="103"/>
      <c r="U76" s="99"/>
      <c r="V76" s="100"/>
      <c r="W76" s="100"/>
      <c r="X76" s="100"/>
      <c r="Y76" s="100"/>
      <c r="Z76" s="100"/>
    </row>
    <row r="77" spans="1:26" ht="12" customHeight="1">
      <c r="A77" s="101" t="s">
        <v>1155</v>
      </c>
      <c r="B77" s="102">
        <f t="shared" si="45"/>
        <v>179805</v>
      </c>
      <c r="C77" s="103">
        <v>163743</v>
      </c>
      <c r="D77" s="103">
        <v>16062</v>
      </c>
      <c r="E77" s="103">
        <f t="shared" si="46"/>
        <v>179805</v>
      </c>
      <c r="F77" s="103"/>
      <c r="G77" s="103"/>
      <c r="H77" s="103"/>
      <c r="I77" s="103"/>
      <c r="J77" s="103"/>
      <c r="K77" s="103"/>
      <c r="L77" s="103"/>
      <c r="M77" s="103"/>
      <c r="N77" s="103"/>
      <c r="O77" s="103"/>
      <c r="P77" s="103"/>
      <c r="Q77" s="103"/>
      <c r="R77" s="103">
        <f t="shared" si="47"/>
        <v>179805</v>
      </c>
      <c r="S77" s="103">
        <f t="shared" si="48"/>
        <v>163743</v>
      </c>
      <c r="T77" s="103"/>
      <c r="U77" s="99"/>
      <c r="V77" s="100"/>
      <c r="W77" s="100"/>
      <c r="X77" s="100"/>
      <c r="Y77" s="100"/>
      <c r="Z77" s="100"/>
    </row>
    <row r="78" spans="1:26" ht="12" customHeight="1">
      <c r="A78" s="105" t="s">
        <v>1156</v>
      </c>
      <c r="B78" s="102">
        <f t="shared" si="45"/>
        <v>1782150</v>
      </c>
      <c r="C78" s="121">
        <f t="shared" ref="C78:T78" si="49">SUM(C76:C77)</f>
        <v>1622953</v>
      </c>
      <c r="D78" s="121">
        <f t="shared" si="49"/>
        <v>159197</v>
      </c>
      <c r="E78" s="121">
        <f t="shared" si="49"/>
        <v>1782150</v>
      </c>
      <c r="F78" s="121">
        <f t="shared" si="49"/>
        <v>0</v>
      </c>
      <c r="G78" s="121">
        <f t="shared" si="49"/>
        <v>0</v>
      </c>
      <c r="H78" s="121">
        <f t="shared" si="49"/>
        <v>0</v>
      </c>
      <c r="I78" s="121">
        <f t="shared" si="49"/>
        <v>0</v>
      </c>
      <c r="J78" s="121">
        <f t="shared" si="49"/>
        <v>0</v>
      </c>
      <c r="K78" s="121">
        <f t="shared" si="49"/>
        <v>0</v>
      </c>
      <c r="L78" s="121">
        <f t="shared" si="49"/>
        <v>0</v>
      </c>
      <c r="M78" s="121">
        <f t="shared" si="49"/>
        <v>0</v>
      </c>
      <c r="N78" s="121">
        <f t="shared" si="49"/>
        <v>0</v>
      </c>
      <c r="O78" s="121">
        <f t="shared" si="49"/>
        <v>0</v>
      </c>
      <c r="P78" s="121">
        <f t="shared" si="49"/>
        <v>0</v>
      </c>
      <c r="Q78" s="121">
        <f t="shared" si="49"/>
        <v>0</v>
      </c>
      <c r="R78" s="121">
        <f t="shared" si="49"/>
        <v>1782150</v>
      </c>
      <c r="S78" s="121">
        <f t="shared" si="49"/>
        <v>1622953</v>
      </c>
      <c r="T78" s="121">
        <f t="shared" si="49"/>
        <v>0</v>
      </c>
      <c r="U78" s="99"/>
      <c r="V78" s="100"/>
      <c r="W78" s="100"/>
      <c r="X78" s="100"/>
      <c r="Y78" s="100"/>
      <c r="Z78" s="100"/>
    </row>
    <row r="79" spans="1:26" ht="12" customHeight="1">
      <c r="A79" s="97" t="s">
        <v>1160</v>
      </c>
      <c r="B79" s="108"/>
      <c r="C79" s="108"/>
      <c r="D79" s="108"/>
      <c r="E79" s="108"/>
      <c r="F79" s="108"/>
      <c r="G79" s="108"/>
      <c r="H79" s="108"/>
      <c r="I79" s="108"/>
      <c r="J79" s="108"/>
      <c r="K79" s="108"/>
      <c r="L79" s="108"/>
      <c r="M79" s="108"/>
      <c r="N79" s="108"/>
      <c r="O79" s="108"/>
      <c r="P79" s="108"/>
      <c r="Q79" s="108"/>
      <c r="R79" s="108"/>
      <c r="S79" s="108"/>
      <c r="T79" s="108"/>
      <c r="U79" s="99"/>
      <c r="V79" s="100"/>
      <c r="W79" s="100"/>
      <c r="X79" s="100"/>
      <c r="Y79" s="100"/>
      <c r="Z79" s="100"/>
    </row>
    <row r="80" spans="1:26" ht="13.5" customHeight="1">
      <c r="A80" s="101" t="s">
        <v>1162</v>
      </c>
      <c r="B80" s="102">
        <f t="shared" ref="B80:B94" si="50">SUM(C80+D80)</f>
        <v>45389</v>
      </c>
      <c r="C80" s="103">
        <v>41334</v>
      </c>
      <c r="D80" s="103">
        <v>4055</v>
      </c>
      <c r="E80" s="103">
        <f t="shared" ref="E80:E94" si="51">B80</f>
        <v>45389</v>
      </c>
      <c r="F80" s="103"/>
      <c r="G80" s="103"/>
      <c r="H80" s="103"/>
      <c r="I80" s="103"/>
      <c r="J80" s="103"/>
      <c r="K80" s="103"/>
      <c r="L80" s="103"/>
      <c r="M80" s="103"/>
      <c r="N80" s="103"/>
      <c r="O80" s="103"/>
      <c r="P80" s="103"/>
      <c r="Q80" s="103"/>
      <c r="R80" s="103">
        <f t="shared" ref="R80:R94" si="52">SUM(E80:Q80)</f>
        <v>45389</v>
      </c>
      <c r="S80" s="104"/>
      <c r="T80" s="104"/>
      <c r="U80" s="99"/>
      <c r="V80" s="100"/>
      <c r="W80" s="100"/>
      <c r="X80" s="100"/>
      <c r="Y80" s="100"/>
      <c r="Z80" s="100"/>
    </row>
    <row r="81" spans="1:26" ht="12" customHeight="1">
      <c r="A81" s="101" t="s">
        <v>1163</v>
      </c>
      <c r="B81" s="102">
        <f t="shared" si="50"/>
        <v>50000</v>
      </c>
      <c r="C81" s="103">
        <v>45534</v>
      </c>
      <c r="D81" s="103">
        <v>4466</v>
      </c>
      <c r="E81" s="103">
        <f t="shared" si="51"/>
        <v>50000</v>
      </c>
      <c r="F81" s="103"/>
      <c r="G81" s="103"/>
      <c r="H81" s="103"/>
      <c r="I81" s="103"/>
      <c r="J81" s="103"/>
      <c r="K81" s="103"/>
      <c r="L81" s="103"/>
      <c r="M81" s="103"/>
      <c r="N81" s="103"/>
      <c r="O81" s="103"/>
      <c r="P81" s="103"/>
      <c r="Q81" s="103"/>
      <c r="R81" s="103">
        <f t="shared" si="52"/>
        <v>50000</v>
      </c>
      <c r="S81" s="103">
        <f t="shared" ref="S81:S83" si="53">C81</f>
        <v>45534</v>
      </c>
      <c r="T81" s="103"/>
      <c r="U81" s="99"/>
      <c r="V81" s="100"/>
      <c r="W81" s="100"/>
      <c r="X81" s="100"/>
      <c r="Y81" s="100"/>
      <c r="Z81" s="100"/>
    </row>
    <row r="82" spans="1:26" ht="12" customHeight="1">
      <c r="A82" s="101" t="s">
        <v>1166</v>
      </c>
      <c r="B82" s="102">
        <f t="shared" si="50"/>
        <v>778779</v>
      </c>
      <c r="C82" s="103">
        <v>709212</v>
      </c>
      <c r="D82" s="103">
        <v>69567</v>
      </c>
      <c r="E82" s="103">
        <f t="shared" si="51"/>
        <v>778779</v>
      </c>
      <c r="F82" s="103"/>
      <c r="G82" s="103"/>
      <c r="H82" s="103"/>
      <c r="I82" s="103"/>
      <c r="J82" s="103"/>
      <c r="K82" s="103"/>
      <c r="L82" s="103"/>
      <c r="M82" s="103"/>
      <c r="N82" s="103"/>
      <c r="O82" s="103"/>
      <c r="P82" s="103"/>
      <c r="Q82" s="103"/>
      <c r="R82" s="103">
        <f t="shared" si="52"/>
        <v>778779</v>
      </c>
      <c r="S82" s="103">
        <f t="shared" si="53"/>
        <v>709212</v>
      </c>
      <c r="T82" s="103"/>
      <c r="U82" s="99"/>
      <c r="V82" s="100"/>
      <c r="W82" s="100"/>
      <c r="X82" s="100"/>
      <c r="Y82" s="100"/>
      <c r="Z82" s="100"/>
    </row>
    <row r="83" spans="1:26" ht="12" customHeight="1">
      <c r="A83" s="101" t="s">
        <v>1168</v>
      </c>
      <c r="B83" s="102">
        <f t="shared" si="50"/>
        <v>100000</v>
      </c>
      <c r="C83" s="103">
        <v>91067</v>
      </c>
      <c r="D83" s="103">
        <v>8933</v>
      </c>
      <c r="E83" s="103">
        <f t="shared" si="51"/>
        <v>100000</v>
      </c>
      <c r="F83" s="103"/>
      <c r="G83" s="103"/>
      <c r="H83" s="103"/>
      <c r="I83" s="103"/>
      <c r="J83" s="103"/>
      <c r="K83" s="103"/>
      <c r="L83" s="103"/>
      <c r="M83" s="103"/>
      <c r="N83" s="103"/>
      <c r="O83" s="103"/>
      <c r="P83" s="103"/>
      <c r="Q83" s="103"/>
      <c r="R83" s="103">
        <f t="shared" si="52"/>
        <v>100000</v>
      </c>
      <c r="S83" s="103">
        <f t="shared" si="53"/>
        <v>91067</v>
      </c>
      <c r="T83" s="103"/>
      <c r="U83" s="99"/>
      <c r="V83" s="100"/>
      <c r="W83" s="100"/>
      <c r="X83" s="100"/>
      <c r="Y83" s="100"/>
      <c r="Z83" s="100"/>
    </row>
    <row r="84" spans="1:26" ht="12" customHeight="1">
      <c r="A84" s="101" t="s">
        <v>1171</v>
      </c>
      <c r="B84" s="102">
        <f t="shared" si="50"/>
        <v>0</v>
      </c>
      <c r="C84" s="103"/>
      <c r="D84" s="103"/>
      <c r="E84" s="103">
        <f t="shared" si="51"/>
        <v>0</v>
      </c>
      <c r="F84" s="103"/>
      <c r="G84" s="103"/>
      <c r="H84" s="103"/>
      <c r="I84" s="103"/>
      <c r="J84" s="103"/>
      <c r="K84" s="103"/>
      <c r="L84" s="103"/>
      <c r="M84" s="103"/>
      <c r="N84" s="103"/>
      <c r="O84" s="103"/>
      <c r="P84" s="103"/>
      <c r="Q84" s="103"/>
      <c r="R84" s="103">
        <f t="shared" si="52"/>
        <v>0</v>
      </c>
      <c r="S84" s="103"/>
      <c r="T84" s="103"/>
      <c r="U84" s="99"/>
      <c r="V84" s="100"/>
      <c r="W84" s="100"/>
      <c r="X84" s="100"/>
      <c r="Y84" s="100"/>
      <c r="Z84" s="100"/>
    </row>
    <row r="85" spans="1:26" ht="12" customHeight="1">
      <c r="A85" s="101" t="s">
        <v>1174</v>
      </c>
      <c r="B85" s="102">
        <f t="shared" si="50"/>
        <v>100000</v>
      </c>
      <c r="C85" s="103">
        <v>91067</v>
      </c>
      <c r="D85" s="103">
        <v>8933</v>
      </c>
      <c r="E85" s="103">
        <f t="shared" si="51"/>
        <v>100000</v>
      </c>
      <c r="F85" s="103"/>
      <c r="G85" s="103"/>
      <c r="H85" s="103"/>
      <c r="I85" s="103"/>
      <c r="J85" s="103"/>
      <c r="K85" s="103"/>
      <c r="L85" s="103"/>
      <c r="M85" s="103"/>
      <c r="N85" s="103"/>
      <c r="O85" s="103"/>
      <c r="P85" s="103"/>
      <c r="Q85" s="103"/>
      <c r="R85" s="103">
        <f t="shared" si="52"/>
        <v>100000</v>
      </c>
      <c r="S85" s="104"/>
      <c r="T85" s="104"/>
      <c r="U85" s="99"/>
      <c r="V85" s="100"/>
      <c r="W85" s="100"/>
      <c r="X85" s="100"/>
      <c r="Y85" s="100"/>
      <c r="Z85" s="100"/>
    </row>
    <row r="86" spans="1:26" ht="12" customHeight="1">
      <c r="A86" s="101" t="s">
        <v>1176</v>
      </c>
      <c r="B86" s="102">
        <f t="shared" si="50"/>
        <v>50000</v>
      </c>
      <c r="C86" s="103">
        <v>50000</v>
      </c>
      <c r="D86" s="103"/>
      <c r="E86" s="103">
        <f t="shared" si="51"/>
        <v>50000</v>
      </c>
      <c r="F86" s="103"/>
      <c r="G86" s="103"/>
      <c r="H86" s="103"/>
      <c r="I86" s="103"/>
      <c r="J86" s="103"/>
      <c r="K86" s="103"/>
      <c r="L86" s="103"/>
      <c r="M86" s="103"/>
      <c r="N86" s="103"/>
      <c r="O86" s="103"/>
      <c r="P86" s="103"/>
      <c r="Q86" s="103"/>
      <c r="R86" s="103">
        <f t="shared" si="52"/>
        <v>50000</v>
      </c>
      <c r="S86" s="103">
        <f>C86</f>
        <v>50000</v>
      </c>
      <c r="T86" s="103"/>
      <c r="U86" s="99"/>
      <c r="V86" s="100"/>
      <c r="W86" s="100"/>
      <c r="X86" s="100"/>
      <c r="Y86" s="100"/>
      <c r="Z86" s="100"/>
    </row>
    <row r="87" spans="1:26" ht="12" customHeight="1">
      <c r="A87" s="101" t="s">
        <v>1180</v>
      </c>
      <c r="B87" s="102">
        <f t="shared" si="50"/>
        <v>10000</v>
      </c>
      <c r="C87" s="103">
        <v>9107</v>
      </c>
      <c r="D87" s="103">
        <v>893</v>
      </c>
      <c r="E87" s="103">
        <f t="shared" si="51"/>
        <v>10000</v>
      </c>
      <c r="F87" s="103"/>
      <c r="G87" s="103"/>
      <c r="H87" s="103"/>
      <c r="I87" s="103"/>
      <c r="J87" s="103"/>
      <c r="K87" s="103"/>
      <c r="L87" s="103"/>
      <c r="M87" s="103"/>
      <c r="N87" s="103"/>
      <c r="O87" s="103"/>
      <c r="P87" s="103"/>
      <c r="Q87" s="103"/>
      <c r="R87" s="103">
        <f t="shared" si="52"/>
        <v>10000</v>
      </c>
      <c r="S87" s="103"/>
      <c r="T87" s="103"/>
      <c r="U87" s="99"/>
      <c r="V87" s="100"/>
      <c r="W87" s="100"/>
      <c r="X87" s="100"/>
      <c r="Y87" s="100"/>
      <c r="Z87" s="100"/>
    </row>
    <row r="88" spans="1:26" ht="12" customHeight="1">
      <c r="A88" s="101" t="s">
        <v>1182</v>
      </c>
      <c r="B88" s="102">
        <f t="shared" si="50"/>
        <v>0</v>
      </c>
      <c r="C88" s="103"/>
      <c r="D88" s="103"/>
      <c r="E88" s="103">
        <f t="shared" si="51"/>
        <v>0</v>
      </c>
      <c r="F88" s="103"/>
      <c r="G88" s="103"/>
      <c r="H88" s="103"/>
      <c r="I88" s="103"/>
      <c r="J88" s="103"/>
      <c r="K88" s="103"/>
      <c r="L88" s="103"/>
      <c r="M88" s="103"/>
      <c r="N88" s="103"/>
      <c r="O88" s="103"/>
      <c r="P88" s="103"/>
      <c r="Q88" s="103"/>
      <c r="R88" s="103">
        <f t="shared" si="52"/>
        <v>0</v>
      </c>
      <c r="S88" s="103"/>
      <c r="T88" s="103"/>
      <c r="U88" s="99"/>
      <c r="V88" s="100"/>
      <c r="W88" s="100"/>
      <c r="X88" s="100"/>
      <c r="Y88" s="100"/>
      <c r="Z88" s="100"/>
    </row>
    <row r="89" spans="1:26" ht="12" customHeight="1">
      <c r="A89" s="101" t="s">
        <v>1184</v>
      </c>
      <c r="B89" s="102">
        <f t="shared" si="50"/>
        <v>8000</v>
      </c>
      <c r="C89" s="103">
        <v>7285</v>
      </c>
      <c r="D89" s="103">
        <v>715</v>
      </c>
      <c r="E89" s="103">
        <f t="shared" si="51"/>
        <v>8000</v>
      </c>
      <c r="F89" s="103"/>
      <c r="G89" s="103"/>
      <c r="H89" s="103"/>
      <c r="I89" s="103"/>
      <c r="J89" s="103"/>
      <c r="K89" s="103"/>
      <c r="L89" s="103"/>
      <c r="M89" s="103"/>
      <c r="N89" s="103"/>
      <c r="O89" s="103"/>
      <c r="P89" s="103"/>
      <c r="Q89" s="103"/>
      <c r="R89" s="103">
        <f t="shared" si="52"/>
        <v>8000</v>
      </c>
      <c r="S89" s="103"/>
      <c r="T89" s="103"/>
      <c r="U89" s="99"/>
      <c r="V89" s="100"/>
      <c r="W89" s="100"/>
      <c r="X89" s="100"/>
      <c r="Y89" s="100"/>
      <c r="Z89" s="100"/>
    </row>
    <row r="90" spans="1:26" ht="12" customHeight="1">
      <c r="A90" s="109" t="s">
        <v>1185</v>
      </c>
      <c r="B90" s="102">
        <f t="shared" si="50"/>
        <v>384040</v>
      </c>
      <c r="C90" s="103">
        <v>349734</v>
      </c>
      <c r="D90" s="103">
        <v>34306</v>
      </c>
      <c r="E90" s="103">
        <f t="shared" si="51"/>
        <v>384040</v>
      </c>
      <c r="F90" s="103"/>
      <c r="G90" s="103"/>
      <c r="H90" s="103"/>
      <c r="I90" s="103"/>
      <c r="J90" s="103"/>
      <c r="K90" s="103"/>
      <c r="L90" s="103"/>
      <c r="M90" s="103"/>
      <c r="N90" s="103"/>
      <c r="O90" s="103"/>
      <c r="P90" s="103"/>
      <c r="Q90" s="103"/>
      <c r="R90" s="103">
        <f t="shared" si="52"/>
        <v>384040</v>
      </c>
      <c r="S90" s="103"/>
      <c r="T90" s="103"/>
      <c r="U90" s="99"/>
      <c r="V90" s="100"/>
      <c r="W90" s="100"/>
      <c r="X90" s="100"/>
      <c r="Y90" s="100"/>
      <c r="Z90" s="100"/>
    </row>
    <row r="91" spans="1:26" ht="12" customHeight="1">
      <c r="A91" s="109" t="s">
        <v>1186</v>
      </c>
      <c r="B91" s="102">
        <f t="shared" si="50"/>
        <v>150000</v>
      </c>
      <c r="C91" s="103">
        <v>136601</v>
      </c>
      <c r="D91" s="103">
        <v>13399</v>
      </c>
      <c r="E91" s="103">
        <f t="shared" si="51"/>
        <v>150000</v>
      </c>
      <c r="F91" s="103"/>
      <c r="G91" s="103"/>
      <c r="H91" s="103"/>
      <c r="I91" s="103"/>
      <c r="J91" s="103"/>
      <c r="K91" s="103"/>
      <c r="L91" s="103"/>
      <c r="M91" s="103"/>
      <c r="N91" s="103"/>
      <c r="O91" s="103"/>
      <c r="P91" s="103"/>
      <c r="Q91" s="103"/>
      <c r="R91" s="103">
        <f t="shared" si="52"/>
        <v>150000</v>
      </c>
      <c r="S91" s="103">
        <f>C91</f>
        <v>136601</v>
      </c>
      <c r="T91" s="103"/>
      <c r="U91" s="99"/>
      <c r="V91" s="100"/>
      <c r="W91" s="100"/>
      <c r="X91" s="100"/>
      <c r="Y91" s="100"/>
      <c r="Z91" s="100"/>
    </row>
    <row r="92" spans="1:26" ht="12" customHeight="1">
      <c r="A92" s="109" t="s">
        <v>1189</v>
      </c>
      <c r="B92" s="102">
        <f t="shared" si="50"/>
        <v>28000</v>
      </c>
      <c r="C92" s="103">
        <v>25499</v>
      </c>
      <c r="D92" s="103">
        <v>2501</v>
      </c>
      <c r="E92" s="103">
        <f t="shared" si="51"/>
        <v>28000</v>
      </c>
      <c r="F92" s="103"/>
      <c r="G92" s="103"/>
      <c r="H92" s="103"/>
      <c r="I92" s="103"/>
      <c r="J92" s="103"/>
      <c r="K92" s="103"/>
      <c r="L92" s="103"/>
      <c r="M92" s="103"/>
      <c r="N92" s="103"/>
      <c r="O92" s="103"/>
      <c r="P92" s="103"/>
      <c r="Q92" s="103"/>
      <c r="R92" s="103">
        <f t="shared" si="52"/>
        <v>28000</v>
      </c>
      <c r="S92" s="103"/>
      <c r="T92" s="103"/>
      <c r="U92" s="99"/>
      <c r="V92" s="100"/>
      <c r="W92" s="100"/>
      <c r="X92" s="100"/>
      <c r="Y92" s="100"/>
      <c r="Z92" s="100"/>
    </row>
    <row r="93" spans="1:26" ht="12" customHeight="1">
      <c r="A93" s="109" t="s">
        <v>1192</v>
      </c>
      <c r="B93" s="102">
        <f t="shared" si="50"/>
        <v>100000</v>
      </c>
      <c r="C93" s="103">
        <f>91067</f>
        <v>91067</v>
      </c>
      <c r="D93" s="103">
        <f>8933</f>
        <v>8933</v>
      </c>
      <c r="E93" s="103">
        <f t="shared" si="51"/>
        <v>100000</v>
      </c>
      <c r="F93" s="103"/>
      <c r="G93" s="103"/>
      <c r="H93" s="103"/>
      <c r="I93" s="103"/>
      <c r="J93" s="103"/>
      <c r="K93" s="103"/>
      <c r="L93" s="103"/>
      <c r="M93" s="103"/>
      <c r="N93" s="103"/>
      <c r="O93" s="103"/>
      <c r="P93" s="103"/>
      <c r="Q93" s="103"/>
      <c r="R93" s="103">
        <f t="shared" si="52"/>
        <v>100000</v>
      </c>
      <c r="S93" s="103">
        <f t="shared" ref="S93:S94" si="54">C93</f>
        <v>91067</v>
      </c>
      <c r="T93" s="103"/>
      <c r="U93" s="99"/>
      <c r="V93" s="100"/>
      <c r="W93" s="100"/>
      <c r="X93" s="100"/>
      <c r="Y93" s="100"/>
      <c r="Z93" s="100"/>
    </row>
    <row r="94" spans="1:26" ht="12" customHeight="1">
      <c r="A94" s="109" t="s">
        <v>1195</v>
      </c>
      <c r="B94" s="102">
        <f t="shared" si="50"/>
        <v>30000</v>
      </c>
      <c r="C94" s="103">
        <v>27320</v>
      </c>
      <c r="D94" s="103">
        <v>2680</v>
      </c>
      <c r="E94" s="103">
        <f t="shared" si="51"/>
        <v>30000</v>
      </c>
      <c r="F94" s="103"/>
      <c r="G94" s="103"/>
      <c r="H94" s="103"/>
      <c r="I94" s="103"/>
      <c r="J94" s="103"/>
      <c r="K94" s="103"/>
      <c r="L94" s="103"/>
      <c r="M94" s="103"/>
      <c r="N94" s="103"/>
      <c r="O94" s="103"/>
      <c r="P94" s="103"/>
      <c r="Q94" s="103"/>
      <c r="R94" s="103">
        <f t="shared" si="52"/>
        <v>30000</v>
      </c>
      <c r="S94" s="103">
        <f t="shared" si="54"/>
        <v>27320</v>
      </c>
      <c r="T94" s="103"/>
      <c r="U94" s="99"/>
      <c r="V94" s="100"/>
      <c r="W94" s="100"/>
      <c r="X94" s="100"/>
      <c r="Y94" s="100"/>
      <c r="Z94" s="100"/>
    </row>
    <row r="95" spans="1:26" ht="12" customHeight="1">
      <c r="A95" s="105" t="s">
        <v>1197</v>
      </c>
      <c r="B95" s="102">
        <f t="shared" ref="B95:B96" si="55">SUM(C95:D95)</f>
        <v>1834208</v>
      </c>
      <c r="C95" s="102">
        <f t="shared" ref="C95:R95" si="56">SUM(C80:C94)</f>
        <v>1674827</v>
      </c>
      <c r="D95" s="102">
        <f t="shared" si="56"/>
        <v>159381</v>
      </c>
      <c r="E95" s="102">
        <f t="shared" si="56"/>
        <v>1834208</v>
      </c>
      <c r="F95" s="102">
        <f t="shared" si="56"/>
        <v>0</v>
      </c>
      <c r="G95" s="102">
        <f t="shared" si="56"/>
        <v>0</v>
      </c>
      <c r="H95" s="102">
        <f t="shared" si="56"/>
        <v>0</v>
      </c>
      <c r="I95" s="102">
        <f t="shared" si="56"/>
        <v>0</v>
      </c>
      <c r="J95" s="102">
        <f t="shared" si="56"/>
        <v>0</v>
      </c>
      <c r="K95" s="102">
        <f t="shared" si="56"/>
        <v>0</v>
      </c>
      <c r="L95" s="102">
        <f t="shared" si="56"/>
        <v>0</v>
      </c>
      <c r="M95" s="102">
        <f t="shared" si="56"/>
        <v>0</v>
      </c>
      <c r="N95" s="102">
        <f t="shared" si="56"/>
        <v>0</v>
      </c>
      <c r="O95" s="102">
        <f t="shared" si="56"/>
        <v>0</v>
      </c>
      <c r="P95" s="102">
        <f t="shared" si="56"/>
        <v>0</v>
      </c>
      <c r="Q95" s="102">
        <f t="shared" si="56"/>
        <v>0</v>
      </c>
      <c r="R95" s="102">
        <f t="shared" si="56"/>
        <v>1834208</v>
      </c>
      <c r="S95" s="106">
        <f t="shared" ref="S95:T95" si="57">SUM(S81:S84,S86:S94)</f>
        <v>1150801</v>
      </c>
      <c r="T95" s="102">
        <f t="shared" si="57"/>
        <v>0</v>
      </c>
      <c r="U95" s="99"/>
      <c r="V95" s="100"/>
      <c r="W95" s="100"/>
      <c r="X95" s="100"/>
      <c r="Y95" s="100"/>
      <c r="Z95" s="100"/>
    </row>
    <row r="96" spans="1:26" ht="12" customHeight="1">
      <c r="A96" s="105" t="s">
        <v>1198</v>
      </c>
      <c r="B96" s="102">
        <f t="shared" si="55"/>
        <v>33495073</v>
      </c>
      <c r="C96" s="102">
        <f t="shared" ref="C96:R96" si="58">SUM(C63+C67+C74+C78+C95)</f>
        <v>32247044</v>
      </c>
      <c r="D96" s="102">
        <f t="shared" si="58"/>
        <v>1248029</v>
      </c>
      <c r="E96" s="102">
        <f t="shared" si="58"/>
        <v>18529926</v>
      </c>
      <c r="F96" s="102">
        <f t="shared" si="58"/>
        <v>2535800</v>
      </c>
      <c r="G96" s="102">
        <f t="shared" si="58"/>
        <v>9200000</v>
      </c>
      <c r="H96" s="102">
        <f t="shared" si="58"/>
        <v>2467547</v>
      </c>
      <c r="I96" s="102">
        <f t="shared" si="58"/>
        <v>61800</v>
      </c>
      <c r="J96" s="102">
        <f t="shared" si="58"/>
        <v>700000</v>
      </c>
      <c r="K96" s="102">
        <f t="shared" si="58"/>
        <v>0</v>
      </c>
      <c r="L96" s="102">
        <f t="shared" si="58"/>
        <v>0</v>
      </c>
      <c r="M96" s="102">
        <f t="shared" si="58"/>
        <v>0</v>
      </c>
      <c r="N96" s="102">
        <f t="shared" si="58"/>
        <v>0</v>
      </c>
      <c r="O96" s="102">
        <f t="shared" si="58"/>
        <v>0</v>
      </c>
      <c r="P96" s="102">
        <f t="shared" si="58"/>
        <v>0</v>
      </c>
      <c r="Q96" s="102">
        <f t="shared" si="58"/>
        <v>0</v>
      </c>
      <c r="R96" s="102">
        <f t="shared" si="58"/>
        <v>33495073</v>
      </c>
      <c r="S96" s="102">
        <f t="shared" ref="S96:T96" si="59">SUM(S63+S67+S78+S95)</f>
        <v>27588575</v>
      </c>
      <c r="T96" s="102">
        <f t="shared" si="59"/>
        <v>0</v>
      </c>
      <c r="U96" s="99"/>
      <c r="V96" s="100"/>
      <c r="W96" s="100"/>
      <c r="X96" s="100"/>
      <c r="Y96" s="100"/>
      <c r="Z96" s="100"/>
    </row>
    <row r="97" spans="1:26" ht="12" customHeight="1">
      <c r="A97" s="97" t="s">
        <v>1199</v>
      </c>
      <c r="B97" s="108"/>
      <c r="C97" s="108"/>
      <c r="D97" s="108"/>
      <c r="E97" s="108"/>
      <c r="F97" s="108"/>
      <c r="G97" s="108"/>
      <c r="H97" s="108"/>
      <c r="I97" s="108"/>
      <c r="J97" s="108"/>
      <c r="K97" s="108"/>
      <c r="L97" s="108"/>
      <c r="M97" s="108"/>
      <c r="N97" s="108"/>
      <c r="O97" s="108"/>
      <c r="P97" s="108"/>
      <c r="Q97" s="108"/>
      <c r="R97" s="108"/>
      <c r="S97" s="108"/>
      <c r="T97" s="108"/>
      <c r="U97" s="99"/>
      <c r="V97" s="100"/>
      <c r="W97" s="100"/>
      <c r="X97" s="100"/>
      <c r="Y97" s="100"/>
      <c r="Z97" s="100"/>
    </row>
    <row r="98" spans="1:26" ht="12" customHeight="1">
      <c r="A98" s="101" t="s">
        <v>1200</v>
      </c>
      <c r="B98" s="102">
        <f t="shared" ref="B98:B103" si="60">SUM(C98+D98)</f>
        <v>3724457</v>
      </c>
      <c r="C98" s="103">
        <v>3391758</v>
      </c>
      <c r="D98" s="103">
        <v>332699</v>
      </c>
      <c r="E98" s="103">
        <f>B98-F98-G98-H98-I98-J98-K98-L98</f>
        <v>1595270</v>
      </c>
      <c r="F98" s="103"/>
      <c r="G98" s="103"/>
      <c r="H98" s="103"/>
      <c r="I98" s="103"/>
      <c r="J98" s="103"/>
      <c r="K98" s="103">
        <f>Application!AG623</f>
        <v>2129087</v>
      </c>
      <c r="L98" s="103">
        <f>Application!AG624</f>
        <v>100</v>
      </c>
      <c r="M98" s="103"/>
      <c r="N98" s="103"/>
      <c r="O98" s="103"/>
      <c r="P98" s="103"/>
      <c r="Q98" s="103"/>
      <c r="R98" s="103">
        <f t="shared" ref="R98:R103" si="61">SUM(E98:Q98)</f>
        <v>3724457</v>
      </c>
      <c r="S98" s="103">
        <f>C98</f>
        <v>3391758</v>
      </c>
      <c r="T98" s="103"/>
      <c r="U98" s="99"/>
      <c r="V98" s="100"/>
      <c r="W98" s="100"/>
      <c r="X98" s="100"/>
      <c r="Y98" s="100"/>
      <c r="Z98" s="100"/>
    </row>
    <row r="99" spans="1:26" ht="12" customHeight="1">
      <c r="A99" s="101" t="s">
        <v>1202</v>
      </c>
      <c r="B99" s="102">
        <f t="shared" si="60"/>
        <v>0</v>
      </c>
      <c r="C99" s="103"/>
      <c r="D99" s="103"/>
      <c r="E99" s="103"/>
      <c r="F99" s="103"/>
      <c r="G99" s="103"/>
      <c r="H99" s="103"/>
      <c r="I99" s="103"/>
      <c r="J99" s="103"/>
      <c r="K99" s="103"/>
      <c r="L99" s="103"/>
      <c r="M99" s="103"/>
      <c r="N99" s="103"/>
      <c r="O99" s="103"/>
      <c r="P99" s="103"/>
      <c r="Q99" s="103"/>
      <c r="R99" s="103">
        <f t="shared" si="61"/>
        <v>0</v>
      </c>
      <c r="S99" s="103"/>
      <c r="T99" s="103"/>
      <c r="U99" s="99"/>
      <c r="V99" s="100"/>
      <c r="W99" s="100"/>
      <c r="X99" s="100"/>
      <c r="Y99" s="100"/>
      <c r="Z99" s="100"/>
    </row>
    <row r="100" spans="1:26" ht="12" customHeight="1">
      <c r="A100" s="101" t="s">
        <v>1205</v>
      </c>
      <c r="B100" s="102">
        <f t="shared" si="60"/>
        <v>0</v>
      </c>
      <c r="C100" s="103"/>
      <c r="D100" s="103"/>
      <c r="E100" s="103"/>
      <c r="F100" s="103"/>
      <c r="G100" s="103"/>
      <c r="H100" s="103"/>
      <c r="I100" s="103"/>
      <c r="J100" s="103"/>
      <c r="K100" s="103"/>
      <c r="L100" s="103"/>
      <c r="M100" s="103"/>
      <c r="N100" s="103"/>
      <c r="O100" s="103"/>
      <c r="P100" s="103"/>
      <c r="Q100" s="103"/>
      <c r="R100" s="103">
        <f t="shared" si="61"/>
        <v>0</v>
      </c>
      <c r="S100" s="103"/>
      <c r="T100" s="103"/>
      <c r="U100" s="99"/>
      <c r="V100" s="100"/>
      <c r="W100" s="100"/>
      <c r="X100" s="100"/>
      <c r="Y100" s="100"/>
      <c r="Z100" s="100"/>
    </row>
    <row r="101" spans="1:26" ht="12" customHeight="1">
      <c r="A101" s="101" t="s">
        <v>1207</v>
      </c>
      <c r="B101" s="102">
        <f t="shared" si="60"/>
        <v>0</v>
      </c>
      <c r="C101" s="103"/>
      <c r="D101" s="103"/>
      <c r="E101" s="103"/>
      <c r="F101" s="103"/>
      <c r="G101" s="103"/>
      <c r="H101" s="103"/>
      <c r="I101" s="103"/>
      <c r="J101" s="103"/>
      <c r="K101" s="103"/>
      <c r="L101" s="103"/>
      <c r="M101" s="103"/>
      <c r="N101" s="103"/>
      <c r="O101" s="103"/>
      <c r="P101" s="103"/>
      <c r="Q101" s="103"/>
      <c r="R101" s="103">
        <f t="shared" si="61"/>
        <v>0</v>
      </c>
      <c r="S101" s="103"/>
      <c r="T101" s="103"/>
      <c r="U101" s="99"/>
      <c r="V101" s="100"/>
      <c r="W101" s="100"/>
      <c r="X101" s="100"/>
      <c r="Y101" s="100"/>
      <c r="Z101" s="100"/>
    </row>
    <row r="102" spans="1:26" ht="12" customHeight="1">
      <c r="A102" s="101" t="s">
        <v>1210</v>
      </c>
      <c r="B102" s="102">
        <f t="shared" si="60"/>
        <v>0</v>
      </c>
      <c r="C102" s="103"/>
      <c r="D102" s="103"/>
      <c r="E102" s="103"/>
      <c r="F102" s="103"/>
      <c r="G102" s="103"/>
      <c r="H102" s="103"/>
      <c r="I102" s="103"/>
      <c r="J102" s="103"/>
      <c r="K102" s="103"/>
      <c r="L102" s="103"/>
      <c r="M102" s="103"/>
      <c r="N102" s="103"/>
      <c r="O102" s="103"/>
      <c r="P102" s="103"/>
      <c r="Q102" s="103"/>
      <c r="R102" s="103">
        <f t="shared" si="61"/>
        <v>0</v>
      </c>
      <c r="S102" s="103"/>
      <c r="T102" s="103"/>
      <c r="U102" s="99"/>
      <c r="V102" s="100"/>
      <c r="W102" s="100"/>
      <c r="X102" s="100"/>
      <c r="Y102" s="100"/>
      <c r="Z102" s="100"/>
    </row>
    <row r="103" spans="1:26" ht="12" customHeight="1">
      <c r="A103" s="109" t="s">
        <v>1031</v>
      </c>
      <c r="B103" s="102">
        <f t="shared" si="60"/>
        <v>0</v>
      </c>
      <c r="C103" s="103"/>
      <c r="D103" s="103"/>
      <c r="E103" s="103"/>
      <c r="F103" s="103"/>
      <c r="G103" s="103"/>
      <c r="H103" s="103"/>
      <c r="I103" s="103"/>
      <c r="J103" s="103"/>
      <c r="K103" s="103"/>
      <c r="L103" s="103"/>
      <c r="M103" s="103"/>
      <c r="N103" s="103"/>
      <c r="O103" s="103"/>
      <c r="P103" s="103"/>
      <c r="Q103" s="103"/>
      <c r="R103" s="103">
        <f t="shared" si="61"/>
        <v>0</v>
      </c>
      <c r="S103" s="103"/>
      <c r="T103" s="103"/>
      <c r="U103" s="99"/>
      <c r="V103" s="100"/>
      <c r="W103" s="100"/>
      <c r="X103" s="100"/>
      <c r="Y103" s="100"/>
      <c r="Z103" s="100"/>
    </row>
    <row r="104" spans="1:26" ht="12" customHeight="1">
      <c r="A104" s="105" t="s">
        <v>1221</v>
      </c>
      <c r="B104" s="102">
        <f t="shared" ref="B104:B105" si="62">SUM(C104:D104)</f>
        <v>3724457</v>
      </c>
      <c r="C104" s="102">
        <f t="shared" ref="C104:T104" si="63">SUM(C98:C103)</f>
        <v>3391758</v>
      </c>
      <c r="D104" s="102">
        <f t="shared" si="63"/>
        <v>332699</v>
      </c>
      <c r="E104" s="102">
        <f t="shared" si="63"/>
        <v>1595270</v>
      </c>
      <c r="F104" s="102">
        <f t="shared" si="63"/>
        <v>0</v>
      </c>
      <c r="G104" s="102">
        <f t="shared" si="63"/>
        <v>0</v>
      </c>
      <c r="H104" s="102">
        <f t="shared" si="63"/>
        <v>0</v>
      </c>
      <c r="I104" s="102">
        <f t="shared" si="63"/>
        <v>0</v>
      </c>
      <c r="J104" s="102">
        <f t="shared" si="63"/>
        <v>0</v>
      </c>
      <c r="K104" s="102">
        <f t="shared" si="63"/>
        <v>2129087</v>
      </c>
      <c r="L104" s="102">
        <f t="shared" si="63"/>
        <v>100</v>
      </c>
      <c r="M104" s="102">
        <f t="shared" si="63"/>
        <v>0</v>
      </c>
      <c r="N104" s="102">
        <f t="shared" si="63"/>
        <v>0</v>
      </c>
      <c r="O104" s="102">
        <f t="shared" si="63"/>
        <v>0</v>
      </c>
      <c r="P104" s="102">
        <f t="shared" si="63"/>
        <v>0</v>
      </c>
      <c r="Q104" s="102">
        <f t="shared" si="63"/>
        <v>0</v>
      </c>
      <c r="R104" s="102">
        <f t="shared" si="63"/>
        <v>3724457</v>
      </c>
      <c r="S104" s="106">
        <f t="shared" si="63"/>
        <v>3391758</v>
      </c>
      <c r="T104" s="106">
        <f t="shared" si="63"/>
        <v>0</v>
      </c>
      <c r="U104" s="99"/>
      <c r="V104" s="100"/>
      <c r="W104" s="100"/>
      <c r="X104" s="100"/>
      <c r="Y104" s="100"/>
      <c r="Z104" s="100"/>
    </row>
    <row r="105" spans="1:26" ht="12" customHeight="1">
      <c r="A105" s="105" t="s">
        <v>1222</v>
      </c>
      <c r="B105" s="106">
        <f t="shared" si="62"/>
        <v>37219530</v>
      </c>
      <c r="C105" s="106">
        <f t="shared" ref="C105:R105" si="64">SUM(C96+C104)</f>
        <v>35638802</v>
      </c>
      <c r="D105" s="106">
        <f t="shared" si="64"/>
        <v>1580728</v>
      </c>
      <c r="E105" s="106">
        <f t="shared" si="64"/>
        <v>20125196</v>
      </c>
      <c r="F105" s="106">
        <f t="shared" si="64"/>
        <v>2535800</v>
      </c>
      <c r="G105" s="106">
        <f t="shared" si="64"/>
        <v>9200000</v>
      </c>
      <c r="H105" s="106">
        <f t="shared" si="64"/>
        <v>2467547</v>
      </c>
      <c r="I105" s="106">
        <f t="shared" si="64"/>
        <v>61800</v>
      </c>
      <c r="J105" s="106">
        <f t="shared" si="64"/>
        <v>700000</v>
      </c>
      <c r="K105" s="106">
        <f t="shared" si="64"/>
        <v>2129087</v>
      </c>
      <c r="L105" s="106">
        <f t="shared" si="64"/>
        <v>100</v>
      </c>
      <c r="M105" s="106">
        <f t="shared" si="64"/>
        <v>0</v>
      </c>
      <c r="N105" s="106">
        <f t="shared" si="64"/>
        <v>0</v>
      </c>
      <c r="O105" s="106">
        <f t="shared" si="64"/>
        <v>0</v>
      </c>
      <c r="P105" s="106">
        <f t="shared" si="64"/>
        <v>0</v>
      </c>
      <c r="Q105" s="106">
        <f t="shared" si="64"/>
        <v>0</v>
      </c>
      <c r="R105" s="102">
        <f t="shared" si="64"/>
        <v>37219530</v>
      </c>
      <c r="S105" s="106">
        <f t="shared" ref="S105:T105" si="65">S96+S104</f>
        <v>30980333</v>
      </c>
      <c r="T105" s="106">
        <f t="shared" si="65"/>
        <v>0</v>
      </c>
      <c r="U105" s="99"/>
      <c r="V105" s="100"/>
      <c r="W105" s="100"/>
      <c r="X105" s="100"/>
      <c r="Y105" s="100"/>
      <c r="Z105" s="100"/>
    </row>
    <row r="106" spans="1:26" ht="12" customHeight="1">
      <c r="A106" s="134" t="s">
        <v>1224</v>
      </c>
      <c r="B106" s="135"/>
      <c r="C106" s="135"/>
      <c r="D106" s="135"/>
      <c r="E106" s="130"/>
      <c r="F106" s="130"/>
      <c r="G106" s="130"/>
      <c r="H106" s="136" t="s">
        <v>1226</v>
      </c>
      <c r="I106" s="136"/>
      <c r="J106" s="136"/>
      <c r="K106" s="130"/>
      <c r="L106" s="130"/>
      <c r="M106" s="130"/>
      <c r="N106" s="130"/>
      <c r="O106" s="130"/>
      <c r="P106" s="130"/>
      <c r="Q106" s="130"/>
      <c r="R106" s="137" t="s">
        <v>1227</v>
      </c>
      <c r="S106" s="103"/>
      <c r="T106" s="103"/>
      <c r="U106" s="138"/>
      <c r="V106" s="130"/>
      <c r="W106" s="130"/>
      <c r="X106" s="130"/>
      <c r="Y106" s="130"/>
      <c r="Z106" s="130"/>
    </row>
    <row r="107" spans="1:26" ht="12" customHeight="1">
      <c r="A107" s="135" t="s">
        <v>1229</v>
      </c>
      <c r="B107" s="130"/>
      <c r="C107" s="135"/>
      <c r="D107" s="135"/>
      <c r="E107" s="130"/>
      <c r="F107" s="130"/>
      <c r="G107" s="130"/>
      <c r="H107" s="130"/>
      <c r="I107" s="139" t="s">
        <v>1230</v>
      </c>
      <c r="J107" s="139"/>
      <c r="K107" s="130"/>
      <c r="L107" s="130"/>
      <c r="M107" s="130"/>
      <c r="N107" s="130"/>
      <c r="O107" s="130"/>
      <c r="P107" s="130"/>
      <c r="Q107" s="130"/>
      <c r="R107" s="137" t="s">
        <v>1232</v>
      </c>
      <c r="S107" s="106">
        <f t="shared" ref="S107:T107" si="66">S105+S106</f>
        <v>30980333</v>
      </c>
      <c r="T107" s="106">
        <f t="shared" si="66"/>
        <v>0</v>
      </c>
      <c r="U107" s="138"/>
      <c r="V107" s="130"/>
      <c r="W107" s="130"/>
      <c r="X107" s="130"/>
      <c r="Y107" s="130"/>
      <c r="Z107" s="130"/>
    </row>
    <row r="108" spans="1:26" ht="12" customHeight="1">
      <c r="A108" s="139" t="s">
        <v>1233</v>
      </c>
      <c r="B108" s="135"/>
      <c r="C108" s="135"/>
      <c r="D108" s="135"/>
      <c r="E108" s="140">
        <f>Application!AG631</f>
        <v>20125196</v>
      </c>
      <c r="F108" s="140">
        <f>Application!AG618</f>
        <v>2535800</v>
      </c>
      <c r="G108" s="140">
        <f>Application!AG619</f>
        <v>9200000</v>
      </c>
      <c r="H108" s="140">
        <f>Application!AG620</f>
        <v>2467547</v>
      </c>
      <c r="I108" s="140">
        <f>Application!AG621</f>
        <v>61800</v>
      </c>
      <c r="J108" s="140">
        <f>Application!AG622</f>
        <v>700000</v>
      </c>
      <c r="K108" s="140">
        <f>Application!AG623</f>
        <v>2129087</v>
      </c>
      <c r="L108" s="140">
        <f>Application!AG624</f>
        <v>100</v>
      </c>
      <c r="M108" s="140">
        <f>Application!AG625</f>
        <v>0</v>
      </c>
      <c r="N108" s="140">
        <f>Application!AG626</f>
        <v>0</v>
      </c>
      <c r="O108" s="140">
        <f>Application!AG627</f>
        <v>0</v>
      </c>
      <c r="P108" s="140">
        <f>Application!AG628</f>
        <v>0</v>
      </c>
      <c r="Q108" s="140">
        <f>Application!AG629</f>
        <v>0</v>
      </c>
      <c r="R108" s="130"/>
      <c r="S108" s="130"/>
      <c r="T108" s="130"/>
      <c r="U108" s="141"/>
      <c r="V108" s="142"/>
      <c r="W108" s="142"/>
      <c r="X108" s="142"/>
      <c r="Y108" s="142"/>
      <c r="Z108" s="142"/>
    </row>
    <row r="109" spans="1:26" ht="9.75" customHeight="1">
      <c r="A109" s="135"/>
      <c r="B109" s="135"/>
      <c r="C109" s="135"/>
      <c r="D109" s="135"/>
      <c r="E109" s="130"/>
      <c r="F109" s="130"/>
      <c r="G109" s="130"/>
      <c r="H109" s="130"/>
      <c r="I109" s="130"/>
      <c r="J109" s="130"/>
      <c r="K109" s="130"/>
      <c r="L109" s="130"/>
      <c r="M109" s="130"/>
      <c r="N109" s="130"/>
      <c r="O109" s="130"/>
      <c r="P109" s="130"/>
      <c r="Q109" s="130"/>
      <c r="R109" s="130"/>
      <c r="S109" s="130"/>
      <c r="T109" s="130"/>
      <c r="U109" s="138"/>
      <c r="V109" s="130"/>
      <c r="W109" s="130"/>
      <c r="X109" s="130"/>
      <c r="Y109" s="130"/>
      <c r="Z109" s="130"/>
    </row>
    <row r="110" spans="1:26" ht="12" customHeight="1">
      <c r="A110" s="139" t="s">
        <v>1236</v>
      </c>
      <c r="B110" s="135"/>
      <c r="C110" s="135"/>
      <c r="D110" s="135"/>
      <c r="E110" s="130"/>
      <c r="F110" s="130"/>
      <c r="G110" s="130"/>
      <c r="H110" s="130"/>
      <c r="I110" s="130"/>
      <c r="J110" s="130"/>
      <c r="K110" s="130"/>
      <c r="L110" s="130"/>
      <c r="M110" s="130"/>
      <c r="N110" s="130"/>
      <c r="O110" s="130"/>
      <c r="P110" s="130"/>
      <c r="Q110" s="130"/>
      <c r="R110" s="130"/>
      <c r="S110" s="130"/>
      <c r="T110" s="130"/>
      <c r="U110" s="138"/>
      <c r="V110" s="130"/>
      <c r="W110" s="130"/>
      <c r="X110" s="130"/>
      <c r="Y110" s="130"/>
      <c r="Z110" s="130"/>
    </row>
    <row r="111" spans="1:26" ht="12" customHeight="1">
      <c r="A111" s="143" t="s">
        <v>1237</v>
      </c>
      <c r="B111" s="135"/>
      <c r="C111" s="135"/>
      <c r="D111" s="135"/>
      <c r="E111" s="130"/>
      <c r="F111" s="130"/>
      <c r="G111" s="130"/>
      <c r="H111" s="130"/>
      <c r="I111" s="130"/>
      <c r="J111" s="130"/>
      <c r="K111" s="130"/>
      <c r="L111" s="130"/>
      <c r="M111" s="130"/>
      <c r="N111" s="130"/>
      <c r="O111" s="130"/>
      <c r="P111" s="130"/>
      <c r="Q111" s="130"/>
      <c r="R111" s="130"/>
      <c r="S111" s="130"/>
      <c r="T111" s="130"/>
      <c r="U111" s="138"/>
      <c r="V111" s="130"/>
      <c r="W111" s="130"/>
      <c r="X111" s="130"/>
      <c r="Y111" s="130"/>
      <c r="Z111" s="130"/>
    </row>
    <row r="112" spans="1:26" ht="12" customHeight="1">
      <c r="A112" s="71"/>
      <c r="B112" s="135"/>
      <c r="C112" s="135"/>
      <c r="D112" s="135"/>
      <c r="E112" s="130"/>
      <c r="F112" s="130"/>
      <c r="G112" s="130"/>
      <c r="H112" s="130"/>
      <c r="I112" s="130"/>
      <c r="J112" s="130"/>
      <c r="K112" s="130"/>
      <c r="L112" s="130"/>
      <c r="M112" s="130"/>
      <c r="N112" s="130"/>
      <c r="O112" s="130"/>
      <c r="P112" s="130"/>
      <c r="Q112" s="130"/>
      <c r="R112" s="130"/>
      <c r="S112" s="130"/>
      <c r="T112" s="130"/>
      <c r="U112" s="138"/>
      <c r="V112" s="130"/>
      <c r="W112" s="130"/>
      <c r="X112" s="130"/>
      <c r="Y112" s="130"/>
      <c r="Z112" s="130"/>
    </row>
    <row r="113" spans="1:26" ht="12" customHeight="1">
      <c r="A113" s="143" t="s">
        <v>1239</v>
      </c>
      <c r="B113" s="135"/>
      <c r="C113" s="135"/>
      <c r="D113" s="135"/>
      <c r="E113" s="130"/>
      <c r="F113" s="130"/>
      <c r="G113" s="130"/>
      <c r="H113" s="130"/>
      <c r="I113" s="130"/>
      <c r="J113" s="130"/>
      <c r="K113" s="130"/>
      <c r="L113" s="130"/>
      <c r="M113" s="130"/>
      <c r="N113" s="130"/>
      <c r="O113" s="130"/>
      <c r="P113" s="130"/>
      <c r="Q113" s="130"/>
      <c r="R113" s="130"/>
      <c r="S113" s="130"/>
      <c r="T113" s="130"/>
      <c r="U113" s="138"/>
      <c r="V113" s="130"/>
      <c r="W113" s="130"/>
      <c r="X113" s="130"/>
      <c r="Y113" s="130"/>
      <c r="Z113" s="130"/>
    </row>
    <row r="114" spans="1:26" ht="12" customHeight="1">
      <c r="A114" s="143" t="s">
        <v>1241</v>
      </c>
      <c r="B114" s="135"/>
      <c r="C114" s="135"/>
      <c r="D114" s="135"/>
      <c r="E114" s="130"/>
      <c r="F114" s="130"/>
      <c r="G114" s="130"/>
      <c r="H114" s="130"/>
      <c r="I114" s="130"/>
      <c r="J114" s="130"/>
      <c r="K114" s="130"/>
      <c r="L114" s="130"/>
      <c r="M114" s="130"/>
      <c r="N114" s="130"/>
      <c r="O114" s="130"/>
      <c r="P114" s="130"/>
      <c r="Q114" s="130"/>
      <c r="R114" s="130"/>
      <c r="S114" s="130"/>
      <c r="T114" s="130"/>
      <c r="U114" s="138"/>
      <c r="V114" s="130"/>
      <c r="W114" s="130"/>
      <c r="X114" s="130"/>
      <c r="Y114" s="130"/>
      <c r="Z114" s="130"/>
    </row>
    <row r="115" spans="1:26" ht="12" customHeight="1">
      <c r="A115" s="71"/>
      <c r="B115" s="135"/>
      <c r="C115" s="135"/>
      <c r="D115" s="135"/>
      <c r="E115" s="130"/>
      <c r="F115" s="130"/>
      <c r="G115" s="130"/>
      <c r="H115" s="130"/>
      <c r="I115" s="130"/>
      <c r="J115" s="130"/>
      <c r="K115" s="130"/>
      <c r="L115" s="130"/>
      <c r="M115" s="130"/>
      <c r="N115" s="130"/>
      <c r="O115" s="130"/>
      <c r="P115" s="130"/>
      <c r="Q115" s="130"/>
      <c r="R115" s="130"/>
      <c r="S115" s="130"/>
      <c r="T115" s="130"/>
      <c r="U115" s="138"/>
      <c r="V115" s="130"/>
      <c r="W115" s="130"/>
      <c r="X115" s="130"/>
      <c r="Y115" s="130"/>
      <c r="Z115" s="130"/>
    </row>
    <row r="116" spans="1:26" ht="12" customHeight="1">
      <c r="A116" s="144" t="s">
        <v>1242</v>
      </c>
      <c r="B116" s="135"/>
      <c r="C116" s="135"/>
      <c r="D116" s="135"/>
      <c r="E116" s="130"/>
      <c r="F116" s="130"/>
      <c r="G116" s="130"/>
      <c r="H116" s="130"/>
      <c r="I116" s="130"/>
      <c r="J116" s="130"/>
      <c r="K116" s="130"/>
      <c r="L116" s="130"/>
      <c r="M116" s="130"/>
      <c r="N116" s="130"/>
      <c r="O116" s="130"/>
      <c r="P116" s="130"/>
      <c r="Q116" s="130"/>
      <c r="R116" s="130"/>
      <c r="S116" s="130"/>
      <c r="T116" s="130"/>
      <c r="U116" s="138"/>
      <c r="V116" s="130"/>
      <c r="W116" s="130"/>
      <c r="X116" s="130"/>
      <c r="Y116" s="130"/>
      <c r="Z116" s="130"/>
    </row>
    <row r="117" spans="1:26" ht="12" customHeight="1">
      <c r="A117" s="144" t="s">
        <v>1243</v>
      </c>
      <c r="B117" s="135"/>
      <c r="C117" s="135"/>
      <c r="D117" s="135"/>
      <c r="E117" s="130"/>
      <c r="F117" s="130"/>
      <c r="G117" s="130"/>
      <c r="H117" s="130"/>
      <c r="I117" s="130"/>
      <c r="J117" s="130"/>
      <c r="K117" s="130"/>
      <c r="L117" s="130"/>
      <c r="M117" s="130"/>
      <c r="N117" s="130"/>
      <c r="O117" s="130"/>
      <c r="P117" s="130"/>
      <c r="Q117" s="130"/>
      <c r="R117" s="130"/>
      <c r="S117" s="130"/>
      <c r="T117" s="130"/>
      <c r="U117" s="138"/>
      <c r="V117" s="130"/>
      <c r="W117" s="130"/>
      <c r="X117" s="130"/>
      <c r="Y117" s="130"/>
      <c r="Z117" s="130"/>
    </row>
    <row r="118" spans="1:26" ht="12" customHeight="1">
      <c r="A118" s="144" t="s">
        <v>1244</v>
      </c>
      <c r="B118" s="135"/>
      <c r="C118" s="135"/>
      <c r="D118" s="135"/>
      <c r="E118" s="130"/>
      <c r="F118" s="130"/>
      <c r="G118" s="130"/>
      <c r="H118" s="130"/>
      <c r="I118" s="130"/>
      <c r="J118" s="130"/>
      <c r="K118" s="130"/>
      <c r="L118" s="130"/>
      <c r="M118" s="130"/>
      <c r="N118" s="130"/>
      <c r="O118" s="130"/>
      <c r="P118" s="130"/>
      <c r="Q118" s="130"/>
      <c r="R118" s="130"/>
      <c r="S118" s="130"/>
      <c r="T118" s="130"/>
      <c r="U118" s="138"/>
      <c r="V118" s="130"/>
      <c r="W118" s="130"/>
      <c r="X118" s="130"/>
      <c r="Y118" s="130"/>
      <c r="Z118" s="130"/>
    </row>
    <row r="119" spans="1:26" ht="12" customHeight="1">
      <c r="A119" s="144" t="s">
        <v>1246</v>
      </c>
      <c r="B119" s="135"/>
      <c r="C119" s="135"/>
      <c r="D119" s="135"/>
      <c r="E119" s="130"/>
      <c r="F119" s="130"/>
      <c r="G119" s="130"/>
      <c r="H119" s="130"/>
      <c r="I119" s="130"/>
      <c r="J119" s="130"/>
      <c r="K119" s="130"/>
      <c r="L119" s="130"/>
      <c r="M119" s="130"/>
      <c r="N119" s="130"/>
      <c r="O119" s="130"/>
      <c r="P119" s="130"/>
      <c r="Q119" s="130"/>
      <c r="R119" s="130"/>
      <c r="S119" s="130"/>
      <c r="T119" s="130"/>
      <c r="U119" s="138"/>
      <c r="V119" s="130"/>
      <c r="W119" s="130"/>
      <c r="X119" s="130"/>
      <c r="Y119" s="130"/>
      <c r="Z119" s="130"/>
    </row>
    <row r="120" spans="1:26" ht="12" customHeight="1">
      <c r="A120" s="23"/>
      <c r="B120" s="135"/>
      <c r="C120" s="135"/>
      <c r="D120" s="135"/>
      <c r="E120" s="130"/>
      <c r="F120" s="130"/>
      <c r="G120" s="130"/>
      <c r="H120" s="130"/>
      <c r="I120" s="130"/>
      <c r="J120" s="130"/>
      <c r="K120" s="130"/>
      <c r="L120" s="130"/>
      <c r="M120" s="130"/>
      <c r="N120" s="130"/>
      <c r="O120" s="130"/>
      <c r="P120" s="130"/>
      <c r="Q120" s="130"/>
      <c r="R120" s="130"/>
      <c r="S120" s="130"/>
      <c r="T120" s="130"/>
      <c r="U120" s="138"/>
      <c r="V120" s="130"/>
      <c r="W120" s="130"/>
      <c r="X120" s="130"/>
      <c r="Y120" s="130"/>
      <c r="Z120" s="130"/>
    </row>
    <row r="121" spans="1:26" ht="12" customHeight="1">
      <c r="A121" s="145" t="s">
        <v>1248</v>
      </c>
      <c r="B121" s="135"/>
      <c r="C121" s="135"/>
      <c r="D121" s="135"/>
      <c r="E121" s="130"/>
      <c r="F121" s="130"/>
      <c r="G121" s="130"/>
      <c r="H121" s="130"/>
      <c r="I121" s="130"/>
      <c r="J121" s="130"/>
      <c r="K121" s="130"/>
      <c r="L121" s="130"/>
      <c r="M121" s="130"/>
      <c r="N121" s="130"/>
      <c r="O121" s="130"/>
      <c r="P121" s="130"/>
      <c r="Q121" s="130"/>
      <c r="R121" s="130"/>
      <c r="S121" s="130"/>
      <c r="T121" s="130"/>
      <c r="U121" s="138"/>
      <c r="V121" s="130"/>
      <c r="W121" s="130"/>
      <c r="X121" s="130"/>
      <c r="Y121" s="130"/>
      <c r="Z121" s="130"/>
    </row>
    <row r="122" spans="1:26" ht="12" customHeight="1">
      <c r="A122" s="136" t="s">
        <v>1249</v>
      </c>
      <c r="B122" s="130"/>
      <c r="C122" s="130"/>
      <c r="D122" s="605" t="s">
        <v>1250</v>
      </c>
      <c r="E122" s="390"/>
      <c r="F122" s="390"/>
      <c r="G122" s="130"/>
      <c r="H122" s="130"/>
      <c r="I122" s="130"/>
      <c r="J122" s="130"/>
      <c r="K122" s="130"/>
      <c r="L122" s="130"/>
      <c r="M122" s="130"/>
      <c r="N122" s="130"/>
      <c r="O122" s="130"/>
      <c r="P122" s="130"/>
      <c r="Q122" s="130"/>
      <c r="R122" s="130"/>
      <c r="S122" s="130"/>
      <c r="T122" s="130"/>
      <c r="U122" s="138"/>
      <c r="V122" s="130"/>
      <c r="W122" s="130"/>
      <c r="X122" s="130"/>
      <c r="Y122" s="130"/>
      <c r="Z122" s="130"/>
    </row>
    <row r="123" spans="1:26" ht="12" customHeight="1">
      <c r="A123" s="130" t="s">
        <v>1252</v>
      </c>
      <c r="B123" s="146"/>
      <c r="C123" s="130"/>
      <c r="D123" s="606" t="s">
        <v>1253</v>
      </c>
      <c r="E123" s="390"/>
      <c r="F123" s="390"/>
      <c r="G123" s="390"/>
      <c r="H123" s="390"/>
      <c r="I123" s="390"/>
      <c r="J123" s="390"/>
      <c r="K123" s="390"/>
      <c r="L123" s="390"/>
      <c r="M123" s="390"/>
      <c r="N123" s="390"/>
      <c r="O123" s="390"/>
      <c r="P123" s="390"/>
      <c r="Q123" s="390"/>
      <c r="R123" s="390"/>
      <c r="S123" s="390"/>
      <c r="T123" s="130"/>
      <c r="U123" s="138"/>
      <c r="V123" s="130"/>
      <c r="W123" s="130"/>
      <c r="X123" s="130"/>
      <c r="Y123" s="130"/>
      <c r="Z123" s="130"/>
    </row>
    <row r="124" spans="1:26" ht="12" customHeight="1">
      <c r="A124" s="12" t="s">
        <v>1254</v>
      </c>
      <c r="B124" s="146"/>
      <c r="C124" s="12"/>
      <c r="D124" s="390"/>
      <c r="E124" s="390"/>
      <c r="F124" s="390"/>
      <c r="G124" s="390"/>
      <c r="H124" s="390"/>
      <c r="I124" s="390"/>
      <c r="J124" s="390"/>
      <c r="K124" s="390"/>
      <c r="L124" s="390"/>
      <c r="M124" s="390"/>
      <c r="N124" s="390"/>
      <c r="O124" s="390"/>
      <c r="P124" s="390"/>
      <c r="Q124" s="390"/>
      <c r="R124" s="390"/>
      <c r="S124" s="390"/>
      <c r="T124" s="130"/>
      <c r="U124" s="138"/>
      <c r="V124" s="130"/>
      <c r="W124" s="130"/>
      <c r="X124" s="130"/>
      <c r="Y124" s="130"/>
      <c r="Z124" s="130"/>
    </row>
    <row r="125" spans="1:26" ht="12" customHeight="1">
      <c r="A125" s="12" t="s">
        <v>1255</v>
      </c>
      <c r="B125" s="146"/>
      <c r="C125" s="12"/>
      <c r="D125" s="390"/>
      <c r="E125" s="390"/>
      <c r="F125" s="390"/>
      <c r="G125" s="390"/>
      <c r="H125" s="390"/>
      <c r="I125" s="390"/>
      <c r="J125" s="390"/>
      <c r="K125" s="390"/>
      <c r="L125" s="390"/>
      <c r="M125" s="390"/>
      <c r="N125" s="390"/>
      <c r="O125" s="390"/>
      <c r="P125" s="390"/>
      <c r="Q125" s="390"/>
      <c r="R125" s="390"/>
      <c r="S125" s="390"/>
      <c r="T125" s="130"/>
      <c r="U125" s="138"/>
      <c r="V125" s="130"/>
      <c r="W125" s="130"/>
      <c r="X125" s="130"/>
      <c r="Y125" s="130"/>
      <c r="Z125" s="130"/>
    </row>
    <row r="126" spans="1:26" ht="12" customHeight="1">
      <c r="A126" s="12" t="s">
        <v>1256</v>
      </c>
      <c r="B126" s="146"/>
      <c r="C126" s="12"/>
      <c r="D126" s="33"/>
      <c r="E126" s="33"/>
      <c r="F126" s="33"/>
      <c r="G126" s="33"/>
      <c r="H126" s="33"/>
      <c r="I126" s="33"/>
      <c r="J126" s="33"/>
      <c r="K126" s="33"/>
      <c r="L126" s="33"/>
      <c r="M126" s="33"/>
      <c r="N126" s="33"/>
      <c r="O126" s="12"/>
      <c r="P126" s="12"/>
      <c r="Q126" s="12"/>
      <c r="R126" s="12"/>
      <c r="S126" s="12"/>
      <c r="T126" s="130"/>
      <c r="U126" s="138"/>
      <c r="V126" s="130"/>
      <c r="W126" s="130"/>
      <c r="X126" s="130"/>
      <c r="Y126" s="130"/>
      <c r="Z126" s="130"/>
    </row>
    <row r="127" spans="1:26" ht="12" customHeight="1">
      <c r="A127" s="12" t="s">
        <v>1257</v>
      </c>
      <c r="B127" s="146"/>
      <c r="C127" s="12"/>
      <c r="D127" s="33"/>
      <c r="E127" s="33"/>
      <c r="F127" s="33"/>
      <c r="G127" s="33"/>
      <c r="H127" s="33"/>
      <c r="I127" s="33"/>
      <c r="J127" s="33"/>
      <c r="K127" s="33"/>
      <c r="L127" s="33"/>
      <c r="M127" s="33"/>
      <c r="N127" s="33"/>
      <c r="O127" s="12"/>
      <c r="P127" s="12"/>
      <c r="Q127" s="12"/>
      <c r="R127" s="12"/>
      <c r="S127" s="12"/>
      <c r="T127" s="130"/>
      <c r="U127" s="138"/>
      <c r="V127" s="130"/>
      <c r="W127" s="130"/>
      <c r="X127" s="130"/>
      <c r="Y127" s="130"/>
      <c r="Z127" s="130"/>
    </row>
    <row r="128" spans="1:26" ht="12" customHeight="1">
      <c r="A128" s="12" t="s">
        <v>1258</v>
      </c>
      <c r="B128" s="146"/>
      <c r="C128" s="12"/>
      <c r="D128" s="601"/>
      <c r="E128" s="450"/>
      <c r="F128" s="450"/>
      <c r="G128" s="450"/>
      <c r="H128" s="450"/>
      <c r="I128" s="12"/>
      <c r="J128" s="602"/>
      <c r="K128" s="437"/>
      <c r="L128" s="12"/>
      <c r="M128" s="12"/>
      <c r="N128" s="12"/>
      <c r="O128" s="12"/>
      <c r="P128" s="12"/>
      <c r="Q128" s="12"/>
      <c r="R128" s="12"/>
      <c r="S128" s="12"/>
      <c r="T128" s="130"/>
      <c r="U128" s="138"/>
      <c r="V128" s="130"/>
      <c r="W128" s="130"/>
      <c r="X128" s="130"/>
      <c r="Y128" s="130"/>
      <c r="Z128" s="130"/>
    </row>
    <row r="129" spans="1:26" ht="12" customHeight="1">
      <c r="A129" s="12" t="s">
        <v>867</v>
      </c>
      <c r="B129" s="146"/>
      <c r="C129" s="12"/>
      <c r="D129" s="600" t="s">
        <v>1260</v>
      </c>
      <c r="E129" s="440"/>
      <c r="F129" s="440"/>
      <c r="G129" s="440"/>
      <c r="H129" s="440"/>
      <c r="I129" s="12"/>
      <c r="J129" s="12" t="s">
        <v>1261</v>
      </c>
      <c r="K129" s="12"/>
      <c r="L129" s="12"/>
      <c r="M129" s="12"/>
      <c r="N129" s="12"/>
      <c r="O129" s="12"/>
      <c r="P129" s="12"/>
      <c r="Q129" s="12"/>
      <c r="R129" s="12"/>
      <c r="S129" s="12"/>
      <c r="T129" s="130"/>
      <c r="U129" s="138"/>
      <c r="V129" s="130"/>
      <c r="W129" s="130"/>
      <c r="X129" s="130"/>
      <c r="Y129" s="130"/>
      <c r="Z129" s="130"/>
    </row>
    <row r="130" spans="1:26" ht="12" customHeight="1">
      <c r="A130" s="12"/>
      <c r="B130" s="149"/>
      <c r="C130" s="12"/>
      <c r="D130" s="12"/>
      <c r="E130" s="12"/>
      <c r="F130" s="12"/>
      <c r="G130" s="12"/>
      <c r="H130" s="12"/>
      <c r="I130" s="12"/>
      <c r="J130" s="12"/>
      <c r="K130" s="12"/>
      <c r="L130" s="12"/>
      <c r="M130" s="12"/>
      <c r="N130" s="12"/>
      <c r="O130" s="12"/>
      <c r="P130" s="12"/>
      <c r="Q130" s="12"/>
      <c r="R130" s="12"/>
      <c r="S130" s="12"/>
      <c r="T130" s="130"/>
      <c r="U130" s="138"/>
      <c r="V130" s="130"/>
      <c r="W130" s="130"/>
      <c r="X130" s="130"/>
      <c r="Y130" s="130"/>
      <c r="Z130" s="130"/>
    </row>
    <row r="131" spans="1:26" ht="12" customHeight="1">
      <c r="A131" s="29" t="s">
        <v>1262</v>
      </c>
      <c r="B131" s="150">
        <f>SUM(B123:B129)</f>
        <v>0</v>
      </c>
      <c r="C131" s="12"/>
      <c r="D131" s="607"/>
      <c r="E131" s="436"/>
      <c r="F131" s="436"/>
      <c r="G131" s="436"/>
      <c r="H131" s="437"/>
      <c r="I131" s="12"/>
      <c r="J131" s="607"/>
      <c r="K131" s="436"/>
      <c r="L131" s="436"/>
      <c r="M131" s="437"/>
      <c r="N131" s="12"/>
      <c r="O131" s="12"/>
      <c r="P131" s="12"/>
      <c r="Q131" s="12"/>
      <c r="R131" s="12"/>
      <c r="S131" s="12"/>
      <c r="T131" s="130"/>
      <c r="U131" s="138"/>
      <c r="V131" s="130"/>
      <c r="W131" s="130"/>
      <c r="X131" s="130"/>
      <c r="Y131" s="130"/>
      <c r="Z131" s="130"/>
    </row>
    <row r="132" spans="1:26" ht="12" customHeight="1">
      <c r="A132" s="151"/>
      <c r="B132" s="12"/>
      <c r="C132" s="12"/>
      <c r="D132" s="428" t="s">
        <v>1264</v>
      </c>
      <c r="E132" s="390"/>
      <c r="F132" s="390"/>
      <c r="G132" s="390"/>
      <c r="H132" s="390"/>
      <c r="I132" s="12"/>
      <c r="J132" s="428" t="s">
        <v>1265</v>
      </c>
      <c r="K132" s="390"/>
      <c r="L132" s="390"/>
      <c r="M132" s="390"/>
      <c r="N132" s="12"/>
      <c r="O132" s="12"/>
      <c r="P132" s="12"/>
      <c r="Q132" s="12"/>
      <c r="R132" s="12"/>
      <c r="S132" s="12"/>
      <c r="T132" s="130"/>
      <c r="U132" s="138"/>
      <c r="V132" s="130"/>
      <c r="W132" s="130"/>
      <c r="X132" s="130"/>
      <c r="Y132" s="130"/>
      <c r="Z132" s="130"/>
    </row>
    <row r="133" spans="1:26" ht="12" customHeight="1">
      <c r="A133" s="151"/>
      <c r="B133" s="12"/>
      <c r="C133" s="12"/>
      <c r="D133" s="12"/>
      <c r="E133" s="12"/>
      <c r="F133" s="12"/>
      <c r="G133" s="12"/>
      <c r="H133" s="12"/>
      <c r="I133" s="12"/>
      <c r="J133" s="12"/>
      <c r="K133" s="12"/>
      <c r="L133" s="12"/>
      <c r="M133" s="12"/>
      <c r="N133" s="12"/>
      <c r="O133" s="12"/>
      <c r="P133" s="12"/>
      <c r="Q133" s="12"/>
      <c r="R133" s="12"/>
      <c r="S133" s="12"/>
      <c r="T133" s="130"/>
      <c r="U133" s="138"/>
      <c r="V133" s="130"/>
      <c r="W133" s="130"/>
      <c r="X133" s="130"/>
      <c r="Y133" s="130"/>
      <c r="Z133" s="130"/>
    </row>
    <row r="134" spans="1:26" ht="12" customHeight="1">
      <c r="A134" s="21" t="s">
        <v>1267</v>
      </c>
      <c r="B134" s="12"/>
      <c r="C134" s="12"/>
      <c r="D134" s="12"/>
      <c r="E134" s="12"/>
      <c r="F134" s="12"/>
      <c r="G134" s="12"/>
      <c r="H134" s="12"/>
      <c r="I134" s="12"/>
      <c r="J134" s="12"/>
      <c r="K134" s="12"/>
      <c r="L134" s="12"/>
      <c r="M134" s="12"/>
      <c r="N134" s="12"/>
      <c r="O134" s="12"/>
      <c r="P134" s="12"/>
      <c r="Q134" s="12"/>
      <c r="R134" s="12"/>
      <c r="S134" s="12"/>
      <c r="T134" s="130"/>
      <c r="U134" s="138"/>
      <c r="V134" s="130"/>
      <c r="W134" s="130"/>
      <c r="X134" s="130"/>
      <c r="Y134" s="130"/>
      <c r="Z134" s="130"/>
    </row>
    <row r="135" spans="1:26" ht="12" customHeight="1">
      <c r="A135" s="71" t="s">
        <v>1268</v>
      </c>
      <c r="B135" s="12"/>
      <c r="C135" s="12"/>
      <c r="D135" s="12"/>
      <c r="E135" s="12"/>
      <c r="F135" s="12"/>
      <c r="G135" s="12"/>
      <c r="H135" s="12"/>
      <c r="I135" s="12"/>
      <c r="J135" s="12"/>
      <c r="K135" s="12"/>
      <c r="L135" s="12"/>
      <c r="M135" s="12"/>
      <c r="N135" s="152"/>
      <c r="O135" s="12"/>
      <c r="P135" s="12"/>
      <c r="Q135" s="12"/>
      <c r="R135" s="12"/>
      <c r="S135" s="12"/>
      <c r="T135" s="130"/>
      <c r="U135" s="138"/>
      <c r="V135" s="130"/>
      <c r="W135" s="130"/>
      <c r="X135" s="130"/>
      <c r="Y135" s="130"/>
      <c r="Z135" s="130"/>
    </row>
    <row r="136" spans="1:26" ht="12" customHeight="1">
      <c r="A136" s="151"/>
      <c r="B136" s="12"/>
      <c r="C136" s="12"/>
      <c r="D136" s="12"/>
      <c r="E136" s="12"/>
      <c r="F136" s="12"/>
      <c r="G136" s="12"/>
      <c r="H136" s="12"/>
      <c r="I136" s="12"/>
      <c r="J136" s="12"/>
      <c r="K136" s="12"/>
      <c r="L136" s="12"/>
      <c r="M136" s="12"/>
      <c r="N136" s="12"/>
      <c r="O136" s="12"/>
      <c r="P136" s="12"/>
      <c r="Q136" s="12"/>
      <c r="R136" s="12"/>
      <c r="S136" s="12"/>
      <c r="T136" s="154"/>
      <c r="U136" s="155"/>
      <c r="V136" s="130"/>
      <c r="W136" s="130"/>
      <c r="X136" s="130"/>
      <c r="Y136" s="130"/>
      <c r="Z136" s="130"/>
    </row>
    <row r="137" spans="1:26" ht="12" customHeight="1">
      <c r="A137" s="151"/>
      <c r="B137" s="12"/>
      <c r="C137" s="12"/>
      <c r="D137" s="12"/>
      <c r="E137" s="12"/>
      <c r="F137" s="12"/>
      <c r="G137" s="12"/>
      <c r="H137" s="12"/>
      <c r="I137" s="12"/>
      <c r="J137" s="12"/>
      <c r="K137" s="12"/>
      <c r="L137" s="12"/>
      <c r="M137" s="12"/>
      <c r="N137" s="12"/>
      <c r="O137" s="12"/>
      <c r="P137" s="12"/>
      <c r="Q137" s="12"/>
      <c r="R137" s="12"/>
      <c r="S137" s="12"/>
      <c r="T137" s="154"/>
      <c r="U137" s="155"/>
      <c r="V137" s="130"/>
      <c r="W137" s="130"/>
      <c r="X137" s="130"/>
      <c r="Y137" s="130"/>
      <c r="Z137" s="130"/>
    </row>
    <row r="138" spans="1:26" ht="12" customHeight="1">
      <c r="A138" s="603"/>
      <c r="B138" s="450"/>
      <c r="C138" s="450"/>
      <c r="D138" s="124"/>
      <c r="E138" s="602"/>
      <c r="F138" s="437"/>
      <c r="G138" s="12"/>
      <c r="H138" s="12"/>
      <c r="I138" s="12"/>
      <c r="J138" s="12"/>
      <c r="K138" s="12"/>
      <c r="L138" s="12"/>
      <c r="M138" s="12"/>
      <c r="N138" s="12"/>
      <c r="O138" s="12"/>
      <c r="P138" s="12"/>
      <c r="Q138" s="12"/>
      <c r="R138" s="12"/>
      <c r="S138" s="12"/>
      <c r="T138" s="154"/>
      <c r="U138" s="155"/>
      <c r="V138" s="130"/>
      <c r="W138" s="130"/>
      <c r="X138" s="130"/>
      <c r="Y138" s="130"/>
      <c r="Z138" s="130"/>
    </row>
    <row r="139" spans="1:26" ht="12" customHeight="1">
      <c r="A139" s="604" t="s">
        <v>1272</v>
      </c>
      <c r="B139" s="440"/>
      <c r="C139" s="440"/>
      <c r="D139" s="124"/>
      <c r="E139" s="12" t="s">
        <v>1261</v>
      </c>
      <c r="F139" s="12"/>
      <c r="G139" s="12"/>
      <c r="H139" s="12"/>
      <c r="I139" s="12"/>
      <c r="J139" s="12"/>
      <c r="K139" s="12"/>
      <c r="L139" s="12"/>
      <c r="M139" s="12"/>
      <c r="N139" s="12"/>
      <c r="O139" s="12"/>
      <c r="P139" s="12"/>
      <c r="Q139" s="12"/>
      <c r="R139" s="12"/>
      <c r="S139" s="12"/>
      <c r="T139" s="154"/>
      <c r="U139" s="155"/>
      <c r="V139" s="130"/>
      <c r="W139" s="130"/>
      <c r="X139" s="130"/>
      <c r="Y139" s="130"/>
      <c r="Z139" s="130"/>
    </row>
    <row r="140" spans="1:26" ht="12" customHeight="1">
      <c r="A140" s="151"/>
      <c r="B140" s="12"/>
      <c r="C140" s="12"/>
      <c r="D140" s="124"/>
      <c r="E140" s="12"/>
      <c r="F140" s="12"/>
      <c r="G140" s="12"/>
      <c r="H140" s="12"/>
      <c r="I140" s="12"/>
      <c r="J140" s="12"/>
      <c r="K140" s="12"/>
      <c r="L140" s="12"/>
      <c r="M140" s="12"/>
      <c r="N140" s="12"/>
      <c r="O140" s="12"/>
      <c r="P140" s="12"/>
      <c r="Q140" s="12"/>
      <c r="R140" s="12"/>
      <c r="S140" s="12"/>
      <c r="T140" s="156"/>
      <c r="U140" s="157"/>
      <c r="V140" s="130"/>
      <c r="W140" s="130"/>
      <c r="X140" s="130"/>
      <c r="Y140" s="130"/>
      <c r="Z140" s="130"/>
    </row>
    <row r="141" spans="1:26" ht="12" hidden="1" customHeight="1">
      <c r="A141" s="149"/>
      <c r="B141" s="130"/>
      <c r="C141" s="130"/>
      <c r="D141" s="130"/>
      <c r="E141" s="130"/>
      <c r="F141" s="130"/>
      <c r="G141" s="130"/>
      <c r="H141" s="130"/>
      <c r="I141" s="130"/>
      <c r="J141" s="130"/>
      <c r="K141" s="130"/>
      <c r="L141" s="130"/>
      <c r="M141" s="130"/>
      <c r="N141" s="130"/>
      <c r="O141" s="130"/>
      <c r="P141" s="130"/>
      <c r="Q141" s="130"/>
      <c r="R141" s="130"/>
      <c r="S141" s="130"/>
      <c r="T141" s="130"/>
      <c r="U141" s="138"/>
      <c r="V141" s="130"/>
      <c r="W141" s="130"/>
      <c r="X141" s="130"/>
      <c r="Y141" s="130"/>
      <c r="Z141" s="130"/>
    </row>
    <row r="142" spans="1:26" ht="12" hidden="1" customHeight="1">
      <c r="A142" s="149"/>
      <c r="B142" s="130"/>
      <c r="C142" s="130"/>
      <c r="D142" s="130"/>
      <c r="E142" s="130"/>
      <c r="F142" s="130"/>
      <c r="G142" s="130"/>
      <c r="H142" s="130"/>
      <c r="I142" s="130"/>
      <c r="J142" s="130"/>
      <c r="K142" s="130"/>
      <c r="L142" s="130"/>
      <c r="M142" s="130"/>
      <c r="N142" s="130"/>
      <c r="O142" s="130"/>
      <c r="P142" s="130"/>
      <c r="Q142" s="130"/>
      <c r="R142" s="130"/>
      <c r="S142" s="130"/>
      <c r="T142" s="130"/>
      <c r="U142" s="138"/>
      <c r="V142" s="130"/>
      <c r="W142" s="130"/>
      <c r="X142" s="130"/>
      <c r="Y142" s="130"/>
      <c r="Z142" s="130"/>
    </row>
    <row r="143" spans="1:26" ht="12" hidden="1" customHeight="1">
      <c r="A143" s="149"/>
      <c r="B143" s="130"/>
      <c r="C143" s="130"/>
      <c r="D143" s="130"/>
      <c r="E143" s="130"/>
      <c r="F143" s="130"/>
      <c r="G143" s="130"/>
      <c r="H143" s="130"/>
      <c r="I143" s="130"/>
      <c r="J143" s="130"/>
      <c r="K143" s="130"/>
      <c r="L143" s="130"/>
      <c r="M143" s="130"/>
      <c r="N143" s="130"/>
      <c r="O143" s="130"/>
      <c r="P143" s="130"/>
      <c r="Q143" s="130"/>
      <c r="R143" s="130"/>
      <c r="S143" s="130"/>
      <c r="T143" s="130"/>
      <c r="U143" s="138"/>
      <c r="V143" s="130"/>
      <c r="W143" s="130"/>
      <c r="X143" s="130"/>
      <c r="Y143" s="130"/>
      <c r="Z143" s="130"/>
    </row>
    <row r="144" spans="1:26" ht="12" hidden="1" customHeight="1">
      <c r="A144" s="149"/>
      <c r="B144" s="130"/>
      <c r="C144" s="130"/>
      <c r="D144" s="130"/>
      <c r="E144" s="130"/>
      <c r="F144" s="130"/>
      <c r="G144" s="130"/>
      <c r="H144" s="130"/>
      <c r="I144" s="130"/>
      <c r="J144" s="130"/>
      <c r="K144" s="130"/>
      <c r="L144" s="130"/>
      <c r="M144" s="130"/>
      <c r="N144" s="130"/>
      <c r="O144" s="130"/>
      <c r="P144" s="130"/>
      <c r="Q144" s="130"/>
      <c r="R144" s="130"/>
      <c r="S144" s="130"/>
      <c r="T144" s="130"/>
      <c r="U144" s="138"/>
      <c r="V144" s="130"/>
      <c r="W144" s="130"/>
      <c r="X144" s="130"/>
      <c r="Y144" s="130"/>
      <c r="Z144" s="130"/>
    </row>
    <row r="145" spans="1:26" ht="12" hidden="1" customHeight="1">
      <c r="A145" s="149"/>
      <c r="B145" s="130"/>
      <c r="C145" s="130"/>
      <c r="D145" s="130"/>
      <c r="E145" s="130"/>
      <c r="F145" s="130"/>
      <c r="G145" s="130"/>
      <c r="H145" s="130"/>
      <c r="I145" s="130"/>
      <c r="J145" s="130"/>
      <c r="K145" s="130"/>
      <c r="L145" s="130"/>
      <c r="M145" s="130"/>
      <c r="N145" s="130"/>
      <c r="O145" s="130"/>
      <c r="P145" s="130"/>
      <c r="Q145" s="130"/>
      <c r="R145" s="130"/>
      <c r="S145" s="130"/>
      <c r="T145" s="130"/>
      <c r="U145" s="138"/>
      <c r="V145" s="130"/>
      <c r="W145" s="130"/>
      <c r="X145" s="130"/>
      <c r="Y145" s="130"/>
      <c r="Z145" s="130"/>
    </row>
    <row r="146" spans="1:26" ht="12" hidden="1" customHeight="1">
      <c r="A146" s="149"/>
      <c r="B146" s="130"/>
      <c r="C146" s="130"/>
      <c r="D146" s="130"/>
      <c r="E146" s="130"/>
      <c r="F146" s="130"/>
      <c r="G146" s="130"/>
      <c r="H146" s="130"/>
      <c r="I146" s="130"/>
      <c r="J146" s="130"/>
      <c r="K146" s="130"/>
      <c r="L146" s="130"/>
      <c r="M146" s="130"/>
      <c r="N146" s="130"/>
      <c r="O146" s="130"/>
      <c r="P146" s="130"/>
      <c r="Q146" s="130"/>
      <c r="R146" s="130"/>
      <c r="S146" s="130"/>
      <c r="T146" s="130"/>
      <c r="U146" s="138"/>
      <c r="V146" s="130"/>
      <c r="W146" s="130"/>
      <c r="X146" s="130"/>
      <c r="Y146" s="130"/>
      <c r="Z146" s="130"/>
    </row>
    <row r="147" spans="1:26" ht="12" hidden="1" customHeight="1">
      <c r="A147" s="149"/>
      <c r="B147" s="130"/>
      <c r="C147" s="130"/>
      <c r="D147" s="130"/>
      <c r="E147" s="130"/>
      <c r="F147" s="130"/>
      <c r="G147" s="130"/>
      <c r="H147" s="130"/>
      <c r="I147" s="130"/>
      <c r="J147" s="130"/>
      <c r="K147" s="130"/>
      <c r="L147" s="130"/>
      <c r="M147" s="130"/>
      <c r="N147" s="130"/>
      <c r="O147" s="130"/>
      <c r="P147" s="130"/>
      <c r="Q147" s="130"/>
      <c r="R147" s="130"/>
      <c r="S147" s="130"/>
      <c r="T147" s="130"/>
      <c r="U147" s="138"/>
      <c r="V147" s="130"/>
      <c r="W147" s="130"/>
      <c r="X147" s="130"/>
      <c r="Y147" s="130"/>
      <c r="Z147" s="130"/>
    </row>
    <row r="148" spans="1:26" ht="12" hidden="1" customHeight="1">
      <c r="A148" s="149"/>
      <c r="B148" s="130"/>
      <c r="C148" s="130"/>
      <c r="D148" s="130"/>
      <c r="E148" s="130"/>
      <c r="F148" s="130"/>
      <c r="G148" s="130"/>
      <c r="H148" s="130"/>
      <c r="I148" s="130"/>
      <c r="J148" s="130"/>
      <c r="K148" s="130"/>
      <c r="L148" s="130"/>
      <c r="M148" s="130"/>
      <c r="N148" s="130"/>
      <c r="O148" s="130"/>
      <c r="P148" s="130"/>
      <c r="Q148" s="130"/>
      <c r="R148" s="130"/>
      <c r="S148" s="130"/>
      <c r="T148" s="130"/>
      <c r="U148" s="138"/>
      <c r="V148" s="130"/>
      <c r="W148" s="130"/>
      <c r="X148" s="130"/>
      <c r="Y148" s="130"/>
      <c r="Z148" s="130"/>
    </row>
    <row r="149" spans="1:26" ht="12" hidden="1" customHeight="1">
      <c r="A149" s="149"/>
      <c r="B149" s="130"/>
      <c r="C149" s="130"/>
      <c r="D149" s="130"/>
      <c r="E149" s="130"/>
      <c r="F149" s="130"/>
      <c r="G149" s="130"/>
      <c r="H149" s="130"/>
      <c r="I149" s="130"/>
      <c r="J149" s="130"/>
      <c r="K149" s="130"/>
      <c r="L149" s="130"/>
      <c r="M149" s="130"/>
      <c r="N149" s="130"/>
      <c r="O149" s="130"/>
      <c r="P149" s="130"/>
      <c r="Q149" s="130"/>
      <c r="R149" s="130"/>
      <c r="S149" s="130"/>
      <c r="T149" s="130"/>
      <c r="U149" s="138"/>
      <c r="V149" s="130"/>
      <c r="W149" s="130"/>
      <c r="X149" s="130"/>
      <c r="Y149" s="130"/>
      <c r="Z149" s="130"/>
    </row>
    <row r="150" spans="1:26" ht="12" hidden="1" customHeight="1">
      <c r="A150" s="149"/>
      <c r="B150" s="130"/>
      <c r="C150" s="130"/>
      <c r="D150" s="130"/>
      <c r="E150" s="130"/>
      <c r="F150" s="130"/>
      <c r="G150" s="130"/>
      <c r="H150" s="130"/>
      <c r="I150" s="130"/>
      <c r="J150" s="130"/>
      <c r="K150" s="130"/>
      <c r="L150" s="130"/>
      <c r="M150" s="130"/>
      <c r="N150" s="130"/>
      <c r="O150" s="130"/>
      <c r="P150" s="130"/>
      <c r="Q150" s="130"/>
      <c r="R150" s="130"/>
      <c r="S150" s="130"/>
      <c r="T150" s="130"/>
      <c r="U150" s="138"/>
      <c r="V150" s="130"/>
      <c r="W150" s="130"/>
      <c r="X150" s="130"/>
      <c r="Y150" s="130"/>
      <c r="Z150" s="130"/>
    </row>
    <row r="151" spans="1:26" ht="12" customHeight="1">
      <c r="A151" s="149"/>
      <c r="B151" s="130"/>
      <c r="C151" s="130"/>
      <c r="D151" s="130"/>
      <c r="E151" s="130"/>
      <c r="F151" s="130"/>
      <c r="G151" s="130"/>
      <c r="H151" s="130"/>
      <c r="I151" s="130"/>
      <c r="J151" s="130"/>
      <c r="K151" s="130"/>
      <c r="L151" s="130"/>
      <c r="M151" s="130"/>
      <c r="N151" s="130"/>
      <c r="O151" s="130"/>
      <c r="P151" s="130"/>
      <c r="Q151" s="130"/>
      <c r="R151" s="130"/>
      <c r="S151" s="130"/>
      <c r="T151" s="130"/>
      <c r="U151" s="138"/>
      <c r="V151" s="130"/>
      <c r="W151" s="130"/>
      <c r="X151" s="130"/>
      <c r="Y151" s="130"/>
      <c r="Z151" s="130"/>
    </row>
    <row r="152" spans="1:26" ht="12" customHeight="1">
      <c r="A152" s="149"/>
      <c r="B152" s="130"/>
      <c r="C152" s="130"/>
      <c r="D152" s="130"/>
      <c r="E152" s="130"/>
      <c r="F152" s="130"/>
      <c r="G152" s="130"/>
      <c r="H152" s="130"/>
      <c r="I152" s="130"/>
      <c r="J152" s="130"/>
      <c r="K152" s="130"/>
      <c r="L152" s="130"/>
      <c r="M152" s="130"/>
      <c r="N152" s="130"/>
      <c r="O152" s="130"/>
      <c r="P152" s="130"/>
      <c r="Q152" s="130"/>
      <c r="R152" s="130"/>
      <c r="S152" s="130"/>
      <c r="T152" s="130"/>
      <c r="U152" s="138"/>
      <c r="V152" s="130"/>
      <c r="W152" s="130"/>
      <c r="X152" s="130"/>
      <c r="Y152" s="130"/>
      <c r="Z152" s="130"/>
    </row>
    <row r="153" spans="1:26" ht="12" customHeight="1">
      <c r="A153" s="149"/>
      <c r="B153" s="130"/>
      <c r="C153" s="130"/>
      <c r="D153" s="130"/>
      <c r="E153" s="130"/>
      <c r="F153" s="130"/>
      <c r="G153" s="130"/>
      <c r="H153" s="130"/>
      <c r="I153" s="130"/>
      <c r="J153" s="130"/>
      <c r="K153" s="130"/>
      <c r="L153" s="130"/>
      <c r="M153" s="130"/>
      <c r="N153" s="130"/>
      <c r="O153" s="130"/>
      <c r="P153" s="130"/>
      <c r="Q153" s="130"/>
      <c r="R153" s="130"/>
      <c r="S153" s="130"/>
      <c r="T153" s="130"/>
      <c r="U153" s="138"/>
      <c r="V153" s="130"/>
      <c r="W153" s="130"/>
      <c r="X153" s="130"/>
      <c r="Y153" s="130"/>
      <c r="Z153" s="130"/>
    </row>
    <row r="154" spans="1:26" ht="12" customHeight="1">
      <c r="A154" s="149"/>
      <c r="B154" s="130"/>
      <c r="C154" s="130"/>
      <c r="D154" s="130"/>
      <c r="E154" s="130"/>
      <c r="F154" s="130"/>
      <c r="G154" s="130"/>
      <c r="H154" s="130"/>
      <c r="I154" s="130"/>
      <c r="J154" s="130"/>
      <c r="K154" s="130"/>
      <c r="L154" s="130"/>
      <c r="M154" s="130"/>
      <c r="N154" s="130"/>
      <c r="O154" s="130"/>
      <c r="P154" s="130"/>
      <c r="Q154" s="130"/>
      <c r="R154" s="130"/>
      <c r="S154" s="130"/>
      <c r="T154" s="130"/>
      <c r="U154" s="138"/>
      <c r="V154" s="130"/>
      <c r="W154" s="130"/>
      <c r="X154" s="130"/>
      <c r="Y154" s="130"/>
      <c r="Z154" s="130"/>
    </row>
    <row r="155" spans="1:26" ht="12" customHeight="1">
      <c r="A155" s="149"/>
      <c r="B155" s="130"/>
      <c r="C155" s="130"/>
      <c r="D155" s="130"/>
      <c r="E155" s="130"/>
      <c r="F155" s="130"/>
      <c r="G155" s="130"/>
      <c r="H155" s="130"/>
      <c r="I155" s="130"/>
      <c r="J155" s="130"/>
      <c r="K155" s="130"/>
      <c r="L155" s="130"/>
      <c r="M155" s="130"/>
      <c r="N155" s="130"/>
      <c r="O155" s="130"/>
      <c r="P155" s="130"/>
      <c r="Q155" s="130"/>
      <c r="R155" s="130"/>
      <c r="S155" s="130"/>
      <c r="T155" s="130"/>
      <c r="U155" s="138"/>
      <c r="V155" s="130"/>
      <c r="W155" s="130"/>
      <c r="X155" s="130"/>
      <c r="Y155" s="130"/>
      <c r="Z155" s="130"/>
    </row>
    <row r="156" spans="1:26" ht="12" customHeight="1">
      <c r="A156" s="149"/>
      <c r="B156" s="130"/>
      <c r="C156" s="130"/>
      <c r="D156" s="130"/>
      <c r="E156" s="130"/>
      <c r="F156" s="130"/>
      <c r="G156" s="130"/>
      <c r="H156" s="130"/>
      <c r="I156" s="130"/>
      <c r="J156" s="130"/>
      <c r="K156" s="130"/>
      <c r="L156" s="130"/>
      <c r="M156" s="130"/>
      <c r="N156" s="130"/>
      <c r="O156" s="130"/>
      <c r="P156" s="130"/>
      <c r="Q156" s="130"/>
      <c r="R156" s="130"/>
      <c r="S156" s="130"/>
      <c r="T156" s="130"/>
      <c r="U156" s="138"/>
      <c r="V156" s="130"/>
      <c r="W156" s="130"/>
      <c r="X156" s="130"/>
      <c r="Y156" s="130"/>
      <c r="Z156" s="130"/>
    </row>
    <row r="157" spans="1:26" ht="12" customHeight="1">
      <c r="A157" s="149"/>
      <c r="B157" s="130"/>
      <c r="C157" s="130"/>
      <c r="D157" s="130"/>
      <c r="E157" s="130"/>
      <c r="F157" s="130"/>
      <c r="G157" s="130"/>
      <c r="H157" s="130"/>
      <c r="I157" s="130"/>
      <c r="J157" s="130"/>
      <c r="K157" s="130"/>
      <c r="L157" s="130"/>
      <c r="M157" s="130"/>
      <c r="N157" s="130"/>
      <c r="O157" s="130"/>
      <c r="P157" s="130"/>
      <c r="Q157" s="130"/>
      <c r="R157" s="130"/>
      <c r="S157" s="130"/>
      <c r="T157" s="130"/>
      <c r="U157" s="138"/>
      <c r="V157" s="130"/>
      <c r="W157" s="130"/>
      <c r="X157" s="130"/>
      <c r="Y157" s="130"/>
      <c r="Z157" s="130"/>
    </row>
    <row r="158" spans="1:26" ht="12" customHeight="1">
      <c r="A158" s="149"/>
      <c r="B158" s="130"/>
      <c r="C158" s="130"/>
      <c r="D158" s="130"/>
      <c r="E158" s="130"/>
      <c r="F158" s="130"/>
      <c r="G158" s="130"/>
      <c r="H158" s="130"/>
      <c r="I158" s="130"/>
      <c r="J158" s="130"/>
      <c r="K158" s="130"/>
      <c r="L158" s="130"/>
      <c r="M158" s="130"/>
      <c r="N158" s="130"/>
      <c r="O158" s="130"/>
      <c r="P158" s="130"/>
      <c r="Q158" s="130"/>
      <c r="R158" s="130"/>
      <c r="S158" s="130"/>
      <c r="T158" s="130"/>
      <c r="U158" s="138"/>
      <c r="V158" s="130"/>
      <c r="W158" s="130"/>
      <c r="X158" s="130"/>
      <c r="Y158" s="130"/>
      <c r="Z158" s="130"/>
    </row>
    <row r="159" spans="1:26" ht="12" customHeight="1">
      <c r="A159" s="149"/>
      <c r="B159" s="130"/>
      <c r="C159" s="130"/>
      <c r="D159" s="130"/>
      <c r="E159" s="130"/>
      <c r="F159" s="130"/>
      <c r="G159" s="130"/>
      <c r="H159" s="130"/>
      <c r="I159" s="130"/>
      <c r="J159" s="130"/>
      <c r="K159" s="130"/>
      <c r="L159" s="130"/>
      <c r="M159" s="130"/>
      <c r="N159" s="130"/>
      <c r="O159" s="130"/>
      <c r="P159" s="130"/>
      <c r="Q159" s="130"/>
      <c r="R159" s="130"/>
      <c r="S159" s="130"/>
      <c r="T159" s="130"/>
      <c r="U159" s="138"/>
      <c r="V159" s="130"/>
      <c r="W159" s="130"/>
      <c r="X159" s="130"/>
      <c r="Y159" s="130"/>
      <c r="Z159" s="130"/>
    </row>
    <row r="160" spans="1:26" ht="12" customHeight="1">
      <c r="A160" s="149"/>
      <c r="B160" s="130"/>
      <c r="C160" s="130"/>
      <c r="D160" s="130"/>
      <c r="E160" s="130"/>
      <c r="F160" s="130"/>
      <c r="G160" s="130"/>
      <c r="H160" s="130"/>
      <c r="I160" s="130"/>
      <c r="J160" s="130"/>
      <c r="K160" s="130"/>
      <c r="L160" s="130"/>
      <c r="M160" s="130"/>
      <c r="N160" s="130"/>
      <c r="O160" s="130"/>
      <c r="P160" s="130"/>
      <c r="Q160" s="130"/>
      <c r="R160" s="130"/>
      <c r="S160" s="130"/>
      <c r="T160" s="130"/>
      <c r="U160" s="138"/>
      <c r="V160" s="130"/>
      <c r="W160" s="130"/>
      <c r="X160" s="130"/>
      <c r="Y160" s="130"/>
      <c r="Z160" s="130"/>
    </row>
    <row r="161" spans="1:26" ht="12" customHeight="1">
      <c r="A161" s="149"/>
      <c r="B161" s="130"/>
      <c r="C161" s="130"/>
      <c r="D161" s="130"/>
      <c r="E161" s="130"/>
      <c r="F161" s="130"/>
      <c r="G161" s="130"/>
      <c r="H161" s="130"/>
      <c r="I161" s="130"/>
      <c r="J161" s="130"/>
      <c r="K161" s="130"/>
      <c r="L161" s="130"/>
      <c r="M161" s="130"/>
      <c r="N161" s="130"/>
      <c r="O161" s="130"/>
      <c r="P161" s="130"/>
      <c r="Q161" s="130"/>
      <c r="R161" s="130"/>
      <c r="S161" s="130"/>
      <c r="T161" s="130"/>
      <c r="U161" s="138"/>
      <c r="V161" s="130"/>
      <c r="W161" s="130"/>
      <c r="X161" s="130"/>
      <c r="Y161" s="130"/>
      <c r="Z161" s="130"/>
    </row>
    <row r="162" spans="1:26" ht="12" customHeight="1">
      <c r="A162" s="149"/>
      <c r="B162" s="130"/>
      <c r="C162" s="130"/>
      <c r="D162" s="130"/>
      <c r="E162" s="130"/>
      <c r="F162" s="130"/>
      <c r="G162" s="130"/>
      <c r="H162" s="130"/>
      <c r="I162" s="130"/>
      <c r="J162" s="130"/>
      <c r="K162" s="130"/>
      <c r="L162" s="130"/>
      <c r="M162" s="130"/>
      <c r="N162" s="130"/>
      <c r="O162" s="130"/>
      <c r="P162" s="130"/>
      <c r="Q162" s="130"/>
      <c r="R162" s="130"/>
      <c r="S162" s="130"/>
      <c r="T162" s="130"/>
      <c r="U162" s="138"/>
      <c r="V162" s="130"/>
      <c r="W162" s="130"/>
      <c r="X162" s="130"/>
      <c r="Y162" s="130"/>
      <c r="Z162" s="130"/>
    </row>
    <row r="163" spans="1:26" ht="12" customHeight="1">
      <c r="A163" s="149"/>
      <c r="B163" s="130"/>
      <c r="C163" s="130"/>
      <c r="D163" s="130"/>
      <c r="E163" s="130"/>
      <c r="F163" s="130"/>
      <c r="G163" s="130"/>
      <c r="H163" s="130"/>
      <c r="I163" s="130"/>
      <c r="J163" s="130"/>
      <c r="K163" s="130"/>
      <c r="L163" s="130"/>
      <c r="M163" s="130"/>
      <c r="N163" s="130"/>
      <c r="O163" s="130"/>
      <c r="P163" s="130"/>
      <c r="Q163" s="130"/>
      <c r="R163" s="130"/>
      <c r="S163" s="130"/>
      <c r="T163" s="130"/>
      <c r="U163" s="138"/>
      <c r="V163" s="130"/>
      <c r="W163" s="130"/>
      <c r="X163" s="130"/>
      <c r="Y163" s="130"/>
      <c r="Z163" s="130"/>
    </row>
    <row r="164" spans="1:26" ht="12" customHeight="1">
      <c r="A164" s="149"/>
      <c r="B164" s="130"/>
      <c r="C164" s="130"/>
      <c r="D164" s="130"/>
      <c r="E164" s="130"/>
      <c r="F164" s="130"/>
      <c r="G164" s="130"/>
      <c r="H164" s="130"/>
      <c r="I164" s="130"/>
      <c r="J164" s="130"/>
      <c r="K164" s="130"/>
      <c r="L164" s="130"/>
      <c r="M164" s="130"/>
      <c r="N164" s="130"/>
      <c r="O164" s="130"/>
      <c r="P164" s="130"/>
      <c r="Q164" s="130"/>
      <c r="R164" s="130"/>
      <c r="S164" s="130"/>
      <c r="T164" s="130"/>
      <c r="U164" s="138"/>
      <c r="V164" s="130"/>
      <c r="W164" s="130"/>
      <c r="X164" s="130"/>
      <c r="Y164" s="130"/>
      <c r="Z164" s="130"/>
    </row>
    <row r="165" spans="1:26" ht="12" customHeight="1">
      <c r="A165" s="149"/>
      <c r="B165" s="130"/>
      <c r="C165" s="130"/>
      <c r="D165" s="130"/>
      <c r="E165" s="130"/>
      <c r="F165" s="130"/>
      <c r="G165" s="130"/>
      <c r="H165" s="130"/>
      <c r="I165" s="130"/>
      <c r="J165" s="130"/>
      <c r="K165" s="130"/>
      <c r="L165" s="130"/>
      <c r="M165" s="130"/>
      <c r="N165" s="130"/>
      <c r="O165" s="130"/>
      <c r="P165" s="130"/>
      <c r="Q165" s="130"/>
      <c r="R165" s="130"/>
      <c r="S165" s="130"/>
      <c r="T165" s="130"/>
      <c r="U165" s="138"/>
      <c r="V165" s="130"/>
      <c r="W165" s="130"/>
      <c r="X165" s="130"/>
      <c r="Y165" s="130"/>
      <c r="Z165" s="130"/>
    </row>
    <row r="166" spans="1:26" ht="12" customHeight="1">
      <c r="A166" s="149"/>
      <c r="B166" s="130"/>
      <c r="C166" s="130"/>
      <c r="D166" s="130"/>
      <c r="E166" s="130"/>
      <c r="F166" s="130"/>
      <c r="G166" s="130"/>
      <c r="H166" s="130"/>
      <c r="I166" s="130"/>
      <c r="J166" s="130"/>
      <c r="K166" s="130"/>
      <c r="L166" s="130"/>
      <c r="M166" s="130"/>
      <c r="N166" s="130"/>
      <c r="O166" s="130"/>
      <c r="P166" s="130"/>
      <c r="Q166" s="130"/>
      <c r="R166" s="130"/>
      <c r="S166" s="130"/>
      <c r="T166" s="130"/>
      <c r="U166" s="138"/>
      <c r="V166" s="130"/>
      <c r="W166" s="130"/>
      <c r="X166" s="130"/>
      <c r="Y166" s="130"/>
      <c r="Z166" s="130"/>
    </row>
    <row r="167" spans="1:26" ht="12" customHeight="1">
      <c r="A167" s="149"/>
      <c r="B167" s="130"/>
      <c r="C167" s="130"/>
      <c r="D167" s="130"/>
      <c r="E167" s="130"/>
      <c r="F167" s="130"/>
      <c r="G167" s="130"/>
      <c r="H167" s="130"/>
      <c r="I167" s="130"/>
      <c r="J167" s="130"/>
      <c r="K167" s="130"/>
      <c r="L167" s="130"/>
      <c r="M167" s="130"/>
      <c r="N167" s="130"/>
      <c r="O167" s="130"/>
      <c r="P167" s="130"/>
      <c r="Q167" s="130"/>
      <c r="R167" s="130"/>
      <c r="S167" s="130"/>
      <c r="T167" s="130"/>
      <c r="U167" s="138"/>
      <c r="V167" s="130"/>
      <c r="W167" s="130"/>
      <c r="X167" s="130"/>
      <c r="Y167" s="130"/>
      <c r="Z167" s="130"/>
    </row>
    <row r="168" spans="1:26" ht="12" customHeight="1">
      <c r="A168" s="149"/>
      <c r="B168" s="130"/>
      <c r="C168" s="130"/>
      <c r="D168" s="130"/>
      <c r="E168" s="130"/>
      <c r="F168" s="130"/>
      <c r="G168" s="130"/>
      <c r="H168" s="130"/>
      <c r="I168" s="130"/>
      <c r="J168" s="130"/>
      <c r="K168" s="130"/>
      <c r="L168" s="130"/>
      <c r="M168" s="130"/>
      <c r="N168" s="130"/>
      <c r="O168" s="130"/>
      <c r="P168" s="130"/>
      <c r="Q168" s="130"/>
      <c r="R168" s="130"/>
      <c r="S168" s="130"/>
      <c r="T168" s="130"/>
      <c r="U168" s="138"/>
      <c r="V168" s="130"/>
      <c r="W168" s="130"/>
      <c r="X168" s="130"/>
      <c r="Y168" s="130"/>
      <c r="Z168" s="130"/>
    </row>
    <row r="169" spans="1:26" ht="12" customHeight="1">
      <c r="A169" s="149"/>
      <c r="B169" s="130"/>
      <c r="C169" s="130"/>
      <c r="D169" s="130"/>
      <c r="E169" s="130"/>
      <c r="F169" s="130"/>
      <c r="G169" s="130"/>
      <c r="H169" s="130"/>
      <c r="I169" s="130"/>
      <c r="J169" s="130"/>
      <c r="K169" s="130"/>
      <c r="L169" s="130"/>
      <c r="M169" s="130"/>
      <c r="N169" s="130"/>
      <c r="O169" s="130"/>
      <c r="P169" s="130"/>
      <c r="Q169" s="130"/>
      <c r="R169" s="130"/>
      <c r="S169" s="130"/>
      <c r="T169" s="130"/>
      <c r="U169" s="138"/>
      <c r="V169" s="130"/>
      <c r="W169" s="130"/>
      <c r="X169" s="130"/>
      <c r="Y169" s="130"/>
      <c r="Z169" s="130"/>
    </row>
    <row r="170" spans="1:26" ht="12" customHeight="1">
      <c r="A170" s="149"/>
      <c r="B170" s="130"/>
      <c r="C170" s="130"/>
      <c r="D170" s="130"/>
      <c r="E170" s="130"/>
      <c r="F170" s="130"/>
      <c r="G170" s="130"/>
      <c r="H170" s="130"/>
      <c r="I170" s="130"/>
      <c r="J170" s="130"/>
      <c r="K170" s="130"/>
      <c r="L170" s="130"/>
      <c r="M170" s="130"/>
      <c r="N170" s="130"/>
      <c r="O170" s="130"/>
      <c r="P170" s="130"/>
      <c r="Q170" s="130"/>
      <c r="R170" s="130"/>
      <c r="S170" s="130"/>
      <c r="T170" s="130"/>
      <c r="U170" s="138"/>
      <c r="V170" s="130"/>
      <c r="W170" s="130"/>
      <c r="X170" s="130"/>
      <c r="Y170" s="130"/>
      <c r="Z170" s="130"/>
    </row>
    <row r="171" spans="1:26" ht="12" customHeight="1">
      <c r="A171" s="149"/>
      <c r="B171" s="130"/>
      <c r="C171" s="130"/>
      <c r="D171" s="130"/>
      <c r="E171" s="130"/>
      <c r="F171" s="130"/>
      <c r="G171" s="130"/>
      <c r="H171" s="130"/>
      <c r="I171" s="130"/>
      <c r="J171" s="130"/>
      <c r="K171" s="130"/>
      <c r="L171" s="130"/>
      <c r="M171" s="130"/>
      <c r="N171" s="130"/>
      <c r="O171" s="130"/>
      <c r="P171" s="130"/>
      <c r="Q171" s="130"/>
      <c r="R171" s="130"/>
      <c r="S171" s="130"/>
      <c r="T171" s="130"/>
      <c r="U171" s="138"/>
      <c r="V171" s="130"/>
      <c r="W171" s="130"/>
      <c r="X171" s="130"/>
      <c r="Y171" s="130"/>
      <c r="Z171" s="130"/>
    </row>
    <row r="172" spans="1:26" ht="12" customHeight="1">
      <c r="A172" s="149"/>
      <c r="B172" s="130"/>
      <c r="C172" s="130"/>
      <c r="D172" s="130"/>
      <c r="E172" s="130"/>
      <c r="F172" s="130"/>
      <c r="G172" s="130"/>
      <c r="H172" s="130"/>
      <c r="I172" s="130"/>
      <c r="J172" s="130"/>
      <c r="K172" s="130"/>
      <c r="L172" s="130"/>
      <c r="M172" s="130"/>
      <c r="N172" s="130"/>
      <c r="O172" s="130"/>
      <c r="P172" s="130"/>
      <c r="Q172" s="130"/>
      <c r="R172" s="130"/>
      <c r="S172" s="130"/>
      <c r="T172" s="130"/>
      <c r="U172" s="138"/>
      <c r="V172" s="130"/>
      <c r="W172" s="130"/>
      <c r="X172" s="130"/>
      <c r="Y172" s="130"/>
      <c r="Z172" s="130"/>
    </row>
    <row r="173" spans="1:26" ht="12" customHeight="1">
      <c r="A173" s="149"/>
      <c r="B173" s="130"/>
      <c r="C173" s="130"/>
      <c r="D173" s="130"/>
      <c r="E173" s="130"/>
      <c r="F173" s="130"/>
      <c r="G173" s="130"/>
      <c r="H173" s="130"/>
      <c r="I173" s="130"/>
      <c r="J173" s="130"/>
      <c r="K173" s="130"/>
      <c r="L173" s="130"/>
      <c r="M173" s="130"/>
      <c r="N173" s="130"/>
      <c r="O173" s="130"/>
      <c r="P173" s="130"/>
      <c r="Q173" s="130"/>
      <c r="R173" s="130"/>
      <c r="S173" s="130"/>
      <c r="T173" s="130"/>
      <c r="U173" s="138"/>
      <c r="V173" s="130"/>
      <c r="W173" s="130"/>
      <c r="X173" s="130"/>
      <c r="Y173" s="130"/>
      <c r="Z173" s="130"/>
    </row>
    <row r="174" spans="1:26" ht="12" customHeight="1">
      <c r="A174" s="149"/>
      <c r="B174" s="130"/>
      <c r="C174" s="130"/>
      <c r="D174" s="130"/>
      <c r="E174" s="130"/>
      <c r="F174" s="130"/>
      <c r="G174" s="130"/>
      <c r="H174" s="130"/>
      <c r="I174" s="130"/>
      <c r="J174" s="130"/>
      <c r="K174" s="130"/>
      <c r="L174" s="130"/>
      <c r="M174" s="130"/>
      <c r="N174" s="130"/>
      <c r="O174" s="130"/>
      <c r="P174" s="130"/>
      <c r="Q174" s="130"/>
      <c r="R174" s="130"/>
      <c r="S174" s="130"/>
      <c r="T174" s="130"/>
      <c r="U174" s="138"/>
      <c r="V174" s="130"/>
      <c r="W174" s="130"/>
      <c r="X174" s="130"/>
      <c r="Y174" s="130"/>
      <c r="Z174" s="130"/>
    </row>
    <row r="175" spans="1:26" ht="12" customHeight="1">
      <c r="A175" s="149"/>
      <c r="B175" s="130"/>
      <c r="C175" s="130"/>
      <c r="D175" s="130"/>
      <c r="E175" s="130"/>
      <c r="F175" s="130"/>
      <c r="G175" s="130"/>
      <c r="H175" s="130"/>
      <c r="I175" s="130"/>
      <c r="J175" s="130"/>
      <c r="K175" s="130"/>
      <c r="L175" s="130"/>
      <c r="M175" s="130"/>
      <c r="N175" s="130"/>
      <c r="O175" s="130"/>
      <c r="P175" s="130"/>
      <c r="Q175" s="130"/>
      <c r="R175" s="130"/>
      <c r="S175" s="130"/>
      <c r="T175" s="130"/>
      <c r="U175" s="138"/>
      <c r="V175" s="130"/>
      <c r="W175" s="130"/>
      <c r="X175" s="130"/>
      <c r="Y175" s="130"/>
      <c r="Z175" s="130"/>
    </row>
    <row r="176" spans="1:26" ht="12" customHeight="1">
      <c r="A176" s="149"/>
      <c r="B176" s="130"/>
      <c r="C176" s="130"/>
      <c r="D176" s="130"/>
      <c r="E176" s="130"/>
      <c r="F176" s="130"/>
      <c r="G176" s="130"/>
      <c r="H176" s="130"/>
      <c r="I176" s="130"/>
      <c r="J176" s="130"/>
      <c r="K176" s="130"/>
      <c r="L176" s="130"/>
      <c r="M176" s="130"/>
      <c r="N176" s="130"/>
      <c r="O176" s="130"/>
      <c r="P176" s="130"/>
      <c r="Q176" s="130"/>
      <c r="R176" s="130"/>
      <c r="S176" s="130"/>
      <c r="T176" s="130"/>
      <c r="U176" s="138"/>
      <c r="V176" s="130"/>
      <c r="W176" s="130"/>
      <c r="X176" s="130"/>
      <c r="Y176" s="130"/>
      <c r="Z176" s="130"/>
    </row>
    <row r="177" spans="1:26" ht="12" customHeight="1">
      <c r="A177" s="149"/>
      <c r="B177" s="130"/>
      <c r="C177" s="130"/>
      <c r="D177" s="130"/>
      <c r="E177" s="130"/>
      <c r="F177" s="130"/>
      <c r="G177" s="130"/>
      <c r="H177" s="130"/>
      <c r="I177" s="130"/>
      <c r="J177" s="130"/>
      <c r="K177" s="130"/>
      <c r="L177" s="130"/>
      <c r="M177" s="130"/>
      <c r="N177" s="130"/>
      <c r="O177" s="130"/>
      <c r="P177" s="130"/>
      <c r="Q177" s="130"/>
      <c r="R177" s="130"/>
      <c r="S177" s="130"/>
      <c r="T177" s="130"/>
      <c r="U177" s="138"/>
      <c r="V177" s="130"/>
      <c r="W177" s="130"/>
      <c r="X177" s="130"/>
      <c r="Y177" s="130"/>
      <c r="Z177" s="130"/>
    </row>
    <row r="178" spans="1:26" ht="12" customHeight="1">
      <c r="A178" s="149"/>
      <c r="B178" s="130"/>
      <c r="C178" s="130"/>
      <c r="D178" s="130"/>
      <c r="E178" s="130"/>
      <c r="F178" s="130"/>
      <c r="G178" s="130"/>
      <c r="H178" s="130"/>
      <c r="I178" s="130"/>
      <c r="J178" s="130"/>
      <c r="K178" s="130"/>
      <c r="L178" s="130"/>
      <c r="M178" s="130"/>
      <c r="N178" s="130"/>
      <c r="O178" s="130"/>
      <c r="P178" s="130"/>
      <c r="Q178" s="130"/>
      <c r="R178" s="130"/>
      <c r="S178" s="130"/>
      <c r="T178" s="130"/>
      <c r="U178" s="138"/>
      <c r="V178" s="130"/>
      <c r="W178" s="130"/>
      <c r="X178" s="130"/>
      <c r="Y178" s="130"/>
      <c r="Z178" s="130"/>
    </row>
    <row r="179" spans="1:26" ht="12" customHeight="1">
      <c r="A179" s="149"/>
      <c r="B179" s="130"/>
      <c r="C179" s="130"/>
      <c r="D179" s="130"/>
      <c r="E179" s="130"/>
      <c r="F179" s="130"/>
      <c r="G179" s="130"/>
      <c r="H179" s="130"/>
      <c r="I179" s="130"/>
      <c r="J179" s="130"/>
      <c r="K179" s="130"/>
      <c r="L179" s="130"/>
      <c r="M179" s="130"/>
      <c r="N179" s="130"/>
      <c r="O179" s="130"/>
      <c r="P179" s="130"/>
      <c r="Q179" s="130"/>
      <c r="R179" s="130"/>
      <c r="S179" s="130"/>
      <c r="T179" s="130"/>
      <c r="U179" s="138"/>
      <c r="V179" s="130"/>
      <c r="W179" s="130"/>
      <c r="X179" s="130"/>
      <c r="Y179" s="130"/>
      <c r="Z179" s="130"/>
    </row>
    <row r="180" spans="1:26" ht="12" customHeight="1">
      <c r="A180" s="149"/>
      <c r="B180" s="130"/>
      <c r="C180" s="130"/>
      <c r="D180" s="130"/>
      <c r="E180" s="130"/>
      <c r="F180" s="130"/>
      <c r="G180" s="130"/>
      <c r="H180" s="130"/>
      <c r="I180" s="130"/>
      <c r="J180" s="130"/>
      <c r="K180" s="130"/>
      <c r="L180" s="130"/>
      <c r="M180" s="130"/>
      <c r="N180" s="130"/>
      <c r="O180" s="130"/>
      <c r="P180" s="130"/>
      <c r="Q180" s="130"/>
      <c r="R180" s="130"/>
      <c r="S180" s="130"/>
      <c r="T180" s="130"/>
      <c r="U180" s="138"/>
      <c r="V180" s="130"/>
      <c r="W180" s="130"/>
      <c r="X180" s="130"/>
      <c r="Y180" s="130"/>
      <c r="Z180" s="130"/>
    </row>
    <row r="181" spans="1:26" ht="12" customHeight="1">
      <c r="A181" s="149"/>
      <c r="B181" s="130"/>
      <c r="C181" s="130"/>
      <c r="D181" s="130"/>
      <c r="E181" s="130"/>
      <c r="F181" s="130"/>
      <c r="G181" s="130"/>
      <c r="H181" s="130"/>
      <c r="I181" s="130"/>
      <c r="J181" s="130"/>
      <c r="K181" s="130"/>
      <c r="L181" s="130"/>
      <c r="M181" s="130"/>
      <c r="N181" s="130"/>
      <c r="O181" s="130"/>
      <c r="P181" s="130"/>
      <c r="Q181" s="130"/>
      <c r="R181" s="130"/>
      <c r="S181" s="130"/>
      <c r="T181" s="130"/>
      <c r="U181" s="138"/>
      <c r="V181" s="130"/>
      <c r="W181" s="130"/>
      <c r="X181" s="130"/>
      <c r="Y181" s="130"/>
      <c r="Z181" s="130"/>
    </row>
    <row r="182" spans="1:26" ht="12" customHeight="1">
      <c r="A182" s="149"/>
      <c r="B182" s="130"/>
      <c r="C182" s="130"/>
      <c r="D182" s="130"/>
      <c r="E182" s="130"/>
      <c r="F182" s="130"/>
      <c r="G182" s="130"/>
      <c r="H182" s="130"/>
      <c r="I182" s="130"/>
      <c r="J182" s="130"/>
      <c r="K182" s="130"/>
      <c r="L182" s="130"/>
      <c r="M182" s="130"/>
      <c r="N182" s="130"/>
      <c r="O182" s="130"/>
      <c r="P182" s="130"/>
      <c r="Q182" s="130"/>
      <c r="R182" s="130"/>
      <c r="S182" s="130"/>
      <c r="T182" s="130"/>
      <c r="U182" s="138"/>
      <c r="V182" s="130"/>
      <c r="W182" s="130"/>
      <c r="X182" s="130"/>
      <c r="Y182" s="130"/>
      <c r="Z182" s="130"/>
    </row>
    <row r="183" spans="1:26" ht="12" customHeight="1">
      <c r="A183" s="149"/>
      <c r="B183" s="130"/>
      <c r="C183" s="130"/>
      <c r="D183" s="130"/>
      <c r="E183" s="130"/>
      <c r="F183" s="130"/>
      <c r="G183" s="130"/>
      <c r="H183" s="130"/>
      <c r="I183" s="130"/>
      <c r="J183" s="130"/>
      <c r="K183" s="130"/>
      <c r="L183" s="130"/>
      <c r="M183" s="130"/>
      <c r="N183" s="130"/>
      <c r="O183" s="130"/>
      <c r="P183" s="130"/>
      <c r="Q183" s="130"/>
      <c r="R183" s="130"/>
      <c r="S183" s="130"/>
      <c r="T183" s="130"/>
      <c r="U183" s="138"/>
      <c r="V183" s="130"/>
      <c r="W183" s="130"/>
      <c r="X183" s="130"/>
      <c r="Y183" s="130"/>
      <c r="Z183" s="130"/>
    </row>
    <row r="184" spans="1:26" ht="12" customHeight="1">
      <c r="A184" s="149"/>
      <c r="B184" s="130"/>
      <c r="C184" s="130"/>
      <c r="D184" s="130"/>
      <c r="E184" s="130"/>
      <c r="F184" s="130"/>
      <c r="G184" s="130"/>
      <c r="H184" s="130"/>
      <c r="I184" s="130"/>
      <c r="J184" s="130"/>
      <c r="K184" s="130"/>
      <c r="L184" s="130"/>
      <c r="M184" s="130"/>
      <c r="N184" s="130"/>
      <c r="O184" s="130"/>
      <c r="P184" s="130"/>
      <c r="Q184" s="130"/>
      <c r="R184" s="130"/>
      <c r="S184" s="130"/>
      <c r="T184" s="130"/>
      <c r="U184" s="138"/>
      <c r="V184" s="130"/>
      <c r="W184" s="130"/>
      <c r="X184" s="130"/>
      <c r="Y184" s="130"/>
      <c r="Z184" s="130"/>
    </row>
    <row r="185" spans="1:26" ht="12" customHeight="1">
      <c r="A185" s="149"/>
      <c r="B185" s="130"/>
      <c r="C185" s="130"/>
      <c r="D185" s="130"/>
      <c r="E185" s="130"/>
      <c r="F185" s="130"/>
      <c r="G185" s="130"/>
      <c r="H185" s="130"/>
      <c r="I185" s="130"/>
      <c r="J185" s="130"/>
      <c r="K185" s="130"/>
      <c r="L185" s="130"/>
      <c r="M185" s="130"/>
      <c r="N185" s="130"/>
      <c r="O185" s="130"/>
      <c r="P185" s="130"/>
      <c r="Q185" s="130"/>
      <c r="R185" s="130"/>
      <c r="S185" s="130"/>
      <c r="T185" s="130"/>
      <c r="U185" s="138"/>
      <c r="V185" s="130"/>
      <c r="W185" s="130"/>
      <c r="X185" s="130"/>
      <c r="Y185" s="130"/>
      <c r="Z185" s="130"/>
    </row>
    <row r="186" spans="1:26" ht="12" customHeight="1">
      <c r="A186" s="149"/>
      <c r="B186" s="130"/>
      <c r="C186" s="130"/>
      <c r="D186" s="130"/>
      <c r="E186" s="130"/>
      <c r="F186" s="130"/>
      <c r="G186" s="130"/>
      <c r="H186" s="130"/>
      <c r="I186" s="130"/>
      <c r="J186" s="130"/>
      <c r="K186" s="130"/>
      <c r="L186" s="130"/>
      <c r="M186" s="130"/>
      <c r="N186" s="130"/>
      <c r="O186" s="130"/>
      <c r="P186" s="130"/>
      <c r="Q186" s="130"/>
      <c r="R186" s="130"/>
      <c r="S186" s="130"/>
      <c r="T186" s="130"/>
      <c r="U186" s="138"/>
      <c r="V186" s="130"/>
      <c r="W186" s="130"/>
      <c r="X186" s="130"/>
      <c r="Y186" s="130"/>
      <c r="Z186" s="130"/>
    </row>
    <row r="187" spans="1:26" ht="12" customHeight="1">
      <c r="A187" s="149"/>
      <c r="B187" s="130"/>
      <c r="C187" s="130"/>
      <c r="D187" s="130"/>
      <c r="E187" s="130"/>
      <c r="F187" s="130"/>
      <c r="G187" s="130"/>
      <c r="H187" s="130"/>
      <c r="I187" s="130"/>
      <c r="J187" s="130"/>
      <c r="K187" s="130"/>
      <c r="L187" s="130"/>
      <c r="M187" s="130"/>
      <c r="N187" s="130"/>
      <c r="O187" s="130"/>
      <c r="P187" s="130"/>
      <c r="Q187" s="130"/>
      <c r="R187" s="130"/>
      <c r="S187" s="130"/>
      <c r="T187" s="130"/>
      <c r="U187" s="138"/>
      <c r="V187" s="130"/>
      <c r="W187" s="130"/>
      <c r="X187" s="130"/>
      <c r="Y187" s="130"/>
      <c r="Z187" s="130"/>
    </row>
    <row r="188" spans="1:26" ht="12" customHeight="1">
      <c r="A188" s="149"/>
      <c r="B188" s="130"/>
      <c r="C188" s="130"/>
      <c r="D188" s="130"/>
      <c r="E188" s="130"/>
      <c r="F188" s="130"/>
      <c r="G188" s="130"/>
      <c r="H188" s="130"/>
      <c r="I188" s="130"/>
      <c r="J188" s="130"/>
      <c r="K188" s="130"/>
      <c r="L188" s="130"/>
      <c r="M188" s="130"/>
      <c r="N188" s="130"/>
      <c r="O188" s="130"/>
      <c r="P188" s="130"/>
      <c r="Q188" s="130"/>
      <c r="R188" s="130"/>
      <c r="S188" s="130"/>
      <c r="T188" s="130"/>
      <c r="U188" s="138"/>
      <c r="V188" s="130"/>
      <c r="W188" s="130"/>
      <c r="X188" s="130"/>
      <c r="Y188" s="130"/>
      <c r="Z188" s="130"/>
    </row>
    <row r="189" spans="1:26" ht="12" customHeight="1">
      <c r="A189" s="149"/>
      <c r="B189" s="130"/>
      <c r="C189" s="130"/>
      <c r="D189" s="130"/>
      <c r="E189" s="130"/>
      <c r="F189" s="130"/>
      <c r="G189" s="130"/>
      <c r="H189" s="130"/>
      <c r="I189" s="130"/>
      <c r="J189" s="130"/>
      <c r="K189" s="130"/>
      <c r="L189" s="130"/>
      <c r="M189" s="130"/>
      <c r="N189" s="130"/>
      <c r="O189" s="130"/>
      <c r="P189" s="130"/>
      <c r="Q189" s="130"/>
      <c r="R189" s="130"/>
      <c r="S189" s="130"/>
      <c r="T189" s="130"/>
      <c r="U189" s="138"/>
      <c r="V189" s="130"/>
      <c r="W189" s="130"/>
      <c r="X189" s="130"/>
      <c r="Y189" s="130"/>
      <c r="Z189" s="130"/>
    </row>
    <row r="190" spans="1:26" ht="12" customHeight="1">
      <c r="A190" s="149"/>
      <c r="B190" s="130"/>
      <c r="C190" s="130"/>
      <c r="D190" s="130"/>
      <c r="E190" s="130"/>
      <c r="F190" s="130"/>
      <c r="G190" s="130"/>
      <c r="H190" s="130"/>
      <c r="I190" s="130"/>
      <c r="J190" s="130"/>
      <c r="K190" s="130"/>
      <c r="L190" s="130"/>
      <c r="M190" s="130"/>
      <c r="N190" s="130"/>
      <c r="O190" s="130"/>
      <c r="P190" s="130"/>
      <c r="Q190" s="130"/>
      <c r="R190" s="130"/>
      <c r="S190" s="130"/>
      <c r="T190" s="130"/>
      <c r="U190" s="138"/>
      <c r="V190" s="130"/>
      <c r="W190" s="130"/>
      <c r="X190" s="130"/>
      <c r="Y190" s="130"/>
      <c r="Z190" s="130"/>
    </row>
    <row r="191" spans="1:26" ht="12" customHeight="1">
      <c r="A191" s="149"/>
      <c r="B191" s="130"/>
      <c r="C191" s="130"/>
      <c r="D191" s="130"/>
      <c r="E191" s="130"/>
      <c r="F191" s="130"/>
      <c r="G191" s="130"/>
      <c r="H191" s="130"/>
      <c r="I191" s="130"/>
      <c r="J191" s="130"/>
      <c r="K191" s="130"/>
      <c r="L191" s="130"/>
      <c r="M191" s="130"/>
      <c r="N191" s="130"/>
      <c r="O191" s="130"/>
      <c r="P191" s="130"/>
      <c r="Q191" s="130"/>
      <c r="R191" s="130"/>
      <c r="S191" s="130"/>
      <c r="T191" s="130"/>
      <c r="U191" s="138"/>
      <c r="V191" s="130"/>
      <c r="W191" s="130"/>
      <c r="X191" s="130"/>
      <c r="Y191" s="130"/>
      <c r="Z191" s="130"/>
    </row>
    <row r="192" spans="1:26" ht="12" customHeight="1">
      <c r="A192" s="149"/>
      <c r="B192" s="130"/>
      <c r="C192" s="130"/>
      <c r="D192" s="130"/>
      <c r="E192" s="130"/>
      <c r="F192" s="130"/>
      <c r="G192" s="130"/>
      <c r="H192" s="130"/>
      <c r="I192" s="130"/>
      <c r="J192" s="130"/>
      <c r="K192" s="130"/>
      <c r="L192" s="130"/>
      <c r="M192" s="130"/>
      <c r="N192" s="130"/>
      <c r="O192" s="130"/>
      <c r="P192" s="130"/>
      <c r="Q192" s="130"/>
      <c r="R192" s="130"/>
      <c r="S192" s="130"/>
      <c r="T192" s="130"/>
      <c r="U192" s="138"/>
      <c r="V192" s="130"/>
      <c r="W192" s="130"/>
      <c r="X192" s="130"/>
      <c r="Y192" s="130"/>
      <c r="Z192" s="130"/>
    </row>
    <row r="193" spans="1:26" ht="12" customHeight="1">
      <c r="A193" s="149"/>
      <c r="B193" s="130"/>
      <c r="C193" s="130"/>
      <c r="D193" s="130"/>
      <c r="E193" s="130"/>
      <c r="F193" s="130"/>
      <c r="G193" s="130"/>
      <c r="H193" s="130"/>
      <c r="I193" s="130"/>
      <c r="J193" s="130"/>
      <c r="K193" s="130"/>
      <c r="L193" s="130"/>
      <c r="M193" s="130"/>
      <c r="N193" s="130"/>
      <c r="O193" s="130"/>
      <c r="P193" s="130"/>
      <c r="Q193" s="130"/>
      <c r="R193" s="130"/>
      <c r="S193" s="130"/>
      <c r="T193" s="130"/>
      <c r="U193" s="138"/>
      <c r="V193" s="130"/>
      <c r="W193" s="130"/>
      <c r="X193" s="130"/>
      <c r="Y193" s="130"/>
      <c r="Z193" s="130"/>
    </row>
    <row r="194" spans="1:26" ht="12" customHeight="1">
      <c r="A194" s="149"/>
      <c r="B194" s="130"/>
      <c r="C194" s="130"/>
      <c r="D194" s="130"/>
      <c r="E194" s="130"/>
      <c r="F194" s="130"/>
      <c r="G194" s="130"/>
      <c r="H194" s="130"/>
      <c r="I194" s="130"/>
      <c r="J194" s="130"/>
      <c r="K194" s="130"/>
      <c r="L194" s="130"/>
      <c r="M194" s="130"/>
      <c r="N194" s="130"/>
      <c r="O194" s="130"/>
      <c r="P194" s="130"/>
      <c r="Q194" s="130"/>
      <c r="R194" s="130"/>
      <c r="S194" s="130"/>
      <c r="T194" s="130"/>
      <c r="U194" s="138"/>
      <c r="V194" s="130"/>
      <c r="W194" s="130"/>
      <c r="X194" s="130"/>
      <c r="Y194" s="130"/>
      <c r="Z194" s="130"/>
    </row>
    <row r="195" spans="1:26" ht="12" customHeight="1">
      <c r="A195" s="149"/>
      <c r="B195" s="130"/>
      <c r="C195" s="130"/>
      <c r="D195" s="130"/>
      <c r="E195" s="130"/>
      <c r="F195" s="130"/>
      <c r="G195" s="130"/>
      <c r="H195" s="130"/>
      <c r="I195" s="130"/>
      <c r="J195" s="130"/>
      <c r="K195" s="130"/>
      <c r="L195" s="130"/>
      <c r="M195" s="130"/>
      <c r="N195" s="130"/>
      <c r="O195" s="130"/>
      <c r="P195" s="130"/>
      <c r="Q195" s="130"/>
      <c r="R195" s="130"/>
      <c r="S195" s="130"/>
      <c r="T195" s="130"/>
      <c r="U195" s="138"/>
      <c r="V195" s="130"/>
      <c r="W195" s="130"/>
      <c r="X195" s="130"/>
      <c r="Y195" s="130"/>
      <c r="Z195" s="130"/>
    </row>
    <row r="196" spans="1:26" ht="12" customHeight="1">
      <c r="A196" s="149"/>
      <c r="B196" s="130"/>
      <c r="C196" s="130"/>
      <c r="D196" s="130"/>
      <c r="E196" s="130"/>
      <c r="F196" s="130"/>
      <c r="G196" s="130"/>
      <c r="H196" s="130"/>
      <c r="I196" s="130"/>
      <c r="J196" s="130"/>
      <c r="K196" s="130"/>
      <c r="L196" s="130"/>
      <c r="M196" s="130"/>
      <c r="N196" s="130"/>
      <c r="O196" s="130"/>
      <c r="P196" s="130"/>
      <c r="Q196" s="130"/>
      <c r="R196" s="130"/>
      <c r="S196" s="130"/>
      <c r="T196" s="130"/>
      <c r="U196" s="138"/>
      <c r="V196" s="130"/>
      <c r="W196" s="130"/>
      <c r="X196" s="130"/>
      <c r="Y196" s="130"/>
      <c r="Z196" s="130"/>
    </row>
    <row r="197" spans="1:26" ht="12" customHeight="1">
      <c r="A197" s="149"/>
      <c r="B197" s="130"/>
      <c r="C197" s="130"/>
      <c r="D197" s="130"/>
      <c r="E197" s="130"/>
      <c r="F197" s="130"/>
      <c r="G197" s="130"/>
      <c r="H197" s="130"/>
      <c r="I197" s="130"/>
      <c r="J197" s="130"/>
      <c r="K197" s="130"/>
      <c r="L197" s="130"/>
      <c r="M197" s="130"/>
      <c r="N197" s="130"/>
      <c r="O197" s="130"/>
      <c r="P197" s="130"/>
      <c r="Q197" s="130"/>
      <c r="R197" s="130"/>
      <c r="S197" s="130"/>
      <c r="T197" s="130"/>
      <c r="U197" s="138"/>
      <c r="V197" s="130"/>
      <c r="W197" s="130"/>
      <c r="X197" s="130"/>
      <c r="Y197" s="130"/>
      <c r="Z197" s="130"/>
    </row>
    <row r="198" spans="1:26" ht="12" customHeight="1">
      <c r="A198" s="149"/>
      <c r="B198" s="130"/>
      <c r="C198" s="130"/>
      <c r="D198" s="130"/>
      <c r="E198" s="130"/>
      <c r="F198" s="130"/>
      <c r="G198" s="130"/>
      <c r="H198" s="130"/>
      <c r="I198" s="130"/>
      <c r="J198" s="130"/>
      <c r="K198" s="130"/>
      <c r="L198" s="130"/>
      <c r="M198" s="130"/>
      <c r="N198" s="130"/>
      <c r="O198" s="130"/>
      <c r="P198" s="130"/>
      <c r="Q198" s="130"/>
      <c r="R198" s="130"/>
      <c r="S198" s="130"/>
      <c r="T198" s="130"/>
      <c r="U198" s="138"/>
      <c r="V198" s="130"/>
      <c r="W198" s="130"/>
      <c r="X198" s="130"/>
      <c r="Y198" s="130"/>
      <c r="Z198" s="130"/>
    </row>
    <row r="199" spans="1:26" ht="12" customHeight="1">
      <c r="A199" s="149"/>
      <c r="B199" s="130"/>
      <c r="C199" s="130"/>
      <c r="D199" s="130"/>
      <c r="E199" s="130"/>
      <c r="F199" s="130"/>
      <c r="G199" s="130"/>
      <c r="H199" s="130"/>
      <c r="I199" s="130"/>
      <c r="J199" s="130"/>
      <c r="K199" s="130"/>
      <c r="L199" s="130"/>
      <c r="M199" s="130"/>
      <c r="N199" s="130"/>
      <c r="O199" s="130"/>
      <c r="P199" s="130"/>
      <c r="Q199" s="130"/>
      <c r="R199" s="130"/>
      <c r="S199" s="130"/>
      <c r="T199" s="130"/>
      <c r="U199" s="138"/>
      <c r="V199" s="130"/>
      <c r="W199" s="130"/>
      <c r="X199" s="130"/>
      <c r="Y199" s="130"/>
      <c r="Z199" s="130"/>
    </row>
    <row r="200" spans="1:26" ht="12" customHeight="1">
      <c r="A200" s="149"/>
      <c r="B200" s="130"/>
      <c r="C200" s="130"/>
      <c r="D200" s="130"/>
      <c r="E200" s="130"/>
      <c r="F200" s="130"/>
      <c r="G200" s="130"/>
      <c r="H200" s="130"/>
      <c r="I200" s="130"/>
      <c r="J200" s="130"/>
      <c r="K200" s="130"/>
      <c r="L200" s="130"/>
      <c r="M200" s="130"/>
      <c r="N200" s="130"/>
      <c r="O200" s="130"/>
      <c r="P200" s="130"/>
      <c r="Q200" s="130"/>
      <c r="R200" s="130"/>
      <c r="S200" s="130"/>
      <c r="T200" s="130"/>
      <c r="U200" s="138"/>
      <c r="V200" s="130"/>
      <c r="W200" s="130"/>
      <c r="X200" s="130"/>
      <c r="Y200" s="130"/>
      <c r="Z200" s="130"/>
    </row>
    <row r="201" spans="1:26" ht="12" customHeight="1">
      <c r="A201" s="149"/>
      <c r="B201" s="130"/>
      <c r="C201" s="130"/>
      <c r="D201" s="130"/>
      <c r="E201" s="130"/>
      <c r="F201" s="130"/>
      <c r="G201" s="130"/>
      <c r="H201" s="130"/>
      <c r="I201" s="130"/>
      <c r="J201" s="130"/>
      <c r="K201" s="130"/>
      <c r="L201" s="130"/>
      <c r="M201" s="130"/>
      <c r="N201" s="130"/>
      <c r="O201" s="130"/>
      <c r="P201" s="130"/>
      <c r="Q201" s="130"/>
      <c r="R201" s="130"/>
      <c r="S201" s="130"/>
      <c r="T201" s="130"/>
      <c r="U201" s="138"/>
      <c r="V201" s="130"/>
      <c r="W201" s="130"/>
      <c r="X201" s="130"/>
      <c r="Y201" s="130"/>
      <c r="Z201" s="130"/>
    </row>
    <row r="202" spans="1:26" ht="12" customHeight="1">
      <c r="A202" s="149"/>
      <c r="B202" s="130"/>
      <c r="C202" s="130"/>
      <c r="D202" s="130"/>
      <c r="E202" s="130"/>
      <c r="F202" s="130"/>
      <c r="G202" s="130"/>
      <c r="H202" s="130"/>
      <c r="I202" s="130"/>
      <c r="J202" s="130"/>
      <c r="K202" s="130"/>
      <c r="L202" s="130"/>
      <c r="M202" s="130"/>
      <c r="N202" s="130"/>
      <c r="O202" s="130"/>
      <c r="P202" s="130"/>
      <c r="Q202" s="130"/>
      <c r="R202" s="130"/>
      <c r="S202" s="130"/>
      <c r="T202" s="130"/>
      <c r="U202" s="138"/>
      <c r="V202" s="130"/>
      <c r="W202" s="130"/>
      <c r="X202" s="130"/>
      <c r="Y202" s="130"/>
      <c r="Z202" s="130"/>
    </row>
    <row r="203" spans="1:26" ht="12" customHeight="1">
      <c r="A203" s="149"/>
      <c r="B203" s="130"/>
      <c r="C203" s="130"/>
      <c r="D203" s="130"/>
      <c r="E203" s="130"/>
      <c r="F203" s="130"/>
      <c r="G203" s="130"/>
      <c r="H203" s="130"/>
      <c r="I203" s="130"/>
      <c r="J203" s="130"/>
      <c r="K203" s="130"/>
      <c r="L203" s="130"/>
      <c r="M203" s="130"/>
      <c r="N203" s="130"/>
      <c r="O203" s="130"/>
      <c r="P203" s="130"/>
      <c r="Q203" s="130"/>
      <c r="R203" s="130"/>
      <c r="S203" s="130"/>
      <c r="T203" s="130"/>
      <c r="U203" s="138"/>
      <c r="V203" s="130"/>
      <c r="W203" s="130"/>
      <c r="X203" s="130"/>
      <c r="Y203" s="130"/>
      <c r="Z203" s="130"/>
    </row>
    <row r="204" spans="1:26" ht="12" customHeight="1">
      <c r="A204" s="149"/>
      <c r="B204" s="130"/>
      <c r="C204" s="130"/>
      <c r="D204" s="130"/>
      <c r="E204" s="130"/>
      <c r="F204" s="130"/>
      <c r="G204" s="130"/>
      <c r="H204" s="130"/>
      <c r="I204" s="130"/>
      <c r="J204" s="130"/>
      <c r="K204" s="130"/>
      <c r="L204" s="130"/>
      <c r="M204" s="130"/>
      <c r="N204" s="130"/>
      <c r="O204" s="130"/>
      <c r="P204" s="130"/>
      <c r="Q204" s="130"/>
      <c r="R204" s="130"/>
      <c r="S204" s="130"/>
      <c r="T204" s="130"/>
      <c r="U204" s="138"/>
      <c r="V204" s="130"/>
      <c r="W204" s="130"/>
      <c r="X204" s="130"/>
      <c r="Y204" s="130"/>
      <c r="Z204" s="130"/>
    </row>
    <row r="205" spans="1:26" ht="12" customHeight="1">
      <c r="A205" s="149"/>
      <c r="B205" s="130"/>
      <c r="C205" s="130"/>
      <c r="D205" s="130"/>
      <c r="E205" s="130"/>
      <c r="F205" s="130"/>
      <c r="G205" s="130"/>
      <c r="H205" s="130"/>
      <c r="I205" s="130"/>
      <c r="J205" s="130"/>
      <c r="K205" s="130"/>
      <c r="L205" s="130"/>
      <c r="M205" s="130"/>
      <c r="N205" s="130"/>
      <c r="O205" s="130"/>
      <c r="P205" s="130"/>
      <c r="Q205" s="130"/>
      <c r="R205" s="130"/>
      <c r="S205" s="130"/>
      <c r="T205" s="130"/>
      <c r="U205" s="138"/>
      <c r="V205" s="130"/>
      <c r="W205" s="130"/>
      <c r="X205" s="130"/>
      <c r="Y205" s="130"/>
      <c r="Z205" s="130"/>
    </row>
    <row r="206" spans="1:26" ht="12" customHeight="1">
      <c r="A206" s="149"/>
      <c r="B206" s="130"/>
      <c r="C206" s="130"/>
      <c r="D206" s="130"/>
      <c r="E206" s="130"/>
      <c r="F206" s="130"/>
      <c r="G206" s="130"/>
      <c r="H206" s="130"/>
      <c r="I206" s="130"/>
      <c r="J206" s="130"/>
      <c r="K206" s="130"/>
      <c r="L206" s="130"/>
      <c r="M206" s="130"/>
      <c r="N206" s="130"/>
      <c r="O206" s="130"/>
      <c r="P206" s="130"/>
      <c r="Q206" s="130"/>
      <c r="R206" s="130"/>
      <c r="S206" s="130"/>
      <c r="T206" s="130"/>
      <c r="U206" s="138"/>
      <c r="V206" s="130"/>
      <c r="W206" s="130"/>
      <c r="X206" s="130"/>
      <c r="Y206" s="130"/>
      <c r="Z206" s="130"/>
    </row>
    <row r="207" spans="1:26" ht="12" customHeight="1">
      <c r="A207" s="149"/>
      <c r="B207" s="130"/>
      <c r="C207" s="130"/>
      <c r="D207" s="130"/>
      <c r="E207" s="130"/>
      <c r="F207" s="130"/>
      <c r="G207" s="130"/>
      <c r="H207" s="130"/>
      <c r="I207" s="130"/>
      <c r="J207" s="130"/>
      <c r="K207" s="130"/>
      <c r="L207" s="130"/>
      <c r="M207" s="130"/>
      <c r="N207" s="130"/>
      <c r="O207" s="130"/>
      <c r="P207" s="130"/>
      <c r="Q207" s="130"/>
      <c r="R207" s="130"/>
      <c r="S207" s="130"/>
      <c r="T207" s="130"/>
      <c r="U207" s="138"/>
      <c r="V207" s="130"/>
      <c r="W207" s="130"/>
      <c r="X207" s="130"/>
      <c r="Y207" s="130"/>
      <c r="Z207" s="130"/>
    </row>
    <row r="208" spans="1:26" ht="12" customHeight="1">
      <c r="A208" s="149"/>
      <c r="B208" s="130"/>
      <c r="C208" s="130"/>
      <c r="D208" s="130"/>
      <c r="E208" s="130"/>
      <c r="F208" s="130"/>
      <c r="G208" s="130"/>
      <c r="H208" s="130"/>
      <c r="I208" s="130"/>
      <c r="J208" s="130"/>
      <c r="K208" s="130"/>
      <c r="L208" s="130"/>
      <c r="M208" s="130"/>
      <c r="N208" s="130"/>
      <c r="O208" s="130"/>
      <c r="P208" s="130"/>
      <c r="Q208" s="130"/>
      <c r="R208" s="130"/>
      <c r="S208" s="130"/>
      <c r="T208" s="130"/>
      <c r="U208" s="138"/>
      <c r="V208" s="130"/>
      <c r="W208" s="130"/>
      <c r="X208" s="130"/>
      <c r="Y208" s="130"/>
      <c r="Z208" s="130"/>
    </row>
    <row r="209" spans="1:26" ht="12" customHeight="1">
      <c r="A209" s="149"/>
      <c r="B209" s="130"/>
      <c r="C209" s="130"/>
      <c r="D209" s="130"/>
      <c r="E209" s="130"/>
      <c r="F209" s="130"/>
      <c r="G209" s="130"/>
      <c r="H209" s="130"/>
      <c r="I209" s="130"/>
      <c r="J209" s="130"/>
      <c r="K209" s="130"/>
      <c r="L209" s="130"/>
      <c r="M209" s="130"/>
      <c r="N209" s="130"/>
      <c r="O209" s="130"/>
      <c r="P209" s="130"/>
      <c r="Q209" s="130"/>
      <c r="R209" s="130"/>
      <c r="S209" s="130"/>
      <c r="T209" s="130"/>
      <c r="U209" s="138"/>
      <c r="V209" s="130"/>
      <c r="W209" s="130"/>
      <c r="X209" s="130"/>
      <c r="Y209" s="130"/>
      <c r="Z209" s="130"/>
    </row>
    <row r="210" spans="1:26" ht="12" customHeight="1">
      <c r="A210" s="149"/>
      <c r="B210" s="130"/>
      <c r="C210" s="130"/>
      <c r="D210" s="130"/>
      <c r="E210" s="130"/>
      <c r="F210" s="130"/>
      <c r="G210" s="130"/>
      <c r="H210" s="130"/>
      <c r="I210" s="130"/>
      <c r="J210" s="130"/>
      <c r="K210" s="130"/>
      <c r="L210" s="130"/>
      <c r="M210" s="130"/>
      <c r="N210" s="130"/>
      <c r="O210" s="130"/>
      <c r="P210" s="130"/>
      <c r="Q210" s="130"/>
      <c r="R210" s="130"/>
      <c r="S210" s="130"/>
      <c r="T210" s="130"/>
      <c r="U210" s="138"/>
      <c r="V210" s="130"/>
      <c r="W210" s="130"/>
      <c r="X210" s="130"/>
      <c r="Y210" s="130"/>
      <c r="Z210" s="130"/>
    </row>
    <row r="211" spans="1:26" ht="12" customHeight="1">
      <c r="A211" s="149"/>
      <c r="B211" s="130"/>
      <c r="C211" s="130"/>
      <c r="D211" s="130"/>
      <c r="E211" s="130"/>
      <c r="F211" s="130"/>
      <c r="G211" s="130"/>
      <c r="H211" s="130"/>
      <c r="I211" s="130"/>
      <c r="J211" s="130"/>
      <c r="K211" s="130"/>
      <c r="L211" s="130"/>
      <c r="M211" s="130"/>
      <c r="N211" s="130"/>
      <c r="O211" s="130"/>
      <c r="P211" s="130"/>
      <c r="Q211" s="130"/>
      <c r="R211" s="130"/>
      <c r="S211" s="130"/>
      <c r="T211" s="130"/>
      <c r="U211" s="138"/>
      <c r="V211" s="130"/>
      <c r="W211" s="130"/>
      <c r="X211" s="130"/>
      <c r="Y211" s="130"/>
      <c r="Z211" s="130"/>
    </row>
    <row r="212" spans="1:26" ht="12" customHeight="1">
      <c r="A212" s="149"/>
      <c r="B212" s="130"/>
      <c r="C212" s="130"/>
      <c r="D212" s="130"/>
      <c r="E212" s="130"/>
      <c r="F212" s="130"/>
      <c r="G212" s="130"/>
      <c r="H212" s="130"/>
      <c r="I212" s="130"/>
      <c r="J212" s="130"/>
      <c r="K212" s="130"/>
      <c r="L212" s="130"/>
      <c r="M212" s="130"/>
      <c r="N212" s="130"/>
      <c r="O212" s="130"/>
      <c r="P212" s="130"/>
      <c r="Q212" s="130"/>
      <c r="R212" s="130"/>
      <c r="S212" s="130"/>
      <c r="T212" s="130"/>
      <c r="U212" s="138"/>
      <c r="V212" s="130"/>
      <c r="W212" s="130"/>
      <c r="X212" s="130"/>
      <c r="Y212" s="130"/>
      <c r="Z212" s="130"/>
    </row>
    <row r="213" spans="1:26" ht="12" customHeight="1">
      <c r="A213" s="149"/>
      <c r="B213" s="130"/>
      <c r="C213" s="130"/>
      <c r="D213" s="130"/>
      <c r="E213" s="130"/>
      <c r="F213" s="130"/>
      <c r="G213" s="130"/>
      <c r="H213" s="130"/>
      <c r="I213" s="130"/>
      <c r="J213" s="130"/>
      <c r="K213" s="130"/>
      <c r="L213" s="130"/>
      <c r="M213" s="130"/>
      <c r="N213" s="130"/>
      <c r="O213" s="130"/>
      <c r="P213" s="130"/>
      <c r="Q213" s="130"/>
      <c r="R213" s="130"/>
      <c r="S213" s="130"/>
      <c r="T213" s="130"/>
      <c r="U213" s="138"/>
      <c r="V213" s="130"/>
      <c r="W213" s="130"/>
      <c r="X213" s="130"/>
      <c r="Y213" s="130"/>
      <c r="Z213" s="130"/>
    </row>
    <row r="214" spans="1:26" ht="12" customHeight="1">
      <c r="A214" s="149"/>
      <c r="B214" s="130"/>
      <c r="C214" s="130"/>
      <c r="D214" s="130"/>
      <c r="E214" s="130"/>
      <c r="F214" s="130"/>
      <c r="G214" s="130"/>
      <c r="H214" s="130"/>
      <c r="I214" s="130"/>
      <c r="J214" s="130"/>
      <c r="K214" s="130"/>
      <c r="L214" s="130"/>
      <c r="M214" s="130"/>
      <c r="N214" s="130"/>
      <c r="O214" s="130"/>
      <c r="P214" s="130"/>
      <c r="Q214" s="130"/>
      <c r="R214" s="130"/>
      <c r="S214" s="130"/>
      <c r="T214" s="130"/>
      <c r="U214" s="138"/>
      <c r="V214" s="130"/>
      <c r="W214" s="130"/>
      <c r="X214" s="130"/>
      <c r="Y214" s="130"/>
      <c r="Z214" s="130"/>
    </row>
    <row r="215" spans="1:26" ht="12" customHeight="1">
      <c r="A215" s="149"/>
      <c r="B215" s="130"/>
      <c r="C215" s="130"/>
      <c r="D215" s="130"/>
      <c r="E215" s="130"/>
      <c r="F215" s="130"/>
      <c r="G215" s="130"/>
      <c r="H215" s="130"/>
      <c r="I215" s="130"/>
      <c r="J215" s="130"/>
      <c r="K215" s="130"/>
      <c r="L215" s="130"/>
      <c r="M215" s="130"/>
      <c r="N215" s="130"/>
      <c r="O215" s="130"/>
      <c r="P215" s="130"/>
      <c r="Q215" s="130"/>
      <c r="R215" s="130"/>
      <c r="S215" s="130"/>
      <c r="T215" s="130"/>
      <c r="U215" s="138"/>
      <c r="V215" s="130"/>
      <c r="W215" s="130"/>
      <c r="X215" s="130"/>
      <c r="Y215" s="130"/>
      <c r="Z215" s="130"/>
    </row>
    <row r="216" spans="1:26" ht="12" customHeight="1">
      <c r="A216" s="149"/>
      <c r="B216" s="130"/>
      <c r="C216" s="130"/>
      <c r="D216" s="130"/>
      <c r="E216" s="130"/>
      <c r="F216" s="130"/>
      <c r="G216" s="130"/>
      <c r="H216" s="130"/>
      <c r="I216" s="130"/>
      <c r="J216" s="130"/>
      <c r="K216" s="130"/>
      <c r="L216" s="130"/>
      <c r="M216" s="130"/>
      <c r="N216" s="130"/>
      <c r="O216" s="130"/>
      <c r="P216" s="130"/>
      <c r="Q216" s="130"/>
      <c r="R216" s="130"/>
      <c r="S216" s="130"/>
      <c r="T216" s="130"/>
      <c r="U216" s="138"/>
      <c r="V216" s="130"/>
      <c r="W216" s="130"/>
      <c r="X216" s="130"/>
      <c r="Y216" s="130"/>
      <c r="Z216" s="130"/>
    </row>
    <row r="217" spans="1:26" ht="12" customHeight="1">
      <c r="A217" s="149"/>
      <c r="B217" s="130"/>
      <c r="C217" s="130"/>
      <c r="D217" s="130"/>
      <c r="E217" s="130"/>
      <c r="F217" s="130"/>
      <c r="G217" s="130"/>
      <c r="H217" s="130"/>
      <c r="I217" s="130"/>
      <c r="J217" s="130"/>
      <c r="K217" s="130"/>
      <c r="L217" s="130"/>
      <c r="M217" s="130"/>
      <c r="N217" s="130"/>
      <c r="O217" s="130"/>
      <c r="P217" s="130"/>
      <c r="Q217" s="130"/>
      <c r="R217" s="130"/>
      <c r="S217" s="130"/>
      <c r="T217" s="130"/>
      <c r="U217" s="138"/>
      <c r="V217" s="130"/>
      <c r="W217" s="130"/>
      <c r="X217" s="130"/>
      <c r="Y217" s="130"/>
      <c r="Z217" s="130"/>
    </row>
    <row r="218" spans="1:26" ht="12" customHeight="1">
      <c r="A218" s="149"/>
      <c r="B218" s="130"/>
      <c r="C218" s="130"/>
      <c r="D218" s="130"/>
      <c r="E218" s="130"/>
      <c r="F218" s="130"/>
      <c r="G218" s="130"/>
      <c r="H218" s="130"/>
      <c r="I218" s="130"/>
      <c r="J218" s="130"/>
      <c r="K218" s="130"/>
      <c r="L218" s="130"/>
      <c r="M218" s="130"/>
      <c r="N218" s="130"/>
      <c r="O218" s="130"/>
      <c r="P218" s="130"/>
      <c r="Q218" s="130"/>
      <c r="R218" s="130"/>
      <c r="S218" s="130"/>
      <c r="T218" s="130"/>
      <c r="U218" s="138"/>
      <c r="V218" s="130"/>
      <c r="W218" s="130"/>
      <c r="X218" s="130"/>
      <c r="Y218" s="130"/>
      <c r="Z218" s="130"/>
    </row>
    <row r="219" spans="1:26" ht="12" customHeight="1">
      <c r="A219" s="149"/>
      <c r="B219" s="130"/>
      <c r="C219" s="130"/>
      <c r="D219" s="130"/>
      <c r="E219" s="130"/>
      <c r="F219" s="130"/>
      <c r="G219" s="130"/>
      <c r="H219" s="130"/>
      <c r="I219" s="130"/>
      <c r="J219" s="130"/>
      <c r="K219" s="130"/>
      <c r="L219" s="130"/>
      <c r="M219" s="130"/>
      <c r="N219" s="130"/>
      <c r="O219" s="130"/>
      <c r="P219" s="130"/>
      <c r="Q219" s="130"/>
      <c r="R219" s="130"/>
      <c r="S219" s="130"/>
      <c r="T219" s="130"/>
      <c r="U219" s="138"/>
      <c r="V219" s="130"/>
      <c r="W219" s="130"/>
      <c r="X219" s="130"/>
      <c r="Y219" s="130"/>
      <c r="Z219" s="130"/>
    </row>
    <row r="220" spans="1:26" ht="12" customHeight="1">
      <c r="A220" s="149"/>
      <c r="B220" s="130"/>
      <c r="C220" s="130"/>
      <c r="D220" s="130"/>
      <c r="E220" s="130"/>
      <c r="F220" s="130"/>
      <c r="G220" s="130"/>
      <c r="H220" s="130"/>
      <c r="I220" s="130"/>
      <c r="J220" s="130"/>
      <c r="K220" s="130"/>
      <c r="L220" s="130"/>
      <c r="M220" s="130"/>
      <c r="N220" s="130"/>
      <c r="O220" s="130"/>
      <c r="P220" s="130"/>
      <c r="Q220" s="130"/>
      <c r="R220" s="130"/>
      <c r="S220" s="130"/>
      <c r="T220" s="130"/>
      <c r="U220" s="138"/>
      <c r="V220" s="130"/>
      <c r="W220" s="130"/>
      <c r="X220" s="130"/>
      <c r="Y220" s="130"/>
      <c r="Z220" s="130"/>
    </row>
    <row r="221" spans="1:26" ht="12" customHeight="1">
      <c r="A221" s="149"/>
      <c r="B221" s="130"/>
      <c r="C221" s="130"/>
      <c r="D221" s="130"/>
      <c r="E221" s="130"/>
      <c r="F221" s="130"/>
      <c r="G221" s="130"/>
      <c r="H221" s="130"/>
      <c r="I221" s="130"/>
      <c r="J221" s="130"/>
      <c r="K221" s="130"/>
      <c r="L221" s="130"/>
      <c r="M221" s="130"/>
      <c r="N221" s="130"/>
      <c r="O221" s="130"/>
      <c r="P221" s="130"/>
      <c r="Q221" s="130"/>
      <c r="R221" s="130"/>
      <c r="S221" s="130"/>
      <c r="T221" s="130"/>
      <c r="U221" s="138"/>
      <c r="V221" s="130"/>
      <c r="W221" s="130"/>
      <c r="X221" s="130"/>
      <c r="Y221" s="130"/>
      <c r="Z221" s="130"/>
    </row>
    <row r="222" spans="1:26" ht="12" customHeight="1">
      <c r="A222" s="149"/>
      <c r="B222" s="130"/>
      <c r="C222" s="130"/>
      <c r="D222" s="130"/>
      <c r="E222" s="130"/>
      <c r="F222" s="130"/>
      <c r="G222" s="130"/>
      <c r="H222" s="130"/>
      <c r="I222" s="130"/>
      <c r="J222" s="130"/>
      <c r="K222" s="130"/>
      <c r="L222" s="130"/>
      <c r="M222" s="130"/>
      <c r="N222" s="130"/>
      <c r="O222" s="130"/>
      <c r="P222" s="130"/>
      <c r="Q222" s="130"/>
      <c r="R222" s="130"/>
      <c r="S222" s="130"/>
      <c r="T222" s="130"/>
      <c r="U222" s="138"/>
      <c r="V222" s="130"/>
      <c r="W222" s="130"/>
      <c r="X222" s="130"/>
      <c r="Y222" s="130"/>
      <c r="Z222" s="130"/>
    </row>
    <row r="223" spans="1:26" ht="12" customHeight="1">
      <c r="A223" s="149"/>
      <c r="B223" s="130"/>
      <c r="C223" s="130"/>
      <c r="D223" s="130"/>
      <c r="E223" s="130"/>
      <c r="F223" s="130"/>
      <c r="G223" s="130"/>
      <c r="H223" s="130"/>
      <c r="I223" s="130"/>
      <c r="J223" s="130"/>
      <c r="K223" s="130"/>
      <c r="L223" s="130"/>
      <c r="M223" s="130"/>
      <c r="N223" s="130"/>
      <c r="O223" s="130"/>
      <c r="P223" s="130"/>
      <c r="Q223" s="130"/>
      <c r="R223" s="130"/>
      <c r="S223" s="130"/>
      <c r="T223" s="130"/>
      <c r="U223" s="138"/>
      <c r="V223" s="130"/>
      <c r="W223" s="130"/>
      <c r="X223" s="130"/>
      <c r="Y223" s="130"/>
      <c r="Z223" s="130"/>
    </row>
    <row r="224" spans="1:26" ht="12" customHeight="1">
      <c r="A224" s="149"/>
      <c r="B224" s="130"/>
      <c r="C224" s="130"/>
      <c r="D224" s="130"/>
      <c r="E224" s="130"/>
      <c r="F224" s="130"/>
      <c r="G224" s="130"/>
      <c r="H224" s="130"/>
      <c r="I224" s="130"/>
      <c r="J224" s="130"/>
      <c r="K224" s="130"/>
      <c r="L224" s="130"/>
      <c r="M224" s="130"/>
      <c r="N224" s="130"/>
      <c r="O224" s="130"/>
      <c r="P224" s="130"/>
      <c r="Q224" s="130"/>
      <c r="R224" s="130"/>
      <c r="S224" s="130"/>
      <c r="T224" s="130"/>
      <c r="U224" s="138"/>
      <c r="V224" s="130"/>
      <c r="W224" s="130"/>
      <c r="X224" s="130"/>
      <c r="Y224" s="130"/>
      <c r="Z224" s="130"/>
    </row>
    <row r="225" spans="1:26" ht="12" customHeight="1">
      <c r="A225" s="149"/>
      <c r="B225" s="130"/>
      <c r="C225" s="130"/>
      <c r="D225" s="130"/>
      <c r="E225" s="130"/>
      <c r="F225" s="130"/>
      <c r="G225" s="130"/>
      <c r="H225" s="130"/>
      <c r="I225" s="130"/>
      <c r="J225" s="130"/>
      <c r="K225" s="130"/>
      <c r="L225" s="130"/>
      <c r="M225" s="130"/>
      <c r="N225" s="130"/>
      <c r="O225" s="130"/>
      <c r="P225" s="130"/>
      <c r="Q225" s="130"/>
      <c r="R225" s="130"/>
      <c r="S225" s="130"/>
      <c r="T225" s="130"/>
      <c r="U225" s="138"/>
      <c r="V225" s="130"/>
      <c r="W225" s="130"/>
      <c r="X225" s="130"/>
      <c r="Y225" s="130"/>
      <c r="Z225" s="130"/>
    </row>
    <row r="226" spans="1:26" ht="12" customHeight="1">
      <c r="A226" s="149"/>
      <c r="B226" s="130"/>
      <c r="C226" s="130"/>
      <c r="D226" s="130"/>
      <c r="E226" s="130"/>
      <c r="F226" s="130"/>
      <c r="G226" s="130"/>
      <c r="H226" s="130"/>
      <c r="I226" s="130"/>
      <c r="J226" s="130"/>
      <c r="K226" s="130"/>
      <c r="L226" s="130"/>
      <c r="M226" s="130"/>
      <c r="N226" s="130"/>
      <c r="O226" s="130"/>
      <c r="P226" s="130"/>
      <c r="Q226" s="130"/>
      <c r="R226" s="130"/>
      <c r="S226" s="130"/>
      <c r="T226" s="130"/>
      <c r="U226" s="138"/>
      <c r="V226" s="130"/>
      <c r="W226" s="130"/>
      <c r="X226" s="130"/>
      <c r="Y226" s="130"/>
      <c r="Z226" s="130"/>
    </row>
    <row r="227" spans="1:26" ht="12" customHeight="1">
      <c r="A227" s="149"/>
      <c r="B227" s="130"/>
      <c r="C227" s="130"/>
      <c r="D227" s="130"/>
      <c r="E227" s="130"/>
      <c r="F227" s="130"/>
      <c r="G227" s="130"/>
      <c r="H227" s="130"/>
      <c r="I227" s="130"/>
      <c r="J227" s="130"/>
      <c r="K227" s="130"/>
      <c r="L227" s="130"/>
      <c r="M227" s="130"/>
      <c r="N227" s="130"/>
      <c r="O227" s="130"/>
      <c r="P227" s="130"/>
      <c r="Q227" s="130"/>
      <c r="R227" s="130"/>
      <c r="S227" s="130"/>
      <c r="T227" s="130"/>
      <c r="U227" s="138"/>
      <c r="V227" s="130"/>
      <c r="W227" s="130"/>
      <c r="X227" s="130"/>
      <c r="Y227" s="130"/>
      <c r="Z227" s="130"/>
    </row>
    <row r="228" spans="1:26" ht="12" customHeight="1">
      <c r="A228" s="149"/>
      <c r="B228" s="130"/>
      <c r="C228" s="130"/>
      <c r="D228" s="130"/>
      <c r="E228" s="130"/>
      <c r="F228" s="130"/>
      <c r="G228" s="130"/>
      <c r="H228" s="130"/>
      <c r="I228" s="130"/>
      <c r="J228" s="130"/>
      <c r="K228" s="130"/>
      <c r="L228" s="130"/>
      <c r="M228" s="130"/>
      <c r="N228" s="130"/>
      <c r="O228" s="130"/>
      <c r="P228" s="130"/>
      <c r="Q228" s="130"/>
      <c r="R228" s="130"/>
      <c r="S228" s="130"/>
      <c r="T228" s="130"/>
      <c r="U228" s="138"/>
      <c r="V228" s="130"/>
      <c r="W228" s="130"/>
      <c r="X228" s="130"/>
      <c r="Y228" s="130"/>
      <c r="Z228" s="130"/>
    </row>
    <row r="229" spans="1:26" ht="12" customHeight="1">
      <c r="A229" s="149"/>
      <c r="B229" s="130"/>
      <c r="C229" s="130"/>
      <c r="D229" s="130"/>
      <c r="E229" s="130"/>
      <c r="F229" s="130"/>
      <c r="G229" s="130"/>
      <c r="H229" s="130"/>
      <c r="I229" s="130"/>
      <c r="J229" s="130"/>
      <c r="K229" s="130"/>
      <c r="L229" s="130"/>
      <c r="M229" s="130"/>
      <c r="N229" s="130"/>
      <c r="O229" s="130"/>
      <c r="P229" s="130"/>
      <c r="Q229" s="130"/>
      <c r="R229" s="130"/>
      <c r="S229" s="130"/>
      <c r="T229" s="130"/>
      <c r="U229" s="138"/>
      <c r="V229" s="130"/>
      <c r="W229" s="130"/>
      <c r="X229" s="130"/>
      <c r="Y229" s="130"/>
      <c r="Z229" s="130"/>
    </row>
    <row r="230" spans="1:26" ht="12" customHeight="1">
      <c r="A230" s="149"/>
      <c r="B230" s="130"/>
      <c r="C230" s="130"/>
      <c r="D230" s="130"/>
      <c r="E230" s="130"/>
      <c r="F230" s="130"/>
      <c r="G230" s="130"/>
      <c r="H230" s="130"/>
      <c r="I230" s="130"/>
      <c r="J230" s="130"/>
      <c r="K230" s="130"/>
      <c r="L230" s="130"/>
      <c r="M230" s="130"/>
      <c r="N230" s="130"/>
      <c r="O230" s="130"/>
      <c r="P230" s="130"/>
      <c r="Q230" s="130"/>
      <c r="R230" s="130"/>
      <c r="S230" s="130"/>
      <c r="T230" s="130"/>
      <c r="U230" s="138"/>
      <c r="V230" s="130"/>
      <c r="W230" s="130"/>
      <c r="X230" s="130"/>
      <c r="Y230" s="130"/>
      <c r="Z230" s="130"/>
    </row>
    <row r="231" spans="1:26" ht="12" customHeight="1">
      <c r="A231" s="149"/>
      <c r="B231" s="130"/>
      <c r="C231" s="130"/>
      <c r="D231" s="130"/>
      <c r="E231" s="130"/>
      <c r="F231" s="130"/>
      <c r="G231" s="130"/>
      <c r="H231" s="130"/>
      <c r="I231" s="130"/>
      <c r="J231" s="130"/>
      <c r="K231" s="130"/>
      <c r="L231" s="130"/>
      <c r="M231" s="130"/>
      <c r="N231" s="130"/>
      <c r="O231" s="130"/>
      <c r="P231" s="130"/>
      <c r="Q231" s="130"/>
      <c r="R231" s="130"/>
      <c r="S231" s="130"/>
      <c r="T231" s="130"/>
      <c r="U231" s="138"/>
      <c r="V231" s="130"/>
      <c r="W231" s="130"/>
      <c r="X231" s="130"/>
      <c r="Y231" s="130"/>
      <c r="Z231" s="130"/>
    </row>
    <row r="232" spans="1:26" ht="12" customHeight="1">
      <c r="A232" s="149"/>
      <c r="B232" s="130"/>
      <c r="C232" s="130"/>
      <c r="D232" s="130"/>
      <c r="E232" s="130"/>
      <c r="F232" s="130"/>
      <c r="G232" s="130"/>
      <c r="H232" s="130"/>
      <c r="I232" s="130"/>
      <c r="J232" s="130"/>
      <c r="K232" s="130"/>
      <c r="L232" s="130"/>
      <c r="M232" s="130"/>
      <c r="N232" s="130"/>
      <c r="O232" s="130"/>
      <c r="P232" s="130"/>
      <c r="Q232" s="130"/>
      <c r="R232" s="130"/>
      <c r="S232" s="130"/>
      <c r="T232" s="130"/>
      <c r="U232" s="138"/>
      <c r="V232" s="130"/>
      <c r="W232" s="130"/>
      <c r="X232" s="130"/>
      <c r="Y232" s="130"/>
      <c r="Z232" s="130"/>
    </row>
    <row r="233" spans="1:26" ht="12" customHeight="1">
      <c r="A233" s="149"/>
      <c r="B233" s="130"/>
      <c r="C233" s="130"/>
      <c r="D233" s="130"/>
      <c r="E233" s="130"/>
      <c r="F233" s="130"/>
      <c r="G233" s="130"/>
      <c r="H233" s="130"/>
      <c r="I233" s="130"/>
      <c r="J233" s="130"/>
      <c r="K233" s="130"/>
      <c r="L233" s="130"/>
      <c r="M233" s="130"/>
      <c r="N233" s="130"/>
      <c r="O233" s="130"/>
      <c r="P233" s="130"/>
      <c r="Q233" s="130"/>
      <c r="R233" s="130"/>
      <c r="S233" s="130"/>
      <c r="T233" s="130"/>
      <c r="U233" s="138"/>
      <c r="V233" s="130"/>
      <c r="W233" s="130"/>
      <c r="X233" s="130"/>
      <c r="Y233" s="130"/>
      <c r="Z233" s="130"/>
    </row>
    <row r="234" spans="1:26" ht="12" customHeight="1">
      <c r="A234" s="149"/>
      <c r="B234" s="130"/>
      <c r="C234" s="130"/>
      <c r="D234" s="130"/>
      <c r="E234" s="130"/>
      <c r="F234" s="130"/>
      <c r="G234" s="130"/>
      <c r="H234" s="130"/>
      <c r="I234" s="130"/>
      <c r="J234" s="130"/>
      <c r="K234" s="130"/>
      <c r="L234" s="130"/>
      <c r="M234" s="130"/>
      <c r="N234" s="130"/>
      <c r="O234" s="130"/>
      <c r="P234" s="130"/>
      <c r="Q234" s="130"/>
      <c r="R234" s="130"/>
      <c r="S234" s="130"/>
      <c r="T234" s="130"/>
      <c r="U234" s="138"/>
      <c r="V234" s="130"/>
      <c r="W234" s="130"/>
      <c r="X234" s="130"/>
      <c r="Y234" s="130"/>
      <c r="Z234" s="130"/>
    </row>
    <row r="235" spans="1:26" ht="12" customHeight="1">
      <c r="A235" s="149"/>
      <c r="B235" s="130"/>
      <c r="C235" s="130"/>
      <c r="D235" s="130"/>
      <c r="E235" s="130"/>
      <c r="F235" s="130"/>
      <c r="G235" s="130"/>
      <c r="H235" s="130"/>
      <c r="I235" s="130"/>
      <c r="J235" s="130"/>
      <c r="K235" s="130"/>
      <c r="L235" s="130"/>
      <c r="M235" s="130"/>
      <c r="N235" s="130"/>
      <c r="O235" s="130"/>
      <c r="P235" s="130"/>
      <c r="Q235" s="130"/>
      <c r="R235" s="130"/>
      <c r="S235" s="130"/>
      <c r="T235" s="130"/>
      <c r="U235" s="138"/>
      <c r="V235" s="130"/>
      <c r="W235" s="130"/>
      <c r="X235" s="130"/>
      <c r="Y235" s="130"/>
      <c r="Z235" s="130"/>
    </row>
    <row r="236" spans="1:26" ht="12" customHeight="1">
      <c r="A236" s="149"/>
      <c r="B236" s="130"/>
      <c r="C236" s="130"/>
      <c r="D236" s="130"/>
      <c r="E236" s="130"/>
      <c r="F236" s="130"/>
      <c r="G236" s="130"/>
      <c r="H236" s="130"/>
      <c r="I236" s="130"/>
      <c r="J236" s="130"/>
      <c r="K236" s="130"/>
      <c r="L236" s="130"/>
      <c r="M236" s="130"/>
      <c r="N236" s="130"/>
      <c r="O236" s="130"/>
      <c r="P236" s="130"/>
      <c r="Q236" s="130"/>
      <c r="R236" s="130"/>
      <c r="S236" s="130"/>
      <c r="T236" s="130"/>
      <c r="U236" s="138"/>
      <c r="V236" s="130"/>
      <c r="W236" s="130"/>
      <c r="X236" s="130"/>
      <c r="Y236" s="130"/>
      <c r="Z236" s="130"/>
    </row>
    <row r="237" spans="1:26" ht="12" customHeight="1">
      <c r="A237" s="149"/>
      <c r="B237" s="130"/>
      <c r="C237" s="130"/>
      <c r="D237" s="130"/>
      <c r="E237" s="130"/>
      <c r="F237" s="130"/>
      <c r="G237" s="130"/>
      <c r="H237" s="130"/>
      <c r="I237" s="130"/>
      <c r="J237" s="130"/>
      <c r="K237" s="130"/>
      <c r="L237" s="130"/>
      <c r="M237" s="130"/>
      <c r="N237" s="130"/>
      <c r="O237" s="130"/>
      <c r="P237" s="130"/>
      <c r="Q237" s="130"/>
      <c r="R237" s="130"/>
      <c r="S237" s="130"/>
      <c r="T237" s="130"/>
      <c r="U237" s="138"/>
      <c r="V237" s="130"/>
      <c r="W237" s="130"/>
      <c r="X237" s="130"/>
      <c r="Y237" s="130"/>
      <c r="Z237" s="130"/>
    </row>
    <row r="238" spans="1:26" ht="12" customHeight="1">
      <c r="A238" s="149"/>
      <c r="B238" s="130"/>
      <c r="C238" s="130"/>
      <c r="D238" s="130"/>
      <c r="E238" s="130"/>
      <c r="F238" s="130"/>
      <c r="G238" s="130"/>
      <c r="H238" s="130"/>
      <c r="I238" s="130"/>
      <c r="J238" s="130"/>
      <c r="K238" s="130"/>
      <c r="L238" s="130"/>
      <c r="M238" s="130"/>
      <c r="N238" s="130"/>
      <c r="O238" s="130"/>
      <c r="P238" s="130"/>
      <c r="Q238" s="130"/>
      <c r="R238" s="130"/>
      <c r="S238" s="130"/>
      <c r="T238" s="130"/>
      <c r="U238" s="138"/>
      <c r="V238" s="130"/>
      <c r="W238" s="130"/>
      <c r="X238" s="130"/>
      <c r="Y238" s="130"/>
      <c r="Z238" s="130"/>
    </row>
    <row r="239" spans="1:26" ht="12" customHeight="1">
      <c r="A239" s="149"/>
      <c r="B239" s="130"/>
      <c r="C239" s="130"/>
      <c r="D239" s="130"/>
      <c r="E239" s="130"/>
      <c r="F239" s="130"/>
      <c r="G239" s="130"/>
      <c r="H239" s="130"/>
      <c r="I239" s="130"/>
      <c r="J239" s="130"/>
      <c r="K239" s="130"/>
      <c r="L239" s="130"/>
      <c r="M239" s="130"/>
      <c r="N239" s="130"/>
      <c r="O239" s="130"/>
      <c r="P239" s="130"/>
      <c r="Q239" s="130"/>
      <c r="R239" s="130"/>
      <c r="S239" s="130"/>
      <c r="T239" s="130"/>
      <c r="U239" s="138"/>
      <c r="V239" s="130"/>
      <c r="W239" s="130"/>
      <c r="X239" s="130"/>
      <c r="Y239" s="130"/>
      <c r="Z239" s="130"/>
    </row>
    <row r="240" spans="1:26" ht="12" customHeight="1">
      <c r="A240" s="149"/>
      <c r="B240" s="130"/>
      <c r="C240" s="130"/>
      <c r="D240" s="130"/>
      <c r="E240" s="130"/>
      <c r="F240" s="130"/>
      <c r="G240" s="130"/>
      <c r="H240" s="130"/>
      <c r="I240" s="130"/>
      <c r="J240" s="130"/>
      <c r="K240" s="130"/>
      <c r="L240" s="130"/>
      <c r="M240" s="130"/>
      <c r="N240" s="130"/>
      <c r="O240" s="130"/>
      <c r="P240" s="130"/>
      <c r="Q240" s="130"/>
      <c r="R240" s="130"/>
      <c r="S240" s="130"/>
      <c r="T240" s="130"/>
      <c r="U240" s="138"/>
      <c r="V240" s="130"/>
      <c r="W240" s="130"/>
      <c r="X240" s="130"/>
      <c r="Y240" s="130"/>
      <c r="Z240" s="130"/>
    </row>
    <row r="241" spans="1:26" ht="12" customHeight="1">
      <c r="A241" s="149"/>
      <c r="B241" s="130"/>
      <c r="C241" s="130"/>
      <c r="D241" s="130"/>
      <c r="E241" s="130"/>
      <c r="F241" s="130"/>
      <c r="G241" s="130"/>
      <c r="H241" s="130"/>
      <c r="I241" s="130"/>
      <c r="J241" s="130"/>
      <c r="K241" s="130"/>
      <c r="L241" s="130"/>
      <c r="M241" s="130"/>
      <c r="N241" s="130"/>
      <c r="O241" s="130"/>
      <c r="P241" s="130"/>
      <c r="Q241" s="130"/>
      <c r="R241" s="130"/>
      <c r="S241" s="130"/>
      <c r="T241" s="130"/>
      <c r="U241" s="138"/>
      <c r="V241" s="130"/>
      <c r="W241" s="130"/>
      <c r="X241" s="130"/>
      <c r="Y241" s="130"/>
      <c r="Z241" s="130"/>
    </row>
    <row r="242" spans="1:26" ht="12" customHeight="1">
      <c r="A242" s="149"/>
      <c r="B242" s="130"/>
      <c r="C242" s="130"/>
      <c r="D242" s="130"/>
      <c r="E242" s="130"/>
      <c r="F242" s="130"/>
      <c r="G242" s="130"/>
      <c r="H242" s="130"/>
      <c r="I242" s="130"/>
      <c r="J242" s="130"/>
      <c r="K242" s="130"/>
      <c r="L242" s="130"/>
      <c r="M242" s="130"/>
      <c r="N242" s="130"/>
      <c r="O242" s="130"/>
      <c r="P242" s="130"/>
      <c r="Q242" s="130"/>
      <c r="R242" s="130"/>
      <c r="S242" s="130"/>
      <c r="T242" s="130"/>
      <c r="U242" s="138"/>
      <c r="V242" s="130"/>
      <c r="W242" s="130"/>
      <c r="X242" s="130"/>
      <c r="Y242" s="130"/>
      <c r="Z242" s="130"/>
    </row>
    <row r="243" spans="1:26" ht="12" customHeight="1">
      <c r="A243" s="149"/>
      <c r="B243" s="130"/>
      <c r="C243" s="130"/>
      <c r="D243" s="130"/>
      <c r="E243" s="130"/>
      <c r="F243" s="130"/>
      <c r="G243" s="130"/>
      <c r="H243" s="130"/>
      <c r="I243" s="130"/>
      <c r="J243" s="130"/>
      <c r="K243" s="130"/>
      <c r="L243" s="130"/>
      <c r="M243" s="130"/>
      <c r="N243" s="130"/>
      <c r="O243" s="130"/>
      <c r="P243" s="130"/>
      <c r="Q243" s="130"/>
      <c r="R243" s="130"/>
      <c r="S243" s="130"/>
      <c r="T243" s="130"/>
      <c r="U243" s="138"/>
      <c r="V243" s="130"/>
      <c r="W243" s="130"/>
      <c r="X243" s="130"/>
      <c r="Y243" s="130"/>
      <c r="Z243" s="130"/>
    </row>
    <row r="244" spans="1:26" ht="12" customHeight="1">
      <c r="A244" s="149"/>
      <c r="B244" s="130"/>
      <c r="C244" s="130"/>
      <c r="D244" s="130"/>
      <c r="E244" s="130"/>
      <c r="F244" s="130"/>
      <c r="G244" s="130"/>
      <c r="H244" s="130"/>
      <c r="I244" s="130"/>
      <c r="J244" s="130"/>
      <c r="K244" s="130"/>
      <c r="L244" s="130"/>
      <c r="M244" s="130"/>
      <c r="N244" s="130"/>
      <c r="O244" s="130"/>
      <c r="P244" s="130"/>
      <c r="Q244" s="130"/>
      <c r="R244" s="130"/>
      <c r="S244" s="130"/>
      <c r="T244" s="130"/>
      <c r="U244" s="138"/>
      <c r="V244" s="130"/>
      <c r="W244" s="130"/>
      <c r="X244" s="130"/>
      <c r="Y244" s="130"/>
      <c r="Z244" s="130"/>
    </row>
    <row r="245" spans="1:26" ht="12" customHeight="1">
      <c r="A245" s="149"/>
      <c r="B245" s="130"/>
      <c r="C245" s="130"/>
      <c r="D245" s="130"/>
      <c r="E245" s="130"/>
      <c r="F245" s="130"/>
      <c r="G245" s="130"/>
      <c r="H245" s="130"/>
      <c r="I245" s="130"/>
      <c r="J245" s="130"/>
      <c r="K245" s="130"/>
      <c r="L245" s="130"/>
      <c r="M245" s="130"/>
      <c r="N245" s="130"/>
      <c r="O245" s="130"/>
      <c r="P245" s="130"/>
      <c r="Q245" s="130"/>
      <c r="R245" s="130"/>
      <c r="S245" s="130"/>
      <c r="T245" s="130"/>
      <c r="U245" s="138"/>
      <c r="V245" s="130"/>
      <c r="W245" s="130"/>
      <c r="X245" s="130"/>
      <c r="Y245" s="130"/>
      <c r="Z245" s="130"/>
    </row>
    <row r="246" spans="1:26" ht="12" customHeight="1">
      <c r="A246" s="149"/>
      <c r="B246" s="130"/>
      <c r="C246" s="130"/>
      <c r="D246" s="130"/>
      <c r="E246" s="130"/>
      <c r="F246" s="130"/>
      <c r="G246" s="130"/>
      <c r="H246" s="130"/>
      <c r="I246" s="130"/>
      <c r="J246" s="130"/>
      <c r="K246" s="130"/>
      <c r="L246" s="130"/>
      <c r="M246" s="130"/>
      <c r="N246" s="130"/>
      <c r="O246" s="130"/>
      <c r="P246" s="130"/>
      <c r="Q246" s="130"/>
      <c r="R246" s="130"/>
      <c r="S246" s="130"/>
      <c r="T246" s="130"/>
      <c r="U246" s="138"/>
      <c r="V246" s="130"/>
      <c r="W246" s="130"/>
      <c r="X246" s="130"/>
      <c r="Y246" s="130"/>
      <c r="Z246" s="130"/>
    </row>
    <row r="247" spans="1:26" ht="12" customHeight="1">
      <c r="A247" s="149"/>
      <c r="B247" s="130"/>
      <c r="C247" s="130"/>
      <c r="D247" s="130"/>
      <c r="E247" s="130"/>
      <c r="F247" s="130"/>
      <c r="G247" s="130"/>
      <c r="H247" s="130"/>
      <c r="I247" s="130"/>
      <c r="J247" s="130"/>
      <c r="K247" s="130"/>
      <c r="L247" s="130"/>
      <c r="M247" s="130"/>
      <c r="N247" s="130"/>
      <c r="O247" s="130"/>
      <c r="P247" s="130"/>
      <c r="Q247" s="130"/>
      <c r="R247" s="130"/>
      <c r="S247" s="130"/>
      <c r="T247" s="130"/>
      <c r="U247" s="138"/>
      <c r="V247" s="130"/>
      <c r="W247" s="130"/>
      <c r="X247" s="130"/>
      <c r="Y247" s="130"/>
      <c r="Z247" s="130"/>
    </row>
    <row r="248" spans="1:26" ht="12" customHeight="1">
      <c r="A248" s="149"/>
      <c r="B248" s="130"/>
      <c r="C248" s="130"/>
      <c r="D248" s="130"/>
      <c r="E248" s="130"/>
      <c r="F248" s="130"/>
      <c r="G248" s="130"/>
      <c r="H248" s="130"/>
      <c r="I248" s="130"/>
      <c r="J248" s="130"/>
      <c r="K248" s="130"/>
      <c r="L248" s="130"/>
      <c r="M248" s="130"/>
      <c r="N248" s="130"/>
      <c r="O248" s="130"/>
      <c r="P248" s="130"/>
      <c r="Q248" s="130"/>
      <c r="R248" s="130"/>
      <c r="S248" s="130"/>
      <c r="T248" s="130"/>
      <c r="U248" s="138"/>
      <c r="V248" s="130"/>
      <c r="W248" s="130"/>
      <c r="X248" s="130"/>
      <c r="Y248" s="130"/>
      <c r="Z248" s="130"/>
    </row>
    <row r="249" spans="1:26" ht="12" customHeight="1">
      <c r="A249" s="149"/>
      <c r="B249" s="130"/>
      <c r="C249" s="130"/>
      <c r="D249" s="130"/>
      <c r="E249" s="130"/>
      <c r="F249" s="130"/>
      <c r="G249" s="130"/>
      <c r="H249" s="130"/>
      <c r="I249" s="130"/>
      <c r="J249" s="130"/>
      <c r="K249" s="130"/>
      <c r="L249" s="130"/>
      <c r="M249" s="130"/>
      <c r="N249" s="130"/>
      <c r="O249" s="130"/>
      <c r="P249" s="130"/>
      <c r="Q249" s="130"/>
      <c r="R249" s="130"/>
      <c r="S249" s="130"/>
      <c r="T249" s="130"/>
      <c r="U249" s="138"/>
      <c r="V249" s="130"/>
      <c r="W249" s="130"/>
      <c r="X249" s="130"/>
      <c r="Y249" s="130"/>
      <c r="Z249" s="130"/>
    </row>
    <row r="250" spans="1:26" ht="12" customHeight="1">
      <c r="A250" s="149"/>
      <c r="B250" s="130"/>
      <c r="C250" s="130"/>
      <c r="D250" s="130"/>
      <c r="E250" s="130"/>
      <c r="F250" s="130"/>
      <c r="G250" s="130"/>
      <c r="H250" s="130"/>
      <c r="I250" s="130"/>
      <c r="J250" s="130"/>
      <c r="K250" s="130"/>
      <c r="L250" s="130"/>
      <c r="M250" s="130"/>
      <c r="N250" s="130"/>
      <c r="O250" s="130"/>
      <c r="P250" s="130"/>
      <c r="Q250" s="130"/>
      <c r="R250" s="130"/>
      <c r="S250" s="130"/>
      <c r="T250" s="130"/>
      <c r="U250" s="138"/>
      <c r="V250" s="130"/>
      <c r="W250" s="130"/>
      <c r="X250" s="130"/>
      <c r="Y250" s="130"/>
      <c r="Z250" s="130"/>
    </row>
    <row r="251" spans="1:26" ht="12" customHeight="1">
      <c r="A251" s="149"/>
      <c r="B251" s="130"/>
      <c r="C251" s="130"/>
      <c r="D251" s="130"/>
      <c r="E251" s="130"/>
      <c r="F251" s="130"/>
      <c r="G251" s="130"/>
      <c r="H251" s="130"/>
      <c r="I251" s="130"/>
      <c r="J251" s="130"/>
      <c r="K251" s="130"/>
      <c r="L251" s="130"/>
      <c r="M251" s="130"/>
      <c r="N251" s="130"/>
      <c r="O251" s="130"/>
      <c r="P251" s="130"/>
      <c r="Q251" s="130"/>
      <c r="R251" s="130"/>
      <c r="S251" s="130"/>
      <c r="T251" s="130"/>
      <c r="U251" s="138"/>
      <c r="V251" s="130"/>
      <c r="W251" s="130"/>
      <c r="X251" s="130"/>
      <c r="Y251" s="130"/>
      <c r="Z251" s="130"/>
    </row>
    <row r="252" spans="1:26" ht="12" customHeight="1">
      <c r="A252" s="149"/>
      <c r="B252" s="130"/>
      <c r="C252" s="130"/>
      <c r="D252" s="130"/>
      <c r="E252" s="130"/>
      <c r="F252" s="130"/>
      <c r="G252" s="130"/>
      <c r="H252" s="130"/>
      <c r="I252" s="130"/>
      <c r="J252" s="130"/>
      <c r="K252" s="130"/>
      <c r="L252" s="130"/>
      <c r="M252" s="130"/>
      <c r="N252" s="130"/>
      <c r="O252" s="130"/>
      <c r="P252" s="130"/>
      <c r="Q252" s="130"/>
      <c r="R252" s="130"/>
      <c r="S252" s="130"/>
      <c r="T252" s="130"/>
      <c r="U252" s="138"/>
      <c r="V252" s="130"/>
      <c r="W252" s="130"/>
      <c r="X252" s="130"/>
      <c r="Y252" s="130"/>
      <c r="Z252" s="130"/>
    </row>
    <row r="253" spans="1:26" ht="12" customHeight="1">
      <c r="A253" s="149"/>
      <c r="B253" s="130"/>
      <c r="C253" s="130"/>
      <c r="D253" s="130"/>
      <c r="E253" s="130"/>
      <c r="F253" s="130"/>
      <c r="G253" s="130"/>
      <c r="H253" s="130"/>
      <c r="I253" s="130"/>
      <c r="J253" s="130"/>
      <c r="K253" s="130"/>
      <c r="L253" s="130"/>
      <c r="M253" s="130"/>
      <c r="N253" s="130"/>
      <c r="O253" s="130"/>
      <c r="P253" s="130"/>
      <c r="Q253" s="130"/>
      <c r="R253" s="130"/>
      <c r="S253" s="130"/>
      <c r="T253" s="130"/>
      <c r="U253" s="138"/>
      <c r="V253" s="130"/>
      <c r="W253" s="130"/>
      <c r="X253" s="130"/>
      <c r="Y253" s="130"/>
      <c r="Z253" s="130"/>
    </row>
    <row r="254" spans="1:26" ht="12" customHeight="1">
      <c r="A254" s="149"/>
      <c r="B254" s="130"/>
      <c r="C254" s="130"/>
      <c r="D254" s="130"/>
      <c r="E254" s="130"/>
      <c r="F254" s="130"/>
      <c r="G254" s="130"/>
      <c r="H254" s="130"/>
      <c r="I254" s="130"/>
      <c r="J254" s="130"/>
      <c r="K254" s="130"/>
      <c r="L254" s="130"/>
      <c r="M254" s="130"/>
      <c r="N254" s="130"/>
      <c r="O254" s="130"/>
      <c r="P254" s="130"/>
      <c r="Q254" s="130"/>
      <c r="R254" s="130"/>
      <c r="S254" s="130"/>
      <c r="T254" s="130"/>
      <c r="U254" s="138"/>
      <c r="V254" s="130"/>
      <c r="W254" s="130"/>
      <c r="X254" s="130"/>
      <c r="Y254" s="130"/>
      <c r="Z254" s="130"/>
    </row>
    <row r="255" spans="1:26" ht="12" customHeight="1">
      <c r="A255" s="149"/>
      <c r="B255" s="130"/>
      <c r="C255" s="130"/>
      <c r="D255" s="130"/>
      <c r="E255" s="130"/>
      <c r="F255" s="130"/>
      <c r="G255" s="130"/>
      <c r="H255" s="130"/>
      <c r="I255" s="130"/>
      <c r="J255" s="130"/>
      <c r="K255" s="130"/>
      <c r="L255" s="130"/>
      <c r="M255" s="130"/>
      <c r="N255" s="130"/>
      <c r="O255" s="130"/>
      <c r="P255" s="130"/>
      <c r="Q255" s="130"/>
      <c r="R255" s="130"/>
      <c r="S255" s="130"/>
      <c r="T255" s="130"/>
      <c r="U255" s="138"/>
      <c r="V255" s="130"/>
      <c r="W255" s="130"/>
      <c r="X255" s="130"/>
      <c r="Y255" s="130"/>
      <c r="Z255" s="130"/>
    </row>
    <row r="256" spans="1:26" ht="12" customHeight="1">
      <c r="A256" s="149"/>
      <c r="B256" s="130"/>
      <c r="C256" s="130"/>
      <c r="D256" s="130"/>
      <c r="E256" s="130"/>
      <c r="F256" s="130"/>
      <c r="G256" s="130"/>
      <c r="H256" s="130"/>
      <c r="I256" s="130"/>
      <c r="J256" s="130"/>
      <c r="K256" s="130"/>
      <c r="L256" s="130"/>
      <c r="M256" s="130"/>
      <c r="N256" s="130"/>
      <c r="O256" s="130"/>
      <c r="P256" s="130"/>
      <c r="Q256" s="130"/>
      <c r="R256" s="130"/>
      <c r="S256" s="130"/>
      <c r="T256" s="130"/>
      <c r="U256" s="138"/>
      <c r="V256" s="130"/>
      <c r="W256" s="130"/>
      <c r="X256" s="130"/>
      <c r="Y256" s="130"/>
      <c r="Z256" s="130"/>
    </row>
    <row r="257" spans="1:26" ht="12" customHeight="1">
      <c r="A257" s="149"/>
      <c r="B257" s="130"/>
      <c r="C257" s="130"/>
      <c r="D257" s="130"/>
      <c r="E257" s="130"/>
      <c r="F257" s="130"/>
      <c r="G257" s="130"/>
      <c r="H257" s="130"/>
      <c r="I257" s="130"/>
      <c r="J257" s="130"/>
      <c r="K257" s="130"/>
      <c r="L257" s="130"/>
      <c r="M257" s="130"/>
      <c r="N257" s="130"/>
      <c r="O257" s="130"/>
      <c r="P257" s="130"/>
      <c r="Q257" s="130"/>
      <c r="R257" s="130"/>
      <c r="S257" s="130"/>
      <c r="T257" s="130"/>
      <c r="U257" s="138"/>
      <c r="V257" s="130"/>
      <c r="W257" s="130"/>
      <c r="X257" s="130"/>
      <c r="Y257" s="130"/>
      <c r="Z257" s="130"/>
    </row>
    <row r="258" spans="1:26" ht="12" customHeight="1">
      <c r="A258" s="149"/>
      <c r="B258" s="130"/>
      <c r="C258" s="130"/>
      <c r="D258" s="130"/>
      <c r="E258" s="130"/>
      <c r="F258" s="130"/>
      <c r="G258" s="130"/>
      <c r="H258" s="130"/>
      <c r="I258" s="130"/>
      <c r="J258" s="130"/>
      <c r="K258" s="130"/>
      <c r="L258" s="130"/>
      <c r="M258" s="130"/>
      <c r="N258" s="130"/>
      <c r="O258" s="130"/>
      <c r="P258" s="130"/>
      <c r="Q258" s="130"/>
      <c r="R258" s="130"/>
      <c r="S258" s="130"/>
      <c r="T258" s="130"/>
      <c r="U258" s="138"/>
      <c r="V258" s="130"/>
      <c r="W258" s="130"/>
      <c r="X258" s="130"/>
      <c r="Y258" s="130"/>
      <c r="Z258" s="130"/>
    </row>
    <row r="259" spans="1:26" ht="12" customHeight="1">
      <c r="A259" s="149"/>
      <c r="B259" s="130"/>
      <c r="C259" s="130"/>
      <c r="D259" s="130"/>
      <c r="E259" s="130"/>
      <c r="F259" s="130"/>
      <c r="G259" s="130"/>
      <c r="H259" s="130"/>
      <c r="I259" s="130"/>
      <c r="J259" s="130"/>
      <c r="K259" s="130"/>
      <c r="L259" s="130"/>
      <c r="M259" s="130"/>
      <c r="N259" s="130"/>
      <c r="O259" s="130"/>
      <c r="P259" s="130"/>
      <c r="Q259" s="130"/>
      <c r="R259" s="130"/>
      <c r="S259" s="130"/>
      <c r="T259" s="130"/>
      <c r="U259" s="138"/>
      <c r="V259" s="130"/>
      <c r="W259" s="130"/>
      <c r="X259" s="130"/>
      <c r="Y259" s="130"/>
      <c r="Z259" s="130"/>
    </row>
    <row r="260" spans="1:26" ht="12" customHeight="1">
      <c r="A260" s="149"/>
      <c r="B260" s="130"/>
      <c r="C260" s="130"/>
      <c r="D260" s="130"/>
      <c r="E260" s="130"/>
      <c r="F260" s="130"/>
      <c r="G260" s="130"/>
      <c r="H260" s="130"/>
      <c r="I260" s="130"/>
      <c r="J260" s="130"/>
      <c r="K260" s="130"/>
      <c r="L260" s="130"/>
      <c r="M260" s="130"/>
      <c r="N260" s="130"/>
      <c r="O260" s="130"/>
      <c r="P260" s="130"/>
      <c r="Q260" s="130"/>
      <c r="R260" s="130"/>
      <c r="S260" s="130"/>
      <c r="T260" s="130"/>
      <c r="U260" s="138"/>
      <c r="V260" s="130"/>
      <c r="W260" s="130"/>
      <c r="X260" s="130"/>
      <c r="Y260" s="130"/>
      <c r="Z260" s="130"/>
    </row>
    <row r="261" spans="1:26" ht="12" customHeight="1">
      <c r="A261" s="149"/>
      <c r="B261" s="130"/>
      <c r="C261" s="130"/>
      <c r="D261" s="130"/>
      <c r="E261" s="130"/>
      <c r="F261" s="130"/>
      <c r="G261" s="130"/>
      <c r="H261" s="130"/>
      <c r="I261" s="130"/>
      <c r="J261" s="130"/>
      <c r="K261" s="130"/>
      <c r="L261" s="130"/>
      <c r="M261" s="130"/>
      <c r="N261" s="130"/>
      <c r="O261" s="130"/>
      <c r="P261" s="130"/>
      <c r="Q261" s="130"/>
      <c r="R261" s="130"/>
      <c r="S261" s="130"/>
      <c r="T261" s="130"/>
      <c r="U261" s="138"/>
      <c r="V261" s="130"/>
      <c r="W261" s="130"/>
      <c r="X261" s="130"/>
      <c r="Y261" s="130"/>
      <c r="Z261" s="130"/>
    </row>
    <row r="262" spans="1:26" ht="12" customHeight="1">
      <c r="A262" s="149"/>
      <c r="B262" s="130"/>
      <c r="C262" s="130"/>
      <c r="D262" s="130"/>
      <c r="E262" s="130"/>
      <c r="F262" s="130"/>
      <c r="G262" s="130"/>
      <c r="H262" s="130"/>
      <c r="I262" s="130"/>
      <c r="J262" s="130"/>
      <c r="K262" s="130"/>
      <c r="L262" s="130"/>
      <c r="M262" s="130"/>
      <c r="N262" s="130"/>
      <c r="O262" s="130"/>
      <c r="P262" s="130"/>
      <c r="Q262" s="130"/>
      <c r="R262" s="130"/>
      <c r="S262" s="130"/>
      <c r="T262" s="130"/>
      <c r="U262" s="138"/>
      <c r="V262" s="130"/>
      <c r="W262" s="130"/>
      <c r="X262" s="130"/>
      <c r="Y262" s="130"/>
      <c r="Z262" s="130"/>
    </row>
    <row r="263" spans="1:26" ht="12" customHeight="1">
      <c r="A263" s="149"/>
      <c r="B263" s="130"/>
      <c r="C263" s="130"/>
      <c r="D263" s="130"/>
      <c r="E263" s="130"/>
      <c r="F263" s="130"/>
      <c r="G263" s="130"/>
      <c r="H263" s="130"/>
      <c r="I263" s="130"/>
      <c r="J263" s="130"/>
      <c r="K263" s="130"/>
      <c r="L263" s="130"/>
      <c r="M263" s="130"/>
      <c r="N263" s="130"/>
      <c r="O263" s="130"/>
      <c r="P263" s="130"/>
      <c r="Q263" s="130"/>
      <c r="R263" s="130"/>
      <c r="S263" s="130"/>
      <c r="T263" s="130"/>
      <c r="U263" s="138"/>
      <c r="V263" s="130"/>
      <c r="W263" s="130"/>
      <c r="X263" s="130"/>
      <c r="Y263" s="130"/>
      <c r="Z263" s="130"/>
    </row>
    <row r="264" spans="1:26" ht="12" customHeight="1">
      <c r="A264" s="149"/>
      <c r="B264" s="130"/>
      <c r="C264" s="130"/>
      <c r="D264" s="130"/>
      <c r="E264" s="130"/>
      <c r="F264" s="130"/>
      <c r="G264" s="130"/>
      <c r="H264" s="130"/>
      <c r="I264" s="130"/>
      <c r="J264" s="130"/>
      <c r="K264" s="130"/>
      <c r="L264" s="130"/>
      <c r="M264" s="130"/>
      <c r="N264" s="130"/>
      <c r="O264" s="130"/>
      <c r="P264" s="130"/>
      <c r="Q264" s="130"/>
      <c r="R264" s="130"/>
      <c r="S264" s="130"/>
      <c r="T264" s="130"/>
      <c r="U264" s="138"/>
      <c r="V264" s="130"/>
      <c r="W264" s="130"/>
      <c r="X264" s="130"/>
      <c r="Y264" s="130"/>
      <c r="Z264" s="130"/>
    </row>
    <row r="265" spans="1:26" ht="12" customHeight="1">
      <c r="A265" s="149"/>
      <c r="B265" s="130"/>
      <c r="C265" s="130"/>
      <c r="D265" s="130"/>
      <c r="E265" s="130"/>
      <c r="F265" s="130"/>
      <c r="G265" s="130"/>
      <c r="H265" s="130"/>
      <c r="I265" s="130"/>
      <c r="J265" s="130"/>
      <c r="K265" s="130"/>
      <c r="L265" s="130"/>
      <c r="M265" s="130"/>
      <c r="N265" s="130"/>
      <c r="O265" s="130"/>
      <c r="P265" s="130"/>
      <c r="Q265" s="130"/>
      <c r="R265" s="130"/>
      <c r="S265" s="130"/>
      <c r="T265" s="130"/>
      <c r="U265" s="138"/>
      <c r="V265" s="130"/>
      <c r="W265" s="130"/>
      <c r="X265" s="130"/>
      <c r="Y265" s="130"/>
      <c r="Z265" s="130"/>
    </row>
    <row r="266" spans="1:26" ht="12" customHeight="1">
      <c r="A266" s="149"/>
      <c r="B266" s="130"/>
      <c r="C266" s="130"/>
      <c r="D266" s="130"/>
      <c r="E266" s="130"/>
      <c r="F266" s="130"/>
      <c r="G266" s="130"/>
      <c r="H266" s="130"/>
      <c r="I266" s="130"/>
      <c r="J266" s="130"/>
      <c r="K266" s="130"/>
      <c r="L266" s="130"/>
      <c r="M266" s="130"/>
      <c r="N266" s="130"/>
      <c r="O266" s="130"/>
      <c r="P266" s="130"/>
      <c r="Q266" s="130"/>
      <c r="R266" s="130"/>
      <c r="S266" s="130"/>
      <c r="T266" s="130"/>
      <c r="U266" s="138"/>
      <c r="V266" s="130"/>
      <c r="W266" s="130"/>
      <c r="X266" s="130"/>
      <c r="Y266" s="130"/>
      <c r="Z266" s="130"/>
    </row>
    <row r="267" spans="1:26" ht="12" customHeight="1">
      <c r="A267" s="149"/>
      <c r="B267" s="130"/>
      <c r="C267" s="130"/>
      <c r="D267" s="130"/>
      <c r="E267" s="130"/>
      <c r="F267" s="130"/>
      <c r="G267" s="130"/>
      <c r="H267" s="130"/>
      <c r="I267" s="130"/>
      <c r="J267" s="130"/>
      <c r="K267" s="130"/>
      <c r="L267" s="130"/>
      <c r="M267" s="130"/>
      <c r="N267" s="130"/>
      <c r="O267" s="130"/>
      <c r="P267" s="130"/>
      <c r="Q267" s="130"/>
      <c r="R267" s="130"/>
      <c r="S267" s="130"/>
      <c r="T267" s="130"/>
      <c r="U267" s="138"/>
      <c r="V267" s="130"/>
      <c r="W267" s="130"/>
      <c r="X267" s="130"/>
      <c r="Y267" s="130"/>
      <c r="Z267" s="130"/>
    </row>
    <row r="268" spans="1:26" ht="12" customHeight="1">
      <c r="A268" s="149"/>
      <c r="B268" s="130"/>
      <c r="C268" s="130"/>
      <c r="D268" s="130"/>
      <c r="E268" s="130"/>
      <c r="F268" s="130"/>
      <c r="G268" s="130"/>
      <c r="H268" s="130"/>
      <c r="I268" s="130"/>
      <c r="J268" s="130"/>
      <c r="K268" s="130"/>
      <c r="L268" s="130"/>
      <c r="M268" s="130"/>
      <c r="N268" s="130"/>
      <c r="O268" s="130"/>
      <c r="P268" s="130"/>
      <c r="Q268" s="130"/>
      <c r="R268" s="130"/>
      <c r="S268" s="130"/>
      <c r="T268" s="130"/>
      <c r="U268" s="138"/>
      <c r="V268" s="130"/>
      <c r="W268" s="130"/>
      <c r="X268" s="130"/>
      <c r="Y268" s="130"/>
      <c r="Z268" s="130"/>
    </row>
    <row r="269" spans="1:26" ht="12" customHeight="1">
      <c r="A269" s="149"/>
      <c r="B269" s="130"/>
      <c r="C269" s="130"/>
      <c r="D269" s="130"/>
      <c r="E269" s="130"/>
      <c r="F269" s="130"/>
      <c r="G269" s="130"/>
      <c r="H269" s="130"/>
      <c r="I269" s="130"/>
      <c r="J269" s="130"/>
      <c r="K269" s="130"/>
      <c r="L269" s="130"/>
      <c r="M269" s="130"/>
      <c r="N269" s="130"/>
      <c r="O269" s="130"/>
      <c r="P269" s="130"/>
      <c r="Q269" s="130"/>
      <c r="R269" s="130"/>
      <c r="S269" s="130"/>
      <c r="T269" s="130"/>
      <c r="U269" s="138"/>
      <c r="V269" s="130"/>
      <c r="W269" s="130"/>
      <c r="X269" s="130"/>
      <c r="Y269" s="130"/>
      <c r="Z269" s="130"/>
    </row>
    <row r="270" spans="1:26" ht="12" customHeight="1">
      <c r="A270" s="149"/>
      <c r="B270" s="130"/>
      <c r="C270" s="130"/>
      <c r="D270" s="130"/>
      <c r="E270" s="130"/>
      <c r="F270" s="130"/>
      <c r="G270" s="130"/>
      <c r="H270" s="130"/>
      <c r="I270" s="130"/>
      <c r="J270" s="130"/>
      <c r="K270" s="130"/>
      <c r="L270" s="130"/>
      <c r="M270" s="130"/>
      <c r="N270" s="130"/>
      <c r="O270" s="130"/>
      <c r="P270" s="130"/>
      <c r="Q270" s="130"/>
      <c r="R270" s="130"/>
      <c r="S270" s="130"/>
      <c r="T270" s="130"/>
      <c r="U270" s="138"/>
      <c r="V270" s="130"/>
      <c r="W270" s="130"/>
      <c r="X270" s="130"/>
      <c r="Y270" s="130"/>
      <c r="Z270" s="130"/>
    </row>
    <row r="271" spans="1:26" ht="12" customHeight="1">
      <c r="A271" s="149"/>
      <c r="B271" s="130"/>
      <c r="C271" s="130"/>
      <c r="D271" s="130"/>
      <c r="E271" s="130"/>
      <c r="F271" s="130"/>
      <c r="G271" s="130"/>
      <c r="H271" s="130"/>
      <c r="I271" s="130"/>
      <c r="J271" s="130"/>
      <c r="K271" s="130"/>
      <c r="L271" s="130"/>
      <c r="M271" s="130"/>
      <c r="N271" s="130"/>
      <c r="O271" s="130"/>
      <c r="P271" s="130"/>
      <c r="Q271" s="130"/>
      <c r="R271" s="130"/>
      <c r="S271" s="130"/>
      <c r="T271" s="130"/>
      <c r="U271" s="138"/>
      <c r="V271" s="130"/>
      <c r="W271" s="130"/>
      <c r="X271" s="130"/>
      <c r="Y271" s="130"/>
      <c r="Z271" s="130"/>
    </row>
    <row r="272" spans="1:26" ht="12" customHeight="1">
      <c r="A272" s="149"/>
      <c r="B272" s="130"/>
      <c r="C272" s="130"/>
      <c r="D272" s="130"/>
      <c r="E272" s="130"/>
      <c r="F272" s="130"/>
      <c r="G272" s="130"/>
      <c r="H272" s="130"/>
      <c r="I272" s="130"/>
      <c r="J272" s="130"/>
      <c r="K272" s="130"/>
      <c r="L272" s="130"/>
      <c r="M272" s="130"/>
      <c r="N272" s="130"/>
      <c r="O272" s="130"/>
      <c r="P272" s="130"/>
      <c r="Q272" s="130"/>
      <c r="R272" s="130"/>
      <c r="S272" s="130"/>
      <c r="T272" s="130"/>
      <c r="U272" s="138"/>
      <c r="V272" s="130"/>
      <c r="W272" s="130"/>
      <c r="X272" s="130"/>
      <c r="Y272" s="130"/>
      <c r="Z272" s="130"/>
    </row>
    <row r="273" spans="1:26" ht="12" customHeight="1">
      <c r="A273" s="149"/>
      <c r="B273" s="130"/>
      <c r="C273" s="130"/>
      <c r="D273" s="130"/>
      <c r="E273" s="130"/>
      <c r="F273" s="130"/>
      <c r="G273" s="130"/>
      <c r="H273" s="130"/>
      <c r="I273" s="130"/>
      <c r="J273" s="130"/>
      <c r="K273" s="130"/>
      <c r="L273" s="130"/>
      <c r="M273" s="130"/>
      <c r="N273" s="130"/>
      <c r="O273" s="130"/>
      <c r="P273" s="130"/>
      <c r="Q273" s="130"/>
      <c r="R273" s="130"/>
      <c r="S273" s="130"/>
      <c r="T273" s="130"/>
      <c r="U273" s="138"/>
      <c r="V273" s="130"/>
      <c r="W273" s="130"/>
      <c r="X273" s="130"/>
      <c r="Y273" s="130"/>
      <c r="Z273" s="130"/>
    </row>
    <row r="274" spans="1:26" ht="12" customHeight="1">
      <c r="A274" s="149"/>
      <c r="B274" s="130"/>
      <c r="C274" s="130"/>
      <c r="D274" s="130"/>
      <c r="E274" s="130"/>
      <c r="F274" s="130"/>
      <c r="G274" s="130"/>
      <c r="H274" s="130"/>
      <c r="I274" s="130"/>
      <c r="J274" s="130"/>
      <c r="K274" s="130"/>
      <c r="L274" s="130"/>
      <c r="M274" s="130"/>
      <c r="N274" s="130"/>
      <c r="O274" s="130"/>
      <c r="P274" s="130"/>
      <c r="Q274" s="130"/>
      <c r="R274" s="130"/>
      <c r="S274" s="130"/>
      <c r="T274" s="130"/>
      <c r="U274" s="138"/>
      <c r="V274" s="130"/>
      <c r="W274" s="130"/>
      <c r="X274" s="130"/>
      <c r="Y274" s="130"/>
      <c r="Z274" s="130"/>
    </row>
    <row r="275" spans="1:26" ht="12" customHeight="1">
      <c r="A275" s="149"/>
      <c r="B275" s="130"/>
      <c r="C275" s="130"/>
      <c r="D275" s="130"/>
      <c r="E275" s="130"/>
      <c r="F275" s="130"/>
      <c r="G275" s="130"/>
      <c r="H275" s="130"/>
      <c r="I275" s="130"/>
      <c r="J275" s="130"/>
      <c r="K275" s="130"/>
      <c r="L275" s="130"/>
      <c r="M275" s="130"/>
      <c r="N275" s="130"/>
      <c r="O275" s="130"/>
      <c r="P275" s="130"/>
      <c r="Q275" s="130"/>
      <c r="R275" s="130"/>
      <c r="S275" s="130"/>
      <c r="T275" s="130"/>
      <c r="U275" s="138"/>
      <c r="V275" s="130"/>
      <c r="W275" s="130"/>
      <c r="X275" s="130"/>
      <c r="Y275" s="130"/>
      <c r="Z275" s="130"/>
    </row>
    <row r="276" spans="1:26" ht="12" customHeight="1">
      <c r="A276" s="149"/>
      <c r="B276" s="130"/>
      <c r="C276" s="130"/>
      <c r="D276" s="130"/>
      <c r="E276" s="130"/>
      <c r="F276" s="130"/>
      <c r="G276" s="130"/>
      <c r="H276" s="130"/>
      <c r="I276" s="130"/>
      <c r="J276" s="130"/>
      <c r="K276" s="130"/>
      <c r="L276" s="130"/>
      <c r="M276" s="130"/>
      <c r="N276" s="130"/>
      <c r="O276" s="130"/>
      <c r="P276" s="130"/>
      <c r="Q276" s="130"/>
      <c r="R276" s="130"/>
      <c r="S276" s="130"/>
      <c r="T276" s="130"/>
      <c r="U276" s="138"/>
      <c r="V276" s="130"/>
      <c r="W276" s="130"/>
      <c r="X276" s="130"/>
      <c r="Y276" s="130"/>
      <c r="Z276" s="130"/>
    </row>
    <row r="277" spans="1:26" ht="12" customHeight="1">
      <c r="A277" s="149"/>
      <c r="B277" s="130"/>
      <c r="C277" s="130"/>
      <c r="D277" s="130"/>
      <c r="E277" s="130"/>
      <c r="F277" s="130"/>
      <c r="G277" s="130"/>
      <c r="H277" s="130"/>
      <c r="I277" s="130"/>
      <c r="J277" s="130"/>
      <c r="K277" s="130"/>
      <c r="L277" s="130"/>
      <c r="M277" s="130"/>
      <c r="N277" s="130"/>
      <c r="O277" s="130"/>
      <c r="P277" s="130"/>
      <c r="Q277" s="130"/>
      <c r="R277" s="130"/>
      <c r="S277" s="130"/>
      <c r="T277" s="130"/>
      <c r="U277" s="138"/>
      <c r="V277" s="130"/>
      <c r="W277" s="130"/>
      <c r="X277" s="130"/>
      <c r="Y277" s="130"/>
      <c r="Z277" s="130"/>
    </row>
    <row r="278" spans="1:26" ht="12" customHeight="1">
      <c r="A278" s="149"/>
      <c r="B278" s="130"/>
      <c r="C278" s="130"/>
      <c r="D278" s="130"/>
      <c r="E278" s="130"/>
      <c r="F278" s="130"/>
      <c r="G278" s="130"/>
      <c r="H278" s="130"/>
      <c r="I278" s="130"/>
      <c r="J278" s="130"/>
      <c r="K278" s="130"/>
      <c r="L278" s="130"/>
      <c r="M278" s="130"/>
      <c r="N278" s="130"/>
      <c r="O278" s="130"/>
      <c r="P278" s="130"/>
      <c r="Q278" s="130"/>
      <c r="R278" s="130"/>
      <c r="S278" s="130"/>
      <c r="T278" s="130"/>
      <c r="U278" s="138"/>
      <c r="V278" s="130"/>
      <c r="W278" s="130"/>
      <c r="X278" s="130"/>
      <c r="Y278" s="130"/>
      <c r="Z278" s="130"/>
    </row>
    <row r="279" spans="1:26" ht="12" customHeight="1">
      <c r="A279" s="149"/>
      <c r="B279" s="130"/>
      <c r="C279" s="130"/>
      <c r="D279" s="130"/>
      <c r="E279" s="130"/>
      <c r="F279" s="130"/>
      <c r="G279" s="130"/>
      <c r="H279" s="130"/>
      <c r="I279" s="130"/>
      <c r="J279" s="130"/>
      <c r="K279" s="130"/>
      <c r="L279" s="130"/>
      <c r="M279" s="130"/>
      <c r="N279" s="130"/>
      <c r="O279" s="130"/>
      <c r="P279" s="130"/>
      <c r="Q279" s="130"/>
      <c r="R279" s="130"/>
      <c r="S279" s="130"/>
      <c r="T279" s="130"/>
      <c r="U279" s="138"/>
      <c r="V279" s="130"/>
      <c r="W279" s="130"/>
      <c r="X279" s="130"/>
      <c r="Y279" s="130"/>
      <c r="Z279" s="130"/>
    </row>
    <row r="280" spans="1:26" ht="12" customHeight="1">
      <c r="A280" s="149"/>
      <c r="B280" s="130"/>
      <c r="C280" s="130"/>
      <c r="D280" s="130"/>
      <c r="E280" s="130"/>
      <c r="F280" s="130"/>
      <c r="G280" s="130"/>
      <c r="H280" s="130"/>
      <c r="I280" s="130"/>
      <c r="J280" s="130"/>
      <c r="K280" s="130"/>
      <c r="L280" s="130"/>
      <c r="M280" s="130"/>
      <c r="N280" s="130"/>
      <c r="O280" s="130"/>
      <c r="P280" s="130"/>
      <c r="Q280" s="130"/>
      <c r="R280" s="130"/>
      <c r="S280" s="130"/>
      <c r="T280" s="130"/>
      <c r="U280" s="138"/>
      <c r="V280" s="130"/>
      <c r="W280" s="130"/>
      <c r="X280" s="130"/>
      <c r="Y280" s="130"/>
      <c r="Z280" s="130"/>
    </row>
    <row r="281" spans="1:26" ht="12" customHeight="1">
      <c r="A281" s="149"/>
      <c r="B281" s="130"/>
      <c r="C281" s="130"/>
      <c r="D281" s="130"/>
      <c r="E281" s="130"/>
      <c r="F281" s="130"/>
      <c r="G281" s="130"/>
      <c r="H281" s="130"/>
      <c r="I281" s="130"/>
      <c r="J281" s="130"/>
      <c r="K281" s="130"/>
      <c r="L281" s="130"/>
      <c r="M281" s="130"/>
      <c r="N281" s="130"/>
      <c r="O281" s="130"/>
      <c r="P281" s="130"/>
      <c r="Q281" s="130"/>
      <c r="R281" s="130"/>
      <c r="S281" s="130"/>
      <c r="T281" s="130"/>
      <c r="U281" s="138"/>
      <c r="V281" s="130"/>
      <c r="W281" s="130"/>
      <c r="X281" s="130"/>
      <c r="Y281" s="130"/>
      <c r="Z281" s="130"/>
    </row>
    <row r="282" spans="1:26" ht="12" customHeight="1">
      <c r="A282" s="149"/>
      <c r="B282" s="130"/>
      <c r="C282" s="130"/>
      <c r="D282" s="130"/>
      <c r="E282" s="130"/>
      <c r="F282" s="130"/>
      <c r="G282" s="130"/>
      <c r="H282" s="130"/>
      <c r="I282" s="130"/>
      <c r="J282" s="130"/>
      <c r="K282" s="130"/>
      <c r="L282" s="130"/>
      <c r="M282" s="130"/>
      <c r="N282" s="130"/>
      <c r="O282" s="130"/>
      <c r="P282" s="130"/>
      <c r="Q282" s="130"/>
      <c r="R282" s="130"/>
      <c r="S282" s="130"/>
      <c r="T282" s="130"/>
      <c r="U282" s="138"/>
      <c r="V282" s="130"/>
      <c r="W282" s="130"/>
      <c r="X282" s="130"/>
      <c r="Y282" s="130"/>
      <c r="Z282" s="130"/>
    </row>
    <row r="283" spans="1:26" ht="12" customHeight="1">
      <c r="A283" s="149"/>
      <c r="B283" s="130"/>
      <c r="C283" s="130"/>
      <c r="D283" s="130"/>
      <c r="E283" s="130"/>
      <c r="F283" s="130"/>
      <c r="G283" s="130"/>
      <c r="H283" s="130"/>
      <c r="I283" s="130"/>
      <c r="J283" s="130"/>
      <c r="K283" s="130"/>
      <c r="L283" s="130"/>
      <c r="M283" s="130"/>
      <c r="N283" s="130"/>
      <c r="O283" s="130"/>
      <c r="P283" s="130"/>
      <c r="Q283" s="130"/>
      <c r="R283" s="130"/>
      <c r="S283" s="130"/>
      <c r="T283" s="130"/>
      <c r="U283" s="138"/>
      <c r="V283" s="130"/>
      <c r="W283" s="130"/>
      <c r="X283" s="130"/>
      <c r="Y283" s="130"/>
      <c r="Z283" s="130"/>
    </row>
    <row r="284" spans="1:26" ht="12" customHeight="1">
      <c r="A284" s="149"/>
      <c r="B284" s="130"/>
      <c r="C284" s="130"/>
      <c r="D284" s="130"/>
      <c r="E284" s="130"/>
      <c r="F284" s="130"/>
      <c r="G284" s="130"/>
      <c r="H284" s="130"/>
      <c r="I284" s="130"/>
      <c r="J284" s="130"/>
      <c r="K284" s="130"/>
      <c r="L284" s="130"/>
      <c r="M284" s="130"/>
      <c r="N284" s="130"/>
      <c r="O284" s="130"/>
      <c r="P284" s="130"/>
      <c r="Q284" s="130"/>
      <c r="R284" s="130"/>
      <c r="S284" s="130"/>
      <c r="T284" s="130"/>
      <c r="U284" s="138"/>
      <c r="V284" s="130"/>
      <c r="W284" s="130"/>
      <c r="X284" s="130"/>
      <c r="Y284" s="130"/>
      <c r="Z284" s="130"/>
    </row>
    <row r="285" spans="1:26" ht="12" customHeight="1">
      <c r="A285" s="149"/>
      <c r="B285" s="130"/>
      <c r="C285" s="130"/>
      <c r="D285" s="130"/>
      <c r="E285" s="130"/>
      <c r="F285" s="130"/>
      <c r="G285" s="130"/>
      <c r="H285" s="130"/>
      <c r="I285" s="130"/>
      <c r="J285" s="130"/>
      <c r="K285" s="130"/>
      <c r="L285" s="130"/>
      <c r="M285" s="130"/>
      <c r="N285" s="130"/>
      <c r="O285" s="130"/>
      <c r="P285" s="130"/>
      <c r="Q285" s="130"/>
      <c r="R285" s="130"/>
      <c r="S285" s="130"/>
      <c r="T285" s="130"/>
      <c r="U285" s="138"/>
      <c r="V285" s="130"/>
      <c r="W285" s="130"/>
      <c r="X285" s="130"/>
      <c r="Y285" s="130"/>
      <c r="Z285" s="130"/>
    </row>
    <row r="286" spans="1:26" ht="12" customHeight="1">
      <c r="A286" s="149"/>
      <c r="B286" s="130"/>
      <c r="C286" s="130"/>
      <c r="D286" s="130"/>
      <c r="E286" s="130"/>
      <c r="F286" s="130"/>
      <c r="G286" s="130"/>
      <c r="H286" s="130"/>
      <c r="I286" s="130"/>
      <c r="J286" s="130"/>
      <c r="K286" s="130"/>
      <c r="L286" s="130"/>
      <c r="M286" s="130"/>
      <c r="N286" s="130"/>
      <c r="O286" s="130"/>
      <c r="P286" s="130"/>
      <c r="Q286" s="130"/>
      <c r="R286" s="130"/>
      <c r="S286" s="130"/>
      <c r="T286" s="130"/>
      <c r="U286" s="138"/>
      <c r="V286" s="130"/>
      <c r="W286" s="130"/>
      <c r="X286" s="130"/>
      <c r="Y286" s="130"/>
      <c r="Z286" s="130"/>
    </row>
    <row r="287" spans="1:26" ht="12" customHeight="1">
      <c r="A287" s="149"/>
      <c r="B287" s="130"/>
      <c r="C287" s="130"/>
      <c r="D287" s="130"/>
      <c r="E287" s="130"/>
      <c r="F287" s="130"/>
      <c r="G287" s="130"/>
      <c r="H287" s="130"/>
      <c r="I287" s="130"/>
      <c r="J287" s="130"/>
      <c r="K287" s="130"/>
      <c r="L287" s="130"/>
      <c r="M287" s="130"/>
      <c r="N287" s="130"/>
      <c r="O287" s="130"/>
      <c r="P287" s="130"/>
      <c r="Q287" s="130"/>
      <c r="R287" s="130"/>
      <c r="S287" s="130"/>
      <c r="T287" s="130"/>
      <c r="U287" s="138"/>
      <c r="V287" s="130"/>
      <c r="W287" s="130"/>
      <c r="X287" s="130"/>
      <c r="Y287" s="130"/>
      <c r="Z287" s="130"/>
    </row>
    <row r="288" spans="1:26" ht="12" customHeight="1">
      <c r="A288" s="149"/>
      <c r="B288" s="130"/>
      <c r="C288" s="130"/>
      <c r="D288" s="130"/>
      <c r="E288" s="130"/>
      <c r="F288" s="130"/>
      <c r="G288" s="130"/>
      <c r="H288" s="130"/>
      <c r="I288" s="130"/>
      <c r="J288" s="130"/>
      <c r="K288" s="130"/>
      <c r="L288" s="130"/>
      <c r="M288" s="130"/>
      <c r="N288" s="130"/>
      <c r="O288" s="130"/>
      <c r="P288" s="130"/>
      <c r="Q288" s="130"/>
      <c r="R288" s="130"/>
      <c r="S288" s="130"/>
      <c r="T288" s="130"/>
      <c r="U288" s="138"/>
      <c r="V288" s="130"/>
      <c r="W288" s="130"/>
      <c r="X288" s="130"/>
      <c r="Y288" s="130"/>
      <c r="Z288" s="130"/>
    </row>
    <row r="289" spans="1:26" ht="12" customHeight="1">
      <c r="A289" s="149"/>
      <c r="B289" s="130"/>
      <c r="C289" s="130"/>
      <c r="D289" s="130"/>
      <c r="E289" s="130"/>
      <c r="F289" s="130"/>
      <c r="G289" s="130"/>
      <c r="H289" s="130"/>
      <c r="I289" s="130"/>
      <c r="J289" s="130"/>
      <c r="K289" s="130"/>
      <c r="L289" s="130"/>
      <c r="M289" s="130"/>
      <c r="N289" s="130"/>
      <c r="O289" s="130"/>
      <c r="P289" s="130"/>
      <c r="Q289" s="130"/>
      <c r="R289" s="130"/>
      <c r="S289" s="130"/>
      <c r="T289" s="130"/>
      <c r="U289" s="138"/>
      <c r="V289" s="130"/>
      <c r="W289" s="130"/>
      <c r="X289" s="130"/>
      <c r="Y289" s="130"/>
      <c r="Z289" s="130"/>
    </row>
    <row r="290" spans="1:26" ht="12" customHeight="1">
      <c r="A290" s="149"/>
      <c r="B290" s="130"/>
      <c r="C290" s="130"/>
      <c r="D290" s="130"/>
      <c r="E290" s="130"/>
      <c r="F290" s="130"/>
      <c r="G290" s="130"/>
      <c r="H290" s="130"/>
      <c r="I290" s="130"/>
      <c r="J290" s="130"/>
      <c r="K290" s="130"/>
      <c r="L290" s="130"/>
      <c r="M290" s="130"/>
      <c r="N290" s="130"/>
      <c r="O290" s="130"/>
      <c r="P290" s="130"/>
      <c r="Q290" s="130"/>
      <c r="R290" s="130"/>
      <c r="S290" s="130"/>
      <c r="T290" s="130"/>
      <c r="U290" s="138"/>
      <c r="V290" s="130"/>
      <c r="W290" s="130"/>
      <c r="X290" s="130"/>
      <c r="Y290" s="130"/>
      <c r="Z290" s="130"/>
    </row>
    <row r="291" spans="1:26" ht="12" customHeight="1">
      <c r="A291" s="149"/>
      <c r="B291" s="130"/>
      <c r="C291" s="130"/>
      <c r="D291" s="130"/>
      <c r="E291" s="130"/>
      <c r="F291" s="130"/>
      <c r="G291" s="130"/>
      <c r="H291" s="130"/>
      <c r="I291" s="130"/>
      <c r="J291" s="130"/>
      <c r="K291" s="130"/>
      <c r="L291" s="130"/>
      <c r="M291" s="130"/>
      <c r="N291" s="130"/>
      <c r="O291" s="130"/>
      <c r="P291" s="130"/>
      <c r="Q291" s="130"/>
      <c r="R291" s="130"/>
      <c r="S291" s="130"/>
      <c r="T291" s="130"/>
      <c r="U291" s="138"/>
      <c r="V291" s="130"/>
      <c r="W291" s="130"/>
      <c r="X291" s="130"/>
      <c r="Y291" s="130"/>
      <c r="Z291" s="130"/>
    </row>
    <row r="292" spans="1:26" ht="12" customHeight="1">
      <c r="A292" s="149"/>
      <c r="B292" s="130"/>
      <c r="C292" s="130"/>
      <c r="D292" s="130"/>
      <c r="E292" s="130"/>
      <c r="F292" s="130"/>
      <c r="G292" s="130"/>
      <c r="H292" s="130"/>
      <c r="I292" s="130"/>
      <c r="J292" s="130"/>
      <c r="K292" s="130"/>
      <c r="L292" s="130"/>
      <c r="M292" s="130"/>
      <c r="N292" s="130"/>
      <c r="O292" s="130"/>
      <c r="P292" s="130"/>
      <c r="Q292" s="130"/>
      <c r="R292" s="130"/>
      <c r="S292" s="130"/>
      <c r="T292" s="130"/>
      <c r="U292" s="138"/>
      <c r="V292" s="130"/>
      <c r="W292" s="130"/>
      <c r="X292" s="130"/>
      <c r="Y292" s="130"/>
      <c r="Z292" s="130"/>
    </row>
    <row r="293" spans="1:26" ht="12" customHeight="1">
      <c r="A293" s="149"/>
      <c r="B293" s="130"/>
      <c r="C293" s="130"/>
      <c r="D293" s="130"/>
      <c r="E293" s="130"/>
      <c r="F293" s="130"/>
      <c r="G293" s="130"/>
      <c r="H293" s="130"/>
      <c r="I293" s="130"/>
      <c r="J293" s="130"/>
      <c r="K293" s="130"/>
      <c r="L293" s="130"/>
      <c r="M293" s="130"/>
      <c r="N293" s="130"/>
      <c r="O293" s="130"/>
      <c r="P293" s="130"/>
      <c r="Q293" s="130"/>
      <c r="R293" s="130"/>
      <c r="S293" s="130"/>
      <c r="T293" s="130"/>
      <c r="U293" s="138"/>
      <c r="V293" s="130"/>
      <c r="W293" s="130"/>
      <c r="X293" s="130"/>
      <c r="Y293" s="130"/>
      <c r="Z293" s="130"/>
    </row>
    <row r="294" spans="1:26" ht="12" customHeight="1">
      <c r="A294" s="149"/>
      <c r="B294" s="130"/>
      <c r="C294" s="130"/>
      <c r="D294" s="130"/>
      <c r="E294" s="130"/>
      <c r="F294" s="130"/>
      <c r="G294" s="130"/>
      <c r="H294" s="130"/>
      <c r="I294" s="130"/>
      <c r="J294" s="130"/>
      <c r="K294" s="130"/>
      <c r="L294" s="130"/>
      <c r="M294" s="130"/>
      <c r="N294" s="130"/>
      <c r="O294" s="130"/>
      <c r="P294" s="130"/>
      <c r="Q294" s="130"/>
      <c r="R294" s="130"/>
      <c r="S294" s="130"/>
      <c r="T294" s="130"/>
      <c r="U294" s="138"/>
      <c r="V294" s="130"/>
      <c r="W294" s="130"/>
      <c r="X294" s="130"/>
      <c r="Y294" s="130"/>
      <c r="Z294" s="130"/>
    </row>
    <row r="295" spans="1:26" ht="12" customHeight="1">
      <c r="A295" s="149"/>
      <c r="B295" s="130"/>
      <c r="C295" s="130"/>
      <c r="D295" s="130"/>
      <c r="E295" s="130"/>
      <c r="F295" s="130"/>
      <c r="G295" s="130"/>
      <c r="H295" s="130"/>
      <c r="I295" s="130"/>
      <c r="J295" s="130"/>
      <c r="K295" s="130"/>
      <c r="L295" s="130"/>
      <c r="M295" s="130"/>
      <c r="N295" s="130"/>
      <c r="O295" s="130"/>
      <c r="P295" s="130"/>
      <c r="Q295" s="130"/>
      <c r="R295" s="130"/>
      <c r="S295" s="130"/>
      <c r="T295" s="130"/>
      <c r="U295" s="138"/>
      <c r="V295" s="130"/>
      <c r="W295" s="130"/>
      <c r="X295" s="130"/>
      <c r="Y295" s="130"/>
      <c r="Z295" s="130"/>
    </row>
    <row r="296" spans="1:26" ht="12" customHeight="1">
      <c r="A296" s="149"/>
      <c r="B296" s="130"/>
      <c r="C296" s="130"/>
      <c r="D296" s="130"/>
      <c r="E296" s="130"/>
      <c r="F296" s="130"/>
      <c r="G296" s="130"/>
      <c r="H296" s="130"/>
      <c r="I296" s="130"/>
      <c r="J296" s="130"/>
      <c r="K296" s="130"/>
      <c r="L296" s="130"/>
      <c r="M296" s="130"/>
      <c r="N296" s="130"/>
      <c r="O296" s="130"/>
      <c r="P296" s="130"/>
      <c r="Q296" s="130"/>
      <c r="R296" s="130"/>
      <c r="S296" s="130"/>
      <c r="T296" s="130"/>
      <c r="U296" s="138"/>
      <c r="V296" s="130"/>
      <c r="W296" s="130"/>
      <c r="X296" s="130"/>
      <c r="Y296" s="130"/>
      <c r="Z296" s="130"/>
    </row>
    <row r="297" spans="1:26" ht="12" customHeight="1">
      <c r="A297" s="149"/>
      <c r="B297" s="130"/>
      <c r="C297" s="130"/>
      <c r="D297" s="130"/>
      <c r="E297" s="130"/>
      <c r="F297" s="130"/>
      <c r="G297" s="130"/>
      <c r="H297" s="130"/>
      <c r="I297" s="130"/>
      <c r="J297" s="130"/>
      <c r="K297" s="130"/>
      <c r="L297" s="130"/>
      <c r="M297" s="130"/>
      <c r="N297" s="130"/>
      <c r="O297" s="130"/>
      <c r="P297" s="130"/>
      <c r="Q297" s="130"/>
      <c r="R297" s="130"/>
      <c r="S297" s="130"/>
      <c r="T297" s="130"/>
      <c r="U297" s="138"/>
      <c r="V297" s="130"/>
      <c r="W297" s="130"/>
      <c r="X297" s="130"/>
      <c r="Y297" s="130"/>
      <c r="Z297" s="130"/>
    </row>
    <row r="298" spans="1:26" ht="12" customHeight="1">
      <c r="A298" s="149"/>
      <c r="B298" s="130"/>
      <c r="C298" s="130"/>
      <c r="D298" s="130"/>
      <c r="E298" s="130"/>
      <c r="F298" s="130"/>
      <c r="G298" s="130"/>
      <c r="H298" s="130"/>
      <c r="I298" s="130"/>
      <c r="J298" s="130"/>
      <c r="K298" s="130"/>
      <c r="L298" s="130"/>
      <c r="M298" s="130"/>
      <c r="N298" s="130"/>
      <c r="O298" s="130"/>
      <c r="P298" s="130"/>
      <c r="Q298" s="130"/>
      <c r="R298" s="130"/>
      <c r="S298" s="130"/>
      <c r="T298" s="130"/>
      <c r="U298" s="138"/>
      <c r="V298" s="130"/>
      <c r="W298" s="130"/>
      <c r="X298" s="130"/>
      <c r="Y298" s="130"/>
      <c r="Z298" s="130"/>
    </row>
    <row r="299" spans="1:26" ht="12" customHeight="1">
      <c r="A299" s="149"/>
      <c r="B299" s="130"/>
      <c r="C299" s="130"/>
      <c r="D299" s="130"/>
      <c r="E299" s="130"/>
      <c r="F299" s="130"/>
      <c r="G299" s="130"/>
      <c r="H299" s="130"/>
      <c r="I299" s="130"/>
      <c r="J299" s="130"/>
      <c r="K299" s="130"/>
      <c r="L299" s="130"/>
      <c r="M299" s="130"/>
      <c r="N299" s="130"/>
      <c r="O299" s="130"/>
      <c r="P299" s="130"/>
      <c r="Q299" s="130"/>
      <c r="R299" s="130"/>
      <c r="S299" s="130"/>
      <c r="T299" s="130"/>
      <c r="U299" s="138"/>
      <c r="V299" s="130"/>
      <c r="W299" s="130"/>
      <c r="X299" s="130"/>
      <c r="Y299" s="130"/>
      <c r="Z299" s="130"/>
    </row>
    <row r="300" spans="1:26" ht="12" customHeight="1">
      <c r="A300" s="149"/>
      <c r="B300" s="130"/>
      <c r="C300" s="130"/>
      <c r="D300" s="130"/>
      <c r="E300" s="130"/>
      <c r="F300" s="130"/>
      <c r="G300" s="130"/>
      <c r="H300" s="130"/>
      <c r="I300" s="130"/>
      <c r="J300" s="130"/>
      <c r="K300" s="130"/>
      <c r="L300" s="130"/>
      <c r="M300" s="130"/>
      <c r="N300" s="130"/>
      <c r="O300" s="130"/>
      <c r="P300" s="130"/>
      <c r="Q300" s="130"/>
      <c r="R300" s="130"/>
      <c r="S300" s="130"/>
      <c r="T300" s="130"/>
      <c r="U300" s="138"/>
      <c r="V300" s="130"/>
      <c r="W300" s="130"/>
      <c r="X300" s="130"/>
      <c r="Y300" s="130"/>
      <c r="Z300" s="130"/>
    </row>
    <row r="301" spans="1:26" ht="12" customHeight="1">
      <c r="A301" s="149"/>
      <c r="B301" s="130"/>
      <c r="C301" s="130"/>
      <c r="D301" s="130"/>
      <c r="E301" s="130"/>
      <c r="F301" s="130"/>
      <c r="G301" s="130"/>
      <c r="H301" s="130"/>
      <c r="I301" s="130"/>
      <c r="J301" s="130"/>
      <c r="K301" s="130"/>
      <c r="L301" s="130"/>
      <c r="M301" s="130"/>
      <c r="N301" s="130"/>
      <c r="O301" s="130"/>
      <c r="P301" s="130"/>
      <c r="Q301" s="130"/>
      <c r="R301" s="130"/>
      <c r="S301" s="130"/>
      <c r="T301" s="130"/>
      <c r="U301" s="138"/>
      <c r="V301" s="130"/>
      <c r="W301" s="130"/>
      <c r="X301" s="130"/>
      <c r="Y301" s="130"/>
      <c r="Z301" s="130"/>
    </row>
    <row r="302" spans="1:26" ht="12" customHeight="1">
      <c r="A302" s="149"/>
      <c r="B302" s="130"/>
      <c r="C302" s="130"/>
      <c r="D302" s="130"/>
      <c r="E302" s="130"/>
      <c r="F302" s="130"/>
      <c r="G302" s="130"/>
      <c r="H302" s="130"/>
      <c r="I302" s="130"/>
      <c r="J302" s="130"/>
      <c r="K302" s="130"/>
      <c r="L302" s="130"/>
      <c r="M302" s="130"/>
      <c r="N302" s="130"/>
      <c r="O302" s="130"/>
      <c r="P302" s="130"/>
      <c r="Q302" s="130"/>
      <c r="R302" s="130"/>
      <c r="S302" s="130"/>
      <c r="T302" s="130"/>
      <c r="U302" s="138"/>
      <c r="V302" s="130"/>
      <c r="W302" s="130"/>
      <c r="X302" s="130"/>
      <c r="Y302" s="130"/>
      <c r="Z302" s="130"/>
    </row>
    <row r="303" spans="1:26" ht="12" customHeight="1">
      <c r="A303" s="149"/>
      <c r="B303" s="130"/>
      <c r="C303" s="130"/>
      <c r="D303" s="130"/>
      <c r="E303" s="130"/>
      <c r="F303" s="130"/>
      <c r="G303" s="130"/>
      <c r="H303" s="130"/>
      <c r="I303" s="130"/>
      <c r="J303" s="130"/>
      <c r="K303" s="130"/>
      <c r="L303" s="130"/>
      <c r="M303" s="130"/>
      <c r="N303" s="130"/>
      <c r="O303" s="130"/>
      <c r="P303" s="130"/>
      <c r="Q303" s="130"/>
      <c r="R303" s="130"/>
      <c r="S303" s="130"/>
      <c r="T303" s="130"/>
      <c r="U303" s="138"/>
      <c r="V303" s="130"/>
      <c r="W303" s="130"/>
      <c r="X303" s="130"/>
      <c r="Y303" s="130"/>
      <c r="Z303" s="130"/>
    </row>
    <row r="304" spans="1:26" ht="12" customHeight="1">
      <c r="A304" s="149"/>
      <c r="B304" s="130"/>
      <c r="C304" s="130"/>
      <c r="D304" s="130"/>
      <c r="E304" s="130"/>
      <c r="F304" s="130"/>
      <c r="G304" s="130"/>
      <c r="H304" s="130"/>
      <c r="I304" s="130"/>
      <c r="J304" s="130"/>
      <c r="K304" s="130"/>
      <c r="L304" s="130"/>
      <c r="M304" s="130"/>
      <c r="N304" s="130"/>
      <c r="O304" s="130"/>
      <c r="P304" s="130"/>
      <c r="Q304" s="130"/>
      <c r="R304" s="130"/>
      <c r="S304" s="130"/>
      <c r="T304" s="130"/>
      <c r="U304" s="138"/>
      <c r="V304" s="130"/>
      <c r="W304" s="130"/>
      <c r="X304" s="130"/>
      <c r="Y304" s="130"/>
      <c r="Z304" s="130"/>
    </row>
    <row r="305" spans="1:26" ht="12" customHeight="1">
      <c r="A305" s="149"/>
      <c r="B305" s="130"/>
      <c r="C305" s="130"/>
      <c r="D305" s="130"/>
      <c r="E305" s="130"/>
      <c r="F305" s="130"/>
      <c r="G305" s="130"/>
      <c r="H305" s="130"/>
      <c r="I305" s="130"/>
      <c r="J305" s="130"/>
      <c r="K305" s="130"/>
      <c r="L305" s="130"/>
      <c r="M305" s="130"/>
      <c r="N305" s="130"/>
      <c r="O305" s="130"/>
      <c r="P305" s="130"/>
      <c r="Q305" s="130"/>
      <c r="R305" s="130"/>
      <c r="S305" s="130"/>
      <c r="T305" s="130"/>
      <c r="U305" s="138"/>
      <c r="V305" s="130"/>
      <c r="W305" s="130"/>
      <c r="X305" s="130"/>
      <c r="Y305" s="130"/>
      <c r="Z305" s="130"/>
    </row>
    <row r="306" spans="1:26" ht="12" customHeight="1">
      <c r="A306" s="149"/>
      <c r="B306" s="130"/>
      <c r="C306" s="130"/>
      <c r="D306" s="130"/>
      <c r="E306" s="130"/>
      <c r="F306" s="130"/>
      <c r="G306" s="130"/>
      <c r="H306" s="130"/>
      <c r="I306" s="130"/>
      <c r="J306" s="130"/>
      <c r="K306" s="130"/>
      <c r="L306" s="130"/>
      <c r="M306" s="130"/>
      <c r="N306" s="130"/>
      <c r="O306" s="130"/>
      <c r="P306" s="130"/>
      <c r="Q306" s="130"/>
      <c r="R306" s="130"/>
      <c r="S306" s="130"/>
      <c r="T306" s="130"/>
      <c r="U306" s="138"/>
      <c r="V306" s="130"/>
      <c r="W306" s="130"/>
      <c r="X306" s="130"/>
      <c r="Y306" s="130"/>
      <c r="Z306" s="130"/>
    </row>
    <row r="307" spans="1:26" ht="12" customHeight="1">
      <c r="A307" s="149"/>
      <c r="B307" s="130"/>
      <c r="C307" s="130"/>
      <c r="D307" s="130"/>
      <c r="E307" s="130"/>
      <c r="F307" s="130"/>
      <c r="G307" s="130"/>
      <c r="H307" s="130"/>
      <c r="I307" s="130"/>
      <c r="J307" s="130"/>
      <c r="K307" s="130"/>
      <c r="L307" s="130"/>
      <c r="M307" s="130"/>
      <c r="N307" s="130"/>
      <c r="O307" s="130"/>
      <c r="P307" s="130"/>
      <c r="Q307" s="130"/>
      <c r="R307" s="130"/>
      <c r="S307" s="130"/>
      <c r="T307" s="130"/>
      <c r="U307" s="138"/>
      <c r="V307" s="130"/>
      <c r="W307" s="130"/>
      <c r="X307" s="130"/>
      <c r="Y307" s="130"/>
      <c r="Z307" s="130"/>
    </row>
    <row r="308" spans="1:26" ht="12" customHeight="1">
      <c r="A308" s="149"/>
      <c r="B308" s="130"/>
      <c r="C308" s="130"/>
      <c r="D308" s="130"/>
      <c r="E308" s="130"/>
      <c r="F308" s="130"/>
      <c r="G308" s="130"/>
      <c r="H308" s="130"/>
      <c r="I308" s="130"/>
      <c r="J308" s="130"/>
      <c r="K308" s="130"/>
      <c r="L308" s="130"/>
      <c r="M308" s="130"/>
      <c r="N308" s="130"/>
      <c r="O308" s="130"/>
      <c r="P308" s="130"/>
      <c r="Q308" s="130"/>
      <c r="R308" s="130"/>
      <c r="S308" s="130"/>
      <c r="T308" s="130"/>
      <c r="U308" s="138"/>
      <c r="V308" s="130"/>
      <c r="W308" s="130"/>
      <c r="X308" s="130"/>
      <c r="Y308" s="130"/>
      <c r="Z308" s="130"/>
    </row>
    <row r="309" spans="1:26" ht="12" customHeight="1">
      <c r="A309" s="149"/>
      <c r="B309" s="130"/>
      <c r="C309" s="130"/>
      <c r="D309" s="130"/>
      <c r="E309" s="130"/>
      <c r="F309" s="130"/>
      <c r="G309" s="130"/>
      <c r="H309" s="130"/>
      <c r="I309" s="130"/>
      <c r="J309" s="130"/>
      <c r="K309" s="130"/>
      <c r="L309" s="130"/>
      <c r="M309" s="130"/>
      <c r="N309" s="130"/>
      <c r="O309" s="130"/>
      <c r="P309" s="130"/>
      <c r="Q309" s="130"/>
      <c r="R309" s="130"/>
      <c r="S309" s="130"/>
      <c r="T309" s="130"/>
      <c r="U309" s="138"/>
      <c r="V309" s="130"/>
      <c r="W309" s="130"/>
      <c r="X309" s="130"/>
      <c r="Y309" s="130"/>
      <c r="Z309" s="130"/>
    </row>
    <row r="310" spans="1:26" ht="12" customHeight="1">
      <c r="A310" s="149"/>
      <c r="B310" s="130"/>
      <c r="C310" s="130"/>
      <c r="D310" s="130"/>
      <c r="E310" s="130"/>
      <c r="F310" s="130"/>
      <c r="G310" s="130"/>
      <c r="H310" s="130"/>
      <c r="I310" s="130"/>
      <c r="J310" s="130"/>
      <c r="K310" s="130"/>
      <c r="L310" s="130"/>
      <c r="M310" s="130"/>
      <c r="N310" s="130"/>
      <c r="O310" s="130"/>
      <c r="P310" s="130"/>
      <c r="Q310" s="130"/>
      <c r="R310" s="130"/>
      <c r="S310" s="130"/>
      <c r="T310" s="130"/>
      <c r="U310" s="138"/>
      <c r="V310" s="130"/>
      <c r="W310" s="130"/>
      <c r="X310" s="130"/>
      <c r="Y310" s="130"/>
      <c r="Z310" s="130"/>
    </row>
    <row r="311" spans="1:26" ht="12" customHeight="1">
      <c r="A311" s="149"/>
      <c r="B311" s="130"/>
      <c r="C311" s="130"/>
      <c r="D311" s="130"/>
      <c r="E311" s="130"/>
      <c r="F311" s="130"/>
      <c r="G311" s="130"/>
      <c r="H311" s="130"/>
      <c r="I311" s="130"/>
      <c r="J311" s="130"/>
      <c r="K311" s="130"/>
      <c r="L311" s="130"/>
      <c r="M311" s="130"/>
      <c r="N311" s="130"/>
      <c r="O311" s="130"/>
      <c r="P311" s="130"/>
      <c r="Q311" s="130"/>
      <c r="R311" s="130"/>
      <c r="S311" s="130"/>
      <c r="T311" s="130"/>
      <c r="U311" s="138"/>
      <c r="V311" s="130"/>
      <c r="W311" s="130"/>
      <c r="X311" s="130"/>
      <c r="Y311" s="130"/>
      <c r="Z311" s="130"/>
    </row>
    <row r="312" spans="1:26" ht="12" customHeight="1">
      <c r="A312" s="149"/>
      <c r="B312" s="130"/>
      <c r="C312" s="130"/>
      <c r="D312" s="130"/>
      <c r="E312" s="130"/>
      <c r="F312" s="130"/>
      <c r="G312" s="130"/>
      <c r="H312" s="130"/>
      <c r="I312" s="130"/>
      <c r="J312" s="130"/>
      <c r="K312" s="130"/>
      <c r="L312" s="130"/>
      <c r="M312" s="130"/>
      <c r="N312" s="130"/>
      <c r="O312" s="130"/>
      <c r="P312" s="130"/>
      <c r="Q312" s="130"/>
      <c r="R312" s="130"/>
      <c r="S312" s="130"/>
      <c r="T312" s="130"/>
      <c r="U312" s="138"/>
      <c r="V312" s="130"/>
      <c r="W312" s="130"/>
      <c r="X312" s="130"/>
      <c r="Y312" s="130"/>
      <c r="Z312" s="130"/>
    </row>
    <row r="313" spans="1:26" ht="12" customHeight="1">
      <c r="A313" s="149"/>
      <c r="B313" s="130"/>
      <c r="C313" s="130"/>
      <c r="D313" s="130"/>
      <c r="E313" s="130"/>
      <c r="F313" s="130"/>
      <c r="G313" s="130"/>
      <c r="H313" s="130"/>
      <c r="I313" s="130"/>
      <c r="J313" s="130"/>
      <c r="K313" s="130"/>
      <c r="L313" s="130"/>
      <c r="M313" s="130"/>
      <c r="N313" s="130"/>
      <c r="O313" s="130"/>
      <c r="P313" s="130"/>
      <c r="Q313" s="130"/>
      <c r="R313" s="130"/>
      <c r="S313" s="130"/>
      <c r="T313" s="130"/>
      <c r="U313" s="138"/>
      <c r="V313" s="130"/>
      <c r="W313" s="130"/>
      <c r="X313" s="130"/>
      <c r="Y313" s="130"/>
      <c r="Z313" s="130"/>
    </row>
    <row r="314" spans="1:26" ht="12" customHeight="1">
      <c r="A314" s="149"/>
      <c r="B314" s="130"/>
      <c r="C314" s="130"/>
      <c r="D314" s="130"/>
      <c r="E314" s="130"/>
      <c r="F314" s="130"/>
      <c r="G314" s="130"/>
      <c r="H314" s="130"/>
      <c r="I314" s="130"/>
      <c r="J314" s="130"/>
      <c r="K314" s="130"/>
      <c r="L314" s="130"/>
      <c r="M314" s="130"/>
      <c r="N314" s="130"/>
      <c r="O314" s="130"/>
      <c r="P314" s="130"/>
      <c r="Q314" s="130"/>
      <c r="R314" s="130"/>
      <c r="S314" s="130"/>
      <c r="T314" s="130"/>
      <c r="U314" s="138"/>
      <c r="V314" s="130"/>
      <c r="W314" s="130"/>
      <c r="X314" s="130"/>
      <c r="Y314" s="130"/>
      <c r="Z314" s="130"/>
    </row>
    <row r="315" spans="1:26" ht="12" customHeight="1">
      <c r="A315" s="149"/>
      <c r="B315" s="130"/>
      <c r="C315" s="130"/>
      <c r="D315" s="130"/>
      <c r="E315" s="130"/>
      <c r="F315" s="130"/>
      <c r="G315" s="130"/>
      <c r="H315" s="130"/>
      <c r="I315" s="130"/>
      <c r="J315" s="130"/>
      <c r="K315" s="130"/>
      <c r="L315" s="130"/>
      <c r="M315" s="130"/>
      <c r="N315" s="130"/>
      <c r="O315" s="130"/>
      <c r="P315" s="130"/>
      <c r="Q315" s="130"/>
      <c r="R315" s="130"/>
      <c r="S315" s="130"/>
      <c r="T315" s="130"/>
      <c r="U315" s="138"/>
      <c r="V315" s="130"/>
      <c r="W315" s="130"/>
      <c r="X315" s="130"/>
      <c r="Y315" s="130"/>
      <c r="Z315" s="130"/>
    </row>
    <row r="316" spans="1:26" ht="12" customHeight="1">
      <c r="A316" s="149"/>
      <c r="B316" s="130"/>
      <c r="C316" s="130"/>
      <c r="D316" s="130"/>
      <c r="E316" s="130"/>
      <c r="F316" s="130"/>
      <c r="G316" s="130"/>
      <c r="H316" s="130"/>
      <c r="I316" s="130"/>
      <c r="J316" s="130"/>
      <c r="K316" s="130"/>
      <c r="L316" s="130"/>
      <c r="M316" s="130"/>
      <c r="N316" s="130"/>
      <c r="O316" s="130"/>
      <c r="P316" s="130"/>
      <c r="Q316" s="130"/>
      <c r="R316" s="130"/>
      <c r="S316" s="130"/>
      <c r="T316" s="130"/>
      <c r="U316" s="138"/>
      <c r="V316" s="130"/>
      <c r="W316" s="130"/>
      <c r="X316" s="130"/>
      <c r="Y316" s="130"/>
      <c r="Z316" s="130"/>
    </row>
    <row r="317" spans="1:26" ht="12" customHeight="1">
      <c r="A317" s="149"/>
      <c r="B317" s="130"/>
      <c r="C317" s="130"/>
      <c r="D317" s="130"/>
      <c r="E317" s="130"/>
      <c r="F317" s="130"/>
      <c r="G317" s="130"/>
      <c r="H317" s="130"/>
      <c r="I317" s="130"/>
      <c r="J317" s="130"/>
      <c r="K317" s="130"/>
      <c r="L317" s="130"/>
      <c r="M317" s="130"/>
      <c r="N317" s="130"/>
      <c r="O317" s="130"/>
      <c r="P317" s="130"/>
      <c r="Q317" s="130"/>
      <c r="R317" s="130"/>
      <c r="S317" s="130"/>
      <c r="T317" s="130"/>
      <c r="U317" s="138"/>
      <c r="V317" s="130"/>
      <c r="W317" s="130"/>
      <c r="X317" s="130"/>
      <c r="Y317" s="130"/>
      <c r="Z317" s="130"/>
    </row>
    <row r="318" spans="1:26" ht="12" customHeight="1">
      <c r="A318" s="149"/>
      <c r="B318" s="130"/>
      <c r="C318" s="130"/>
      <c r="D318" s="130"/>
      <c r="E318" s="130"/>
      <c r="F318" s="130"/>
      <c r="G318" s="130"/>
      <c r="H318" s="130"/>
      <c r="I318" s="130"/>
      <c r="J318" s="130"/>
      <c r="K318" s="130"/>
      <c r="L318" s="130"/>
      <c r="M318" s="130"/>
      <c r="N318" s="130"/>
      <c r="O318" s="130"/>
      <c r="P318" s="130"/>
      <c r="Q318" s="130"/>
      <c r="R318" s="130"/>
      <c r="S318" s="130"/>
      <c r="T318" s="130"/>
      <c r="U318" s="138"/>
      <c r="V318" s="130"/>
      <c r="W318" s="130"/>
      <c r="X318" s="130"/>
      <c r="Y318" s="130"/>
      <c r="Z318" s="130"/>
    </row>
    <row r="319" spans="1:26" ht="12" customHeight="1">
      <c r="A319" s="149"/>
      <c r="B319" s="130"/>
      <c r="C319" s="130"/>
      <c r="D319" s="130"/>
      <c r="E319" s="130"/>
      <c r="F319" s="130"/>
      <c r="G319" s="130"/>
      <c r="H319" s="130"/>
      <c r="I319" s="130"/>
      <c r="J319" s="130"/>
      <c r="K319" s="130"/>
      <c r="L319" s="130"/>
      <c r="M319" s="130"/>
      <c r="N319" s="130"/>
      <c r="O319" s="130"/>
      <c r="P319" s="130"/>
      <c r="Q319" s="130"/>
      <c r="R319" s="130"/>
      <c r="S319" s="130"/>
      <c r="T319" s="130"/>
      <c r="U319" s="138"/>
      <c r="V319" s="130"/>
      <c r="W319" s="130"/>
      <c r="X319" s="130"/>
      <c r="Y319" s="130"/>
      <c r="Z319" s="130"/>
    </row>
    <row r="320" spans="1:26" ht="12" customHeight="1">
      <c r="A320" s="149"/>
      <c r="B320" s="130"/>
      <c r="C320" s="130"/>
      <c r="D320" s="130"/>
      <c r="E320" s="130"/>
      <c r="F320" s="130"/>
      <c r="G320" s="130"/>
      <c r="H320" s="130"/>
      <c r="I320" s="130"/>
      <c r="J320" s="130"/>
      <c r="K320" s="130"/>
      <c r="L320" s="130"/>
      <c r="M320" s="130"/>
      <c r="N320" s="130"/>
      <c r="O320" s="130"/>
      <c r="P320" s="130"/>
      <c r="Q320" s="130"/>
      <c r="R320" s="130"/>
      <c r="S320" s="130"/>
      <c r="T320" s="130"/>
      <c r="U320" s="138"/>
      <c r="V320" s="130"/>
      <c r="W320" s="130"/>
      <c r="X320" s="130"/>
      <c r="Y320" s="130"/>
      <c r="Z320" s="130"/>
    </row>
    <row r="321" spans="1:26" ht="12" customHeight="1">
      <c r="A321" s="149"/>
      <c r="B321" s="130"/>
      <c r="C321" s="130"/>
      <c r="D321" s="130"/>
      <c r="E321" s="130"/>
      <c r="F321" s="130"/>
      <c r="G321" s="130"/>
      <c r="H321" s="130"/>
      <c r="I321" s="130"/>
      <c r="J321" s="130"/>
      <c r="K321" s="130"/>
      <c r="L321" s="130"/>
      <c r="M321" s="130"/>
      <c r="N321" s="130"/>
      <c r="O321" s="130"/>
      <c r="P321" s="130"/>
      <c r="Q321" s="130"/>
      <c r="R321" s="130"/>
      <c r="S321" s="130"/>
      <c r="T321" s="130"/>
      <c r="U321" s="138"/>
      <c r="V321" s="130"/>
      <c r="W321" s="130"/>
      <c r="X321" s="130"/>
      <c r="Y321" s="130"/>
      <c r="Z321" s="130"/>
    </row>
    <row r="322" spans="1:26" ht="12" customHeight="1">
      <c r="A322" s="149"/>
      <c r="B322" s="130"/>
      <c r="C322" s="130"/>
      <c r="D322" s="130"/>
      <c r="E322" s="130"/>
      <c r="F322" s="130"/>
      <c r="G322" s="130"/>
      <c r="H322" s="130"/>
      <c r="I322" s="130"/>
      <c r="J322" s="130"/>
      <c r="K322" s="130"/>
      <c r="L322" s="130"/>
      <c r="M322" s="130"/>
      <c r="N322" s="130"/>
      <c r="O322" s="130"/>
      <c r="P322" s="130"/>
      <c r="Q322" s="130"/>
      <c r="R322" s="130"/>
      <c r="S322" s="130"/>
      <c r="T322" s="130"/>
      <c r="U322" s="138"/>
      <c r="V322" s="130"/>
      <c r="W322" s="130"/>
      <c r="X322" s="130"/>
      <c r="Y322" s="130"/>
      <c r="Z322" s="130"/>
    </row>
    <row r="323" spans="1:26" ht="12" customHeight="1">
      <c r="A323" s="149"/>
      <c r="B323" s="130"/>
      <c r="C323" s="130"/>
      <c r="D323" s="130"/>
      <c r="E323" s="130"/>
      <c r="F323" s="130"/>
      <c r="G323" s="130"/>
      <c r="H323" s="130"/>
      <c r="I323" s="130"/>
      <c r="J323" s="130"/>
      <c r="K323" s="130"/>
      <c r="L323" s="130"/>
      <c r="M323" s="130"/>
      <c r="N323" s="130"/>
      <c r="O323" s="130"/>
      <c r="P323" s="130"/>
      <c r="Q323" s="130"/>
      <c r="R323" s="130"/>
      <c r="S323" s="130"/>
      <c r="T323" s="130"/>
      <c r="U323" s="138"/>
      <c r="V323" s="130"/>
      <c r="W323" s="130"/>
      <c r="X323" s="130"/>
      <c r="Y323" s="130"/>
      <c r="Z323" s="130"/>
    </row>
    <row r="324" spans="1:26" ht="12" customHeight="1">
      <c r="A324" s="149"/>
      <c r="B324" s="130"/>
      <c r="C324" s="130"/>
      <c r="D324" s="130"/>
      <c r="E324" s="130"/>
      <c r="F324" s="130"/>
      <c r="G324" s="130"/>
      <c r="H324" s="130"/>
      <c r="I324" s="130"/>
      <c r="J324" s="130"/>
      <c r="K324" s="130"/>
      <c r="L324" s="130"/>
      <c r="M324" s="130"/>
      <c r="N324" s="130"/>
      <c r="O324" s="130"/>
      <c r="P324" s="130"/>
      <c r="Q324" s="130"/>
      <c r="R324" s="130"/>
      <c r="S324" s="130"/>
      <c r="T324" s="130"/>
      <c r="U324" s="138"/>
      <c r="V324" s="130"/>
      <c r="W324" s="130"/>
      <c r="X324" s="130"/>
      <c r="Y324" s="130"/>
      <c r="Z324" s="130"/>
    </row>
    <row r="325" spans="1:26" ht="12" customHeight="1">
      <c r="A325" s="149"/>
      <c r="B325" s="130"/>
      <c r="C325" s="130"/>
      <c r="D325" s="130"/>
      <c r="E325" s="130"/>
      <c r="F325" s="130"/>
      <c r="G325" s="130"/>
      <c r="H325" s="130"/>
      <c r="I325" s="130"/>
      <c r="J325" s="130"/>
      <c r="K325" s="130"/>
      <c r="L325" s="130"/>
      <c r="M325" s="130"/>
      <c r="N325" s="130"/>
      <c r="O325" s="130"/>
      <c r="P325" s="130"/>
      <c r="Q325" s="130"/>
      <c r="R325" s="130"/>
      <c r="S325" s="130"/>
      <c r="T325" s="130"/>
      <c r="U325" s="138"/>
      <c r="V325" s="130"/>
      <c r="W325" s="130"/>
      <c r="X325" s="130"/>
      <c r="Y325" s="130"/>
      <c r="Z325" s="130"/>
    </row>
    <row r="326" spans="1:26" ht="12" customHeight="1">
      <c r="A326" s="149"/>
      <c r="B326" s="130"/>
      <c r="C326" s="130"/>
      <c r="D326" s="130"/>
      <c r="E326" s="130"/>
      <c r="F326" s="130"/>
      <c r="G326" s="130"/>
      <c r="H326" s="130"/>
      <c r="I326" s="130"/>
      <c r="J326" s="130"/>
      <c r="K326" s="130"/>
      <c r="L326" s="130"/>
      <c r="M326" s="130"/>
      <c r="N326" s="130"/>
      <c r="O326" s="130"/>
      <c r="P326" s="130"/>
      <c r="Q326" s="130"/>
      <c r="R326" s="130"/>
      <c r="S326" s="130"/>
      <c r="T326" s="130"/>
      <c r="U326" s="138"/>
      <c r="V326" s="130"/>
      <c r="W326" s="130"/>
      <c r="X326" s="130"/>
      <c r="Y326" s="130"/>
      <c r="Z326" s="130"/>
    </row>
    <row r="327" spans="1:26" ht="12" customHeight="1">
      <c r="A327" s="149"/>
      <c r="B327" s="130"/>
      <c r="C327" s="130"/>
      <c r="D327" s="130"/>
      <c r="E327" s="130"/>
      <c r="F327" s="130"/>
      <c r="G327" s="130"/>
      <c r="H327" s="130"/>
      <c r="I327" s="130"/>
      <c r="J327" s="130"/>
      <c r="K327" s="130"/>
      <c r="L327" s="130"/>
      <c r="M327" s="130"/>
      <c r="N327" s="130"/>
      <c r="O327" s="130"/>
      <c r="P327" s="130"/>
      <c r="Q327" s="130"/>
      <c r="R327" s="130"/>
      <c r="S327" s="130"/>
      <c r="T327" s="130"/>
      <c r="U327" s="138"/>
      <c r="V327" s="130"/>
      <c r="W327" s="130"/>
      <c r="X327" s="130"/>
      <c r="Y327" s="130"/>
      <c r="Z327" s="130"/>
    </row>
    <row r="328" spans="1:26" ht="12" customHeight="1">
      <c r="A328" s="149"/>
      <c r="B328" s="130"/>
      <c r="C328" s="130"/>
      <c r="D328" s="130"/>
      <c r="E328" s="130"/>
      <c r="F328" s="130"/>
      <c r="G328" s="130"/>
      <c r="H328" s="130"/>
      <c r="I328" s="130"/>
      <c r="J328" s="130"/>
      <c r="K328" s="130"/>
      <c r="L328" s="130"/>
      <c r="M328" s="130"/>
      <c r="N328" s="130"/>
      <c r="O328" s="130"/>
      <c r="P328" s="130"/>
      <c r="Q328" s="130"/>
      <c r="R328" s="130"/>
      <c r="S328" s="130"/>
      <c r="T328" s="130"/>
      <c r="U328" s="138"/>
      <c r="V328" s="130"/>
      <c r="W328" s="130"/>
      <c r="X328" s="130"/>
      <c r="Y328" s="130"/>
      <c r="Z328" s="130"/>
    </row>
    <row r="329" spans="1:26" ht="12" customHeight="1">
      <c r="A329" s="149"/>
      <c r="B329" s="130"/>
      <c r="C329" s="130"/>
      <c r="D329" s="130"/>
      <c r="E329" s="130"/>
      <c r="F329" s="130"/>
      <c r="G329" s="130"/>
      <c r="H329" s="130"/>
      <c r="I329" s="130"/>
      <c r="J329" s="130"/>
      <c r="K329" s="130"/>
      <c r="L329" s="130"/>
      <c r="M329" s="130"/>
      <c r="N329" s="130"/>
      <c r="O329" s="130"/>
      <c r="P329" s="130"/>
      <c r="Q329" s="130"/>
      <c r="R329" s="130"/>
      <c r="S329" s="130"/>
      <c r="T329" s="130"/>
      <c r="U329" s="138"/>
      <c r="V329" s="130"/>
      <c r="W329" s="130"/>
      <c r="X329" s="130"/>
      <c r="Y329" s="130"/>
      <c r="Z329" s="130"/>
    </row>
    <row r="330" spans="1:26" ht="12" customHeight="1">
      <c r="A330" s="149"/>
      <c r="B330" s="130"/>
      <c r="C330" s="130"/>
      <c r="D330" s="130"/>
      <c r="E330" s="130"/>
      <c r="F330" s="130"/>
      <c r="G330" s="130"/>
      <c r="H330" s="130"/>
      <c r="I330" s="130"/>
      <c r="J330" s="130"/>
      <c r="K330" s="130"/>
      <c r="L330" s="130"/>
      <c r="M330" s="130"/>
      <c r="N330" s="130"/>
      <c r="O330" s="130"/>
      <c r="P330" s="130"/>
      <c r="Q330" s="130"/>
      <c r="R330" s="130"/>
      <c r="S330" s="130"/>
      <c r="T330" s="130"/>
      <c r="U330" s="138"/>
      <c r="V330" s="130"/>
      <c r="W330" s="130"/>
      <c r="X330" s="130"/>
      <c r="Y330" s="130"/>
      <c r="Z330" s="130"/>
    </row>
    <row r="331" spans="1:26" ht="12" customHeight="1">
      <c r="A331" s="149"/>
      <c r="B331" s="130"/>
      <c r="C331" s="130"/>
      <c r="D331" s="130"/>
      <c r="E331" s="130"/>
      <c r="F331" s="130"/>
      <c r="G331" s="130"/>
      <c r="H331" s="130"/>
      <c r="I331" s="130"/>
      <c r="J331" s="130"/>
      <c r="K331" s="130"/>
      <c r="L331" s="130"/>
      <c r="M331" s="130"/>
      <c r="N331" s="130"/>
      <c r="O331" s="130"/>
      <c r="P331" s="130"/>
      <c r="Q331" s="130"/>
      <c r="R331" s="130"/>
      <c r="S331" s="130"/>
      <c r="T331" s="130"/>
      <c r="U331" s="138"/>
      <c r="V331" s="130"/>
      <c r="W331" s="130"/>
      <c r="X331" s="130"/>
      <c r="Y331" s="130"/>
      <c r="Z331" s="130"/>
    </row>
    <row r="332" spans="1:26" ht="12" customHeight="1">
      <c r="A332" s="149"/>
      <c r="B332" s="130"/>
      <c r="C332" s="130"/>
      <c r="D332" s="130"/>
      <c r="E332" s="130"/>
      <c r="F332" s="130"/>
      <c r="G332" s="130"/>
      <c r="H332" s="130"/>
      <c r="I332" s="130"/>
      <c r="J332" s="130"/>
      <c r="K332" s="130"/>
      <c r="L332" s="130"/>
      <c r="M332" s="130"/>
      <c r="N332" s="130"/>
      <c r="O332" s="130"/>
      <c r="P332" s="130"/>
      <c r="Q332" s="130"/>
      <c r="R332" s="130"/>
      <c r="S332" s="130"/>
      <c r="T332" s="130"/>
      <c r="U332" s="138"/>
      <c r="V332" s="130"/>
      <c r="W332" s="130"/>
      <c r="X332" s="130"/>
      <c r="Y332" s="130"/>
      <c r="Z332" s="130"/>
    </row>
    <row r="333" spans="1:26" ht="12" customHeight="1">
      <c r="A333" s="149"/>
      <c r="B333" s="130"/>
      <c r="C333" s="130"/>
      <c r="D333" s="130"/>
      <c r="E333" s="130"/>
      <c r="F333" s="130"/>
      <c r="G333" s="130"/>
      <c r="H333" s="130"/>
      <c r="I333" s="130"/>
      <c r="J333" s="130"/>
      <c r="K333" s="130"/>
      <c r="L333" s="130"/>
      <c r="M333" s="130"/>
      <c r="N333" s="130"/>
      <c r="O333" s="130"/>
      <c r="P333" s="130"/>
      <c r="Q333" s="130"/>
      <c r="R333" s="130"/>
      <c r="S333" s="130"/>
      <c r="T333" s="130"/>
      <c r="U333" s="138"/>
      <c r="V333" s="130"/>
      <c r="W333" s="130"/>
      <c r="X333" s="130"/>
      <c r="Y333" s="130"/>
      <c r="Z333" s="130"/>
    </row>
    <row r="334" spans="1:26" ht="12" customHeight="1">
      <c r="A334" s="149"/>
      <c r="B334" s="130"/>
      <c r="C334" s="130"/>
      <c r="D334" s="130"/>
      <c r="E334" s="130"/>
      <c r="F334" s="130"/>
      <c r="G334" s="130"/>
      <c r="H334" s="130"/>
      <c r="I334" s="130"/>
      <c r="J334" s="130"/>
      <c r="K334" s="130"/>
      <c r="L334" s="130"/>
      <c r="M334" s="130"/>
      <c r="N334" s="130"/>
      <c r="O334" s="130"/>
      <c r="P334" s="130"/>
      <c r="Q334" s="130"/>
      <c r="R334" s="130"/>
      <c r="S334" s="130"/>
      <c r="T334" s="130"/>
      <c r="U334" s="138"/>
      <c r="V334" s="130"/>
      <c r="W334" s="130"/>
      <c r="X334" s="130"/>
      <c r="Y334" s="130"/>
      <c r="Z334" s="130"/>
    </row>
    <row r="335" spans="1:26" ht="12" customHeight="1">
      <c r="A335" s="149"/>
      <c r="B335" s="130"/>
      <c r="C335" s="130"/>
      <c r="D335" s="130"/>
      <c r="E335" s="130"/>
      <c r="F335" s="130"/>
      <c r="G335" s="130"/>
      <c r="H335" s="130"/>
      <c r="I335" s="130"/>
      <c r="J335" s="130"/>
      <c r="K335" s="130"/>
      <c r="L335" s="130"/>
      <c r="M335" s="130"/>
      <c r="N335" s="130"/>
      <c r="O335" s="130"/>
      <c r="P335" s="130"/>
      <c r="Q335" s="130"/>
      <c r="R335" s="130"/>
      <c r="S335" s="130"/>
      <c r="T335" s="130"/>
      <c r="U335" s="138"/>
      <c r="V335" s="130"/>
      <c r="W335" s="130"/>
      <c r="X335" s="130"/>
      <c r="Y335" s="130"/>
      <c r="Z335" s="130"/>
    </row>
    <row r="336" spans="1:26" ht="12" customHeight="1">
      <c r="A336" s="149"/>
      <c r="B336" s="130"/>
      <c r="C336" s="130"/>
      <c r="D336" s="130"/>
      <c r="E336" s="130"/>
      <c r="F336" s="130"/>
      <c r="G336" s="130"/>
      <c r="H336" s="130"/>
      <c r="I336" s="130"/>
      <c r="J336" s="130"/>
      <c r="K336" s="130"/>
      <c r="L336" s="130"/>
      <c r="M336" s="130"/>
      <c r="N336" s="130"/>
      <c r="O336" s="130"/>
      <c r="P336" s="130"/>
      <c r="Q336" s="130"/>
      <c r="R336" s="130"/>
      <c r="S336" s="130"/>
      <c r="T336" s="130"/>
      <c r="U336" s="138"/>
      <c r="V336" s="130"/>
      <c r="W336" s="130"/>
      <c r="X336" s="130"/>
      <c r="Y336" s="130"/>
      <c r="Z336" s="130"/>
    </row>
    <row r="337" spans="1:26" ht="12" customHeight="1">
      <c r="A337" s="149"/>
      <c r="B337" s="130"/>
      <c r="C337" s="130"/>
      <c r="D337" s="130"/>
      <c r="E337" s="130"/>
      <c r="F337" s="130"/>
      <c r="G337" s="130"/>
      <c r="H337" s="130"/>
      <c r="I337" s="130"/>
      <c r="J337" s="130"/>
      <c r="K337" s="130"/>
      <c r="L337" s="130"/>
      <c r="M337" s="130"/>
      <c r="N337" s="130"/>
      <c r="O337" s="130"/>
      <c r="P337" s="130"/>
      <c r="Q337" s="130"/>
      <c r="R337" s="130"/>
      <c r="S337" s="130"/>
      <c r="T337" s="130"/>
      <c r="U337" s="138"/>
      <c r="V337" s="130"/>
      <c r="W337" s="130"/>
      <c r="X337" s="130"/>
      <c r="Y337" s="130"/>
      <c r="Z337" s="130"/>
    </row>
    <row r="338" spans="1:26" ht="12" customHeight="1">
      <c r="A338" s="149"/>
      <c r="B338" s="130"/>
      <c r="C338" s="130"/>
      <c r="D338" s="130"/>
      <c r="E338" s="130"/>
      <c r="F338" s="130"/>
      <c r="G338" s="130"/>
      <c r="H338" s="130"/>
      <c r="I338" s="130"/>
      <c r="J338" s="130"/>
      <c r="K338" s="130"/>
      <c r="L338" s="130"/>
      <c r="M338" s="130"/>
      <c r="N338" s="130"/>
      <c r="O338" s="130"/>
      <c r="P338" s="130"/>
      <c r="Q338" s="130"/>
      <c r="R338" s="130"/>
      <c r="S338" s="130"/>
      <c r="T338" s="130"/>
      <c r="U338" s="138"/>
      <c r="V338" s="130"/>
      <c r="W338" s="130"/>
      <c r="X338" s="130"/>
      <c r="Y338" s="130"/>
      <c r="Z338" s="130"/>
    </row>
    <row r="339" spans="1:26" ht="12" customHeight="1">
      <c r="A339" s="149"/>
      <c r="B339" s="130"/>
      <c r="C339" s="130"/>
      <c r="D339" s="130"/>
      <c r="E339" s="130"/>
      <c r="F339" s="130"/>
      <c r="G339" s="130"/>
      <c r="H339" s="130"/>
      <c r="I339" s="130"/>
      <c r="J339" s="130"/>
      <c r="K339" s="130"/>
      <c r="L339" s="130"/>
      <c r="M339" s="130"/>
      <c r="N339" s="130"/>
      <c r="O339" s="130"/>
      <c r="P339" s="130"/>
      <c r="Q339" s="130"/>
      <c r="R339" s="130"/>
      <c r="S339" s="130"/>
      <c r="T339" s="130"/>
      <c r="U339" s="138"/>
      <c r="V339" s="130"/>
      <c r="W339" s="130"/>
      <c r="X339" s="130"/>
      <c r="Y339" s="130"/>
      <c r="Z339" s="130"/>
    </row>
    <row r="340" spans="1:26" ht="15.75" customHeight="1"/>
    <row r="341" spans="1:26" ht="15.75" customHeight="1"/>
    <row r="342" spans="1:26" ht="15.75" customHeight="1"/>
    <row r="343" spans="1:26" ht="15.75" customHeight="1"/>
    <row r="344" spans="1:26" ht="15.75" customHeight="1"/>
    <row r="345" spans="1:26" ht="15.75" customHeight="1"/>
    <row r="346" spans="1:26" ht="15.75" customHeight="1"/>
    <row r="347" spans="1:26" ht="15.75" customHeight="1"/>
    <row r="348" spans="1:26" ht="15.75" customHeight="1"/>
    <row r="349" spans="1:26" ht="15.75" customHeight="1"/>
    <row r="350" spans="1:26" ht="15.75" customHeight="1"/>
    <row r="351" spans="1:26" ht="15.75" customHeight="1"/>
    <row r="352" spans="1:26"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3">
    <mergeCell ref="A138:C138"/>
    <mergeCell ref="E138:F138"/>
    <mergeCell ref="A139:C139"/>
    <mergeCell ref="D122:F122"/>
    <mergeCell ref="D123:S125"/>
    <mergeCell ref="J131:M131"/>
    <mergeCell ref="D131:H131"/>
    <mergeCell ref="F1:R1"/>
    <mergeCell ref="D129:H129"/>
    <mergeCell ref="J132:M132"/>
    <mergeCell ref="D128:H128"/>
    <mergeCell ref="J128:K128"/>
    <mergeCell ref="D132:H132"/>
  </mergeCells>
  <conditionalFormatting sqref="T9">
    <cfRule type="expression" dxfId="150" priority="1" stopIfTrue="1">
      <formula>T9&gt;C9</formula>
    </cfRule>
  </conditionalFormatting>
  <conditionalFormatting sqref="S10">
    <cfRule type="expression" dxfId="149" priority="2" stopIfTrue="1">
      <formula>(S10+T10)&gt;C10</formula>
    </cfRule>
  </conditionalFormatting>
  <conditionalFormatting sqref="R8">
    <cfRule type="cellIs" dxfId="148" priority="3" stopIfTrue="1" operator="notEqual">
      <formula>$B8</formula>
    </cfRule>
  </conditionalFormatting>
  <conditionalFormatting sqref="R8">
    <cfRule type="cellIs" dxfId="147" priority="4" stopIfTrue="1" operator="notEqual">
      <formula>$B8</formula>
    </cfRule>
  </conditionalFormatting>
  <conditionalFormatting sqref="R4:R7">
    <cfRule type="cellIs" dxfId="146" priority="5" stopIfTrue="1" operator="notEqual">
      <formula>$B4</formula>
    </cfRule>
  </conditionalFormatting>
  <conditionalFormatting sqref="R9:R10">
    <cfRule type="cellIs" dxfId="145" priority="6" stopIfTrue="1" operator="notEqual">
      <formula>$B9</formula>
    </cfRule>
  </conditionalFormatting>
  <conditionalFormatting sqref="R11:R12">
    <cfRule type="cellIs" dxfId="144" priority="7" stopIfTrue="1" operator="notEqual">
      <formula>$B11</formula>
    </cfRule>
  </conditionalFormatting>
  <conditionalFormatting sqref="R11:R12">
    <cfRule type="cellIs" dxfId="143" priority="8" stopIfTrue="1" operator="notEqual">
      <formula>$B11</formula>
    </cfRule>
  </conditionalFormatting>
  <conditionalFormatting sqref="R13:R15">
    <cfRule type="cellIs" dxfId="142" priority="9" stopIfTrue="1" operator="notEqual">
      <formula>$B13</formula>
    </cfRule>
  </conditionalFormatting>
  <conditionalFormatting sqref="R25">
    <cfRule type="cellIs" dxfId="141" priority="10" stopIfTrue="1" operator="notEqual">
      <formula>$B25</formula>
    </cfRule>
  </conditionalFormatting>
  <conditionalFormatting sqref="R25">
    <cfRule type="cellIs" dxfId="140" priority="11" stopIfTrue="1" operator="notEqual">
      <formula>$B25</formula>
    </cfRule>
  </conditionalFormatting>
  <conditionalFormatting sqref="R17:R24">
    <cfRule type="cellIs" dxfId="139" priority="12" stopIfTrue="1" operator="notEqual">
      <formula>$B17</formula>
    </cfRule>
  </conditionalFormatting>
  <conditionalFormatting sqref="R26">
    <cfRule type="cellIs" dxfId="138" priority="13" stopIfTrue="1" operator="notEqual">
      <formula>$B26</formula>
    </cfRule>
  </conditionalFormatting>
  <conditionalFormatting sqref="R36">
    <cfRule type="cellIs" dxfId="137" priority="14" stopIfTrue="1" operator="notEqual">
      <formula>$B36</formula>
    </cfRule>
  </conditionalFormatting>
  <conditionalFormatting sqref="R36">
    <cfRule type="cellIs" dxfId="136" priority="15" stopIfTrue="1" operator="notEqual">
      <formula>$B36</formula>
    </cfRule>
  </conditionalFormatting>
  <conditionalFormatting sqref="R28:R35">
    <cfRule type="cellIs" dxfId="135" priority="16" stopIfTrue="1" operator="notEqual">
      <formula>$B28</formula>
    </cfRule>
  </conditionalFormatting>
  <conditionalFormatting sqref="R40">
    <cfRule type="cellIs" dxfId="134" priority="17" stopIfTrue="1" operator="notEqual">
      <formula>$B40</formula>
    </cfRule>
  </conditionalFormatting>
  <conditionalFormatting sqref="R40">
    <cfRule type="cellIs" dxfId="133" priority="18" stopIfTrue="1" operator="notEqual">
      <formula>$B40</formula>
    </cfRule>
  </conditionalFormatting>
  <conditionalFormatting sqref="R38:R39">
    <cfRule type="cellIs" dxfId="132" priority="19" stopIfTrue="1" operator="notEqual">
      <formula>$B38</formula>
    </cfRule>
  </conditionalFormatting>
  <conditionalFormatting sqref="R41">
    <cfRule type="cellIs" dxfId="131" priority="20" stopIfTrue="1" operator="notEqual">
      <formula>$B41</formula>
    </cfRule>
  </conditionalFormatting>
  <conditionalFormatting sqref="R53">
    <cfRule type="cellIs" dxfId="130" priority="21" stopIfTrue="1" operator="notEqual">
      <formula>$B53</formula>
    </cfRule>
  </conditionalFormatting>
  <conditionalFormatting sqref="R53">
    <cfRule type="cellIs" dxfId="129" priority="22" stopIfTrue="1" operator="notEqual">
      <formula>$B53</formula>
    </cfRule>
  </conditionalFormatting>
  <conditionalFormatting sqref="R43:R52">
    <cfRule type="cellIs" dxfId="128" priority="23" stopIfTrue="1" operator="notEqual">
      <formula>$B43</formula>
    </cfRule>
  </conditionalFormatting>
  <conditionalFormatting sqref="R62:R63">
    <cfRule type="cellIs" dxfId="127" priority="24" stopIfTrue="1" operator="notEqual">
      <formula>$B62</formula>
    </cfRule>
  </conditionalFormatting>
  <conditionalFormatting sqref="R62:R63">
    <cfRule type="cellIs" dxfId="126" priority="25" stopIfTrue="1" operator="notEqual">
      <formula>$B62</formula>
    </cfRule>
  </conditionalFormatting>
  <conditionalFormatting sqref="R55:R61">
    <cfRule type="cellIs" dxfId="125" priority="26" stopIfTrue="1" operator="notEqual">
      <formula>$B55</formula>
    </cfRule>
  </conditionalFormatting>
  <conditionalFormatting sqref="R67">
    <cfRule type="cellIs" dxfId="124" priority="27" stopIfTrue="1" operator="notEqual">
      <formula>$B67</formula>
    </cfRule>
  </conditionalFormatting>
  <conditionalFormatting sqref="R67">
    <cfRule type="cellIs" dxfId="123" priority="28" stopIfTrue="1" operator="notEqual">
      <formula>$B67</formula>
    </cfRule>
  </conditionalFormatting>
  <conditionalFormatting sqref="R65:R66">
    <cfRule type="cellIs" dxfId="122" priority="29" stopIfTrue="1" operator="notEqual">
      <formula>$B65</formula>
    </cfRule>
  </conditionalFormatting>
  <conditionalFormatting sqref="R74">
    <cfRule type="cellIs" dxfId="121" priority="30" stopIfTrue="1" operator="notEqual">
      <formula>$B74</formula>
    </cfRule>
  </conditionalFormatting>
  <conditionalFormatting sqref="R74">
    <cfRule type="cellIs" dxfId="120" priority="31" stopIfTrue="1" operator="notEqual">
      <formula>$B74</formula>
    </cfRule>
  </conditionalFormatting>
  <conditionalFormatting sqref="R95">
    <cfRule type="cellIs" dxfId="119" priority="32" stopIfTrue="1" operator="notEqual">
      <formula>$B95</formula>
    </cfRule>
  </conditionalFormatting>
  <conditionalFormatting sqref="R95">
    <cfRule type="cellIs" dxfId="118" priority="33" stopIfTrue="1" operator="notEqual">
      <formula>$B95</formula>
    </cfRule>
  </conditionalFormatting>
  <conditionalFormatting sqref="R69:R73">
    <cfRule type="cellIs" dxfId="117" priority="34" stopIfTrue="1" operator="notEqual">
      <formula>$B69</formula>
    </cfRule>
  </conditionalFormatting>
  <conditionalFormatting sqref="R76:R77">
    <cfRule type="cellIs" dxfId="116" priority="35" stopIfTrue="1" operator="notEqual">
      <formula>$B76</formula>
    </cfRule>
  </conditionalFormatting>
  <conditionalFormatting sqref="R80:R94">
    <cfRule type="cellIs" dxfId="115" priority="36" stopIfTrue="1" operator="notEqual">
      <formula>$B80</formula>
    </cfRule>
  </conditionalFormatting>
  <conditionalFormatting sqref="R104:R105">
    <cfRule type="cellIs" dxfId="114" priority="37" stopIfTrue="1" operator="notEqual">
      <formula>$B104</formula>
    </cfRule>
  </conditionalFormatting>
  <conditionalFormatting sqref="R104:R105">
    <cfRule type="cellIs" dxfId="113" priority="38" stopIfTrue="1" operator="notEqual">
      <formula>$B104</formula>
    </cfRule>
  </conditionalFormatting>
  <conditionalFormatting sqref="R98:R103">
    <cfRule type="cellIs" dxfId="112" priority="39" stopIfTrue="1" operator="notEqual">
      <formula>$B98</formula>
    </cfRule>
  </conditionalFormatting>
  <conditionalFormatting sqref="E105:Q105">
    <cfRule type="cellIs" dxfId="111" priority="40" stopIfTrue="1" operator="notEqual">
      <formula>E$108</formula>
    </cfRule>
  </conditionalFormatting>
  <conditionalFormatting sqref="S13">
    <cfRule type="expression" dxfId="110" priority="41" stopIfTrue="1">
      <formula>(S13+T13)&gt;C13</formula>
    </cfRule>
  </conditionalFormatting>
  <conditionalFormatting sqref="S14">
    <cfRule type="expression" dxfId="109" priority="42" stopIfTrue="1">
      <formula>(S14+T14)&gt;C14</formula>
    </cfRule>
  </conditionalFormatting>
  <conditionalFormatting sqref="S17">
    <cfRule type="expression" dxfId="108" priority="43" stopIfTrue="1">
      <formula>(S17+T17)&gt;C17</formula>
    </cfRule>
  </conditionalFormatting>
  <conditionalFormatting sqref="S18">
    <cfRule type="expression" dxfId="107" priority="44" stopIfTrue="1">
      <formula>(S18+T18)&gt;C18</formula>
    </cfRule>
  </conditionalFormatting>
  <conditionalFormatting sqref="S19">
    <cfRule type="expression" dxfId="106" priority="45" stopIfTrue="1">
      <formula>(S19+T19)&gt;C19</formula>
    </cfRule>
  </conditionalFormatting>
  <conditionalFormatting sqref="S20">
    <cfRule type="expression" dxfId="105" priority="46" stopIfTrue="1">
      <formula>(S20+T20)&gt;C20</formula>
    </cfRule>
  </conditionalFormatting>
  <conditionalFormatting sqref="S21">
    <cfRule type="expression" dxfId="104" priority="47" stopIfTrue="1">
      <formula>(S21+T21)&gt;C21</formula>
    </cfRule>
  </conditionalFormatting>
  <conditionalFormatting sqref="S22">
    <cfRule type="expression" dxfId="103" priority="48" stopIfTrue="1">
      <formula>(S22+T22)&gt;C22</formula>
    </cfRule>
  </conditionalFormatting>
  <conditionalFormatting sqref="S23">
    <cfRule type="expression" dxfId="102" priority="49" stopIfTrue="1">
      <formula>(S23+T23)&gt;C23</formula>
    </cfRule>
  </conditionalFormatting>
  <conditionalFormatting sqref="S24">
    <cfRule type="expression" dxfId="101" priority="50" stopIfTrue="1">
      <formula>(S24+T24)&gt;C24</formula>
    </cfRule>
  </conditionalFormatting>
  <conditionalFormatting sqref="S26">
    <cfRule type="expression" dxfId="100" priority="51" stopIfTrue="1">
      <formula>(S26+T26)&gt;C26</formula>
    </cfRule>
  </conditionalFormatting>
  <conditionalFormatting sqref="S28:S35">
    <cfRule type="expression" dxfId="99" priority="52" stopIfTrue="1">
      <formula>(S28+T28)&gt;C28</formula>
    </cfRule>
  </conditionalFormatting>
  <conditionalFormatting sqref="S38">
    <cfRule type="expression" dxfId="98" priority="53" stopIfTrue="1">
      <formula>(S38+T38)&gt;C38</formula>
    </cfRule>
  </conditionalFormatting>
  <conditionalFormatting sqref="S39">
    <cfRule type="expression" dxfId="97" priority="54" stopIfTrue="1">
      <formula>(S39+T39)&gt;C39</formula>
    </cfRule>
  </conditionalFormatting>
  <conditionalFormatting sqref="S41">
    <cfRule type="expression" dxfId="96" priority="55" stopIfTrue="1">
      <formula>(S41+T41)&gt;C41</formula>
    </cfRule>
  </conditionalFormatting>
  <conditionalFormatting sqref="S43">
    <cfRule type="expression" dxfId="95" priority="56" stopIfTrue="1">
      <formula>(S43+T43)&gt;C43</formula>
    </cfRule>
  </conditionalFormatting>
  <conditionalFormatting sqref="S44">
    <cfRule type="expression" dxfId="94" priority="57" stopIfTrue="1">
      <formula>(S44+T44)&gt;C44</formula>
    </cfRule>
  </conditionalFormatting>
  <conditionalFormatting sqref="S45">
    <cfRule type="expression" dxfId="93" priority="58" stopIfTrue="1">
      <formula>(S45+T45)&gt;C45</formula>
    </cfRule>
  </conditionalFormatting>
  <conditionalFormatting sqref="S46">
    <cfRule type="expression" dxfId="92" priority="59" stopIfTrue="1">
      <formula>(S46+T46)&gt;C46</formula>
    </cfRule>
  </conditionalFormatting>
  <conditionalFormatting sqref="S47">
    <cfRule type="expression" dxfId="91" priority="60" stopIfTrue="1">
      <formula>(S47+T47)&gt;C47</formula>
    </cfRule>
  </conditionalFormatting>
  <conditionalFormatting sqref="S48">
    <cfRule type="expression" dxfId="90" priority="61" stopIfTrue="1">
      <formula>(S48+T48)&gt;C48</formula>
    </cfRule>
  </conditionalFormatting>
  <conditionalFormatting sqref="S49">
    <cfRule type="expression" dxfId="89" priority="62" stopIfTrue="1">
      <formula>(S49+T49)&gt;C49</formula>
    </cfRule>
  </conditionalFormatting>
  <conditionalFormatting sqref="S50">
    <cfRule type="expression" dxfId="88" priority="63" stopIfTrue="1">
      <formula>(S50+T50)&gt;C50</formula>
    </cfRule>
  </conditionalFormatting>
  <conditionalFormatting sqref="S51">
    <cfRule type="expression" dxfId="87" priority="64" stopIfTrue="1">
      <formula>(S51+T51)&gt;C51</formula>
    </cfRule>
  </conditionalFormatting>
  <conditionalFormatting sqref="S52">
    <cfRule type="expression" dxfId="86" priority="65" stopIfTrue="1">
      <formula>(S52+T52)&gt;C52</formula>
    </cfRule>
  </conditionalFormatting>
  <conditionalFormatting sqref="S65">
    <cfRule type="expression" dxfId="85" priority="66" stopIfTrue="1">
      <formula>(S65+T65)&gt;C65</formula>
    </cfRule>
  </conditionalFormatting>
  <conditionalFormatting sqref="S66">
    <cfRule type="expression" dxfId="84" priority="67" stopIfTrue="1">
      <formula>(S66+T66)&gt;C66</formula>
    </cfRule>
  </conditionalFormatting>
  <conditionalFormatting sqref="S76">
    <cfRule type="expression" dxfId="83" priority="68" stopIfTrue="1">
      <formula>(S76+T76)&gt;C76</formula>
    </cfRule>
  </conditionalFormatting>
  <conditionalFormatting sqref="S77">
    <cfRule type="expression" dxfId="82" priority="69" stopIfTrue="1">
      <formula>(S77+T77)&gt;C77</formula>
    </cfRule>
  </conditionalFormatting>
  <conditionalFormatting sqref="S81">
    <cfRule type="expression" dxfId="81" priority="70" stopIfTrue="1">
      <formula>(S81+T81)&gt;C81</formula>
    </cfRule>
  </conditionalFormatting>
  <conditionalFormatting sqref="S82">
    <cfRule type="expression" dxfId="80" priority="71" stopIfTrue="1">
      <formula>(S82+T82)&gt;C82</formula>
    </cfRule>
  </conditionalFormatting>
  <conditionalFormatting sqref="S83">
    <cfRule type="expression" dxfId="79" priority="72" stopIfTrue="1">
      <formula>(S83+T83)&gt;C83</formula>
    </cfRule>
  </conditionalFormatting>
  <conditionalFormatting sqref="S84">
    <cfRule type="expression" dxfId="78" priority="73" stopIfTrue="1">
      <formula>(S84+T84)&gt;C84</formula>
    </cfRule>
  </conditionalFormatting>
  <conditionalFormatting sqref="S86">
    <cfRule type="expression" dxfId="77" priority="74" stopIfTrue="1">
      <formula>(S86+T86)&gt;C86</formula>
    </cfRule>
  </conditionalFormatting>
  <conditionalFormatting sqref="S87">
    <cfRule type="expression" dxfId="76" priority="75" stopIfTrue="1">
      <formula>(S87+T87)&gt;C87</formula>
    </cfRule>
  </conditionalFormatting>
  <conditionalFormatting sqref="S88">
    <cfRule type="expression" dxfId="75" priority="76" stopIfTrue="1">
      <formula>(S88+T88)&gt;C88</formula>
    </cfRule>
  </conditionalFormatting>
  <conditionalFormatting sqref="S89">
    <cfRule type="expression" dxfId="74" priority="77" stopIfTrue="1">
      <formula>(S89+T89)&gt;C89</formula>
    </cfRule>
  </conditionalFormatting>
  <conditionalFormatting sqref="S90">
    <cfRule type="expression" dxfId="73" priority="78" stopIfTrue="1">
      <formula>(S90+T90)&gt;C90</formula>
    </cfRule>
  </conditionalFormatting>
  <conditionalFormatting sqref="S91">
    <cfRule type="expression" dxfId="72" priority="79" stopIfTrue="1">
      <formula>(S91+T91)&gt;C91</formula>
    </cfRule>
  </conditionalFormatting>
  <conditionalFormatting sqref="S92">
    <cfRule type="expression" dxfId="71" priority="80" stopIfTrue="1">
      <formula>(S92+T92)&gt;C92</formula>
    </cfRule>
  </conditionalFormatting>
  <conditionalFormatting sqref="S93">
    <cfRule type="expression" dxfId="70" priority="81" stopIfTrue="1">
      <formula>(S93+T93)&gt;C93</formula>
    </cfRule>
  </conditionalFormatting>
  <conditionalFormatting sqref="S94">
    <cfRule type="expression" dxfId="69" priority="82" stopIfTrue="1">
      <formula>(S94+T94)&gt;C94</formula>
    </cfRule>
  </conditionalFormatting>
  <conditionalFormatting sqref="S98">
    <cfRule type="expression" dxfId="68" priority="83" stopIfTrue="1">
      <formula>(S98+T98)&gt;C98</formula>
    </cfRule>
  </conditionalFormatting>
  <conditionalFormatting sqref="S99">
    <cfRule type="expression" dxfId="67" priority="84" stopIfTrue="1">
      <formula>(S99+T99)&gt;C99</formula>
    </cfRule>
  </conditionalFormatting>
  <conditionalFormatting sqref="S100">
    <cfRule type="expression" dxfId="66" priority="85" stopIfTrue="1">
      <formula>(S100+T100)&gt;C100</formula>
    </cfRule>
  </conditionalFormatting>
  <conditionalFormatting sqref="S101">
    <cfRule type="expression" dxfId="65" priority="86" stopIfTrue="1">
      <formula>(S101+T101)&gt;C101</formula>
    </cfRule>
  </conditionalFormatting>
  <conditionalFormatting sqref="S102">
    <cfRule type="expression" dxfId="64" priority="87" stopIfTrue="1">
      <formula>(S102+T102)&gt;C102</formula>
    </cfRule>
  </conditionalFormatting>
  <conditionalFormatting sqref="S103">
    <cfRule type="expression" dxfId="63" priority="88" stopIfTrue="1">
      <formula>(S103+T103)&gt;C103</formula>
    </cfRule>
  </conditionalFormatting>
  <conditionalFormatting sqref="C10">
    <cfRule type="expression" dxfId="62" priority="89">
      <formula>"(S10+T10)&gt;C10 "</formula>
    </cfRule>
  </conditionalFormatting>
  <conditionalFormatting sqref="T10">
    <cfRule type="expression" dxfId="61" priority="90" stopIfTrue="1">
      <formula>(S10+T10)&gt;C10</formula>
    </cfRule>
  </conditionalFormatting>
  <conditionalFormatting sqref="T13">
    <cfRule type="expression" dxfId="60" priority="91" stopIfTrue="1">
      <formula>(S13+T13)&gt;C13</formula>
    </cfRule>
  </conditionalFormatting>
  <conditionalFormatting sqref="T14">
    <cfRule type="expression" dxfId="59" priority="92" stopIfTrue="1">
      <formula>(S14+T14)&gt;C14</formula>
    </cfRule>
  </conditionalFormatting>
  <conditionalFormatting sqref="T17">
    <cfRule type="expression" dxfId="58" priority="93" stopIfTrue="1">
      <formula>(S17+T17)&gt;C17</formula>
    </cfRule>
  </conditionalFormatting>
  <conditionalFormatting sqref="T18">
    <cfRule type="expression" dxfId="57" priority="94" stopIfTrue="1">
      <formula>(S18+T18)&gt;C18</formula>
    </cfRule>
  </conditionalFormatting>
  <conditionalFormatting sqref="T19">
    <cfRule type="expression" dxfId="56" priority="95" stopIfTrue="1">
      <formula>(S19+T19)&gt;C19</formula>
    </cfRule>
  </conditionalFormatting>
  <conditionalFormatting sqref="T20">
    <cfRule type="expression" dxfId="55" priority="96" stopIfTrue="1">
      <formula>(S20+T20)&gt;C20</formula>
    </cfRule>
  </conditionalFormatting>
  <conditionalFormatting sqref="T21">
    <cfRule type="expression" dxfId="54" priority="97" stopIfTrue="1">
      <formula>(S21+T21)&gt;C21</formula>
    </cfRule>
  </conditionalFormatting>
  <conditionalFormatting sqref="T22">
    <cfRule type="expression" dxfId="53" priority="98" stopIfTrue="1">
      <formula>(S22+T22)&gt;C22</formula>
    </cfRule>
  </conditionalFormatting>
  <conditionalFormatting sqref="T23">
    <cfRule type="expression" dxfId="52" priority="99" stopIfTrue="1">
      <formula>(S23+T23)&gt;C23</formula>
    </cfRule>
  </conditionalFormatting>
  <conditionalFormatting sqref="T24">
    <cfRule type="expression" dxfId="51" priority="100" stopIfTrue="1">
      <formula>(S24+T24)&gt;C24</formula>
    </cfRule>
  </conditionalFormatting>
  <conditionalFormatting sqref="T26">
    <cfRule type="expression" dxfId="50" priority="101" stopIfTrue="1">
      <formula>(S26+T26)&gt;C26</formula>
    </cfRule>
  </conditionalFormatting>
  <conditionalFormatting sqref="T28">
    <cfRule type="expression" dxfId="49" priority="102" stopIfTrue="1">
      <formula>(S28+T28)&gt;C28</formula>
    </cfRule>
  </conditionalFormatting>
  <conditionalFormatting sqref="T29">
    <cfRule type="expression" dxfId="48" priority="103" stopIfTrue="1">
      <formula>(S29+T29)&gt;C29</formula>
    </cfRule>
  </conditionalFormatting>
  <conditionalFormatting sqref="T30">
    <cfRule type="expression" dxfId="47" priority="104" stopIfTrue="1">
      <formula>(S30+T30)&gt;C30</formula>
    </cfRule>
  </conditionalFormatting>
  <conditionalFormatting sqref="T31">
    <cfRule type="expression" dxfId="46" priority="105" stopIfTrue="1">
      <formula>(S31+T31)&gt;C31</formula>
    </cfRule>
  </conditionalFormatting>
  <conditionalFormatting sqref="T32">
    <cfRule type="expression" dxfId="45" priority="106" stopIfTrue="1">
      <formula>(S32+T32)&gt;C32</formula>
    </cfRule>
  </conditionalFormatting>
  <conditionalFormatting sqref="T33">
    <cfRule type="expression" dxfId="44" priority="107" stopIfTrue="1">
      <formula>(S33+T33)&gt;C33</formula>
    </cfRule>
  </conditionalFormatting>
  <conditionalFormatting sqref="T34">
    <cfRule type="expression" dxfId="43" priority="108" stopIfTrue="1">
      <formula>(S34+T34)&gt;C34</formula>
    </cfRule>
  </conditionalFormatting>
  <conditionalFormatting sqref="T35">
    <cfRule type="expression" dxfId="42" priority="109" stopIfTrue="1">
      <formula>(S35+T35)&gt;C35</formula>
    </cfRule>
  </conditionalFormatting>
  <conditionalFormatting sqref="T38">
    <cfRule type="expression" dxfId="41" priority="110" stopIfTrue="1">
      <formula>(S38+T38)&gt;C38</formula>
    </cfRule>
  </conditionalFormatting>
  <conditionalFormatting sqref="T39">
    <cfRule type="expression" dxfId="40" priority="111" stopIfTrue="1">
      <formula>(S39+T39)&gt;C39</formula>
    </cfRule>
  </conditionalFormatting>
  <conditionalFormatting sqref="T41">
    <cfRule type="expression" dxfId="39" priority="112" stopIfTrue="1">
      <formula>(S41+T41)&gt;C41</formula>
    </cfRule>
  </conditionalFormatting>
  <conditionalFormatting sqref="T43">
    <cfRule type="expression" dxfId="38" priority="113" stopIfTrue="1">
      <formula>(S43+T43)&gt;C43</formula>
    </cfRule>
  </conditionalFormatting>
  <conditionalFormatting sqref="T44">
    <cfRule type="expression" dxfId="37" priority="114" stopIfTrue="1">
      <formula>(S44+T44)&gt;C44</formula>
    </cfRule>
  </conditionalFormatting>
  <conditionalFormatting sqref="T45">
    <cfRule type="expression" dxfId="36" priority="115" stopIfTrue="1">
      <formula>(S45+T45)&gt;C45</formula>
    </cfRule>
  </conditionalFormatting>
  <conditionalFormatting sqref="T46">
    <cfRule type="expression" dxfId="35" priority="116" stopIfTrue="1">
      <formula>(S46+T46)&gt;C46</formula>
    </cfRule>
  </conditionalFormatting>
  <conditionalFormatting sqref="T47">
    <cfRule type="expression" dxfId="34" priority="117" stopIfTrue="1">
      <formula>(S47+T47)&gt;C47</formula>
    </cfRule>
  </conditionalFormatting>
  <conditionalFormatting sqref="T48">
    <cfRule type="expression" dxfId="33" priority="118" stopIfTrue="1">
      <formula>(S48+T48)&gt;C48</formula>
    </cfRule>
  </conditionalFormatting>
  <conditionalFormatting sqref="T49">
    <cfRule type="expression" dxfId="32" priority="119" stopIfTrue="1">
      <formula>(S49+T49)&gt;C49</formula>
    </cfRule>
  </conditionalFormatting>
  <conditionalFormatting sqref="T50">
    <cfRule type="expression" dxfId="31" priority="120" stopIfTrue="1">
      <formula>(S50+T50)&gt;C50</formula>
    </cfRule>
  </conditionalFormatting>
  <conditionalFormatting sqref="T51">
    <cfRule type="expression" dxfId="30" priority="121" stopIfTrue="1">
      <formula>(S51+T51)&gt;C51</formula>
    </cfRule>
  </conditionalFormatting>
  <conditionalFormatting sqref="T52">
    <cfRule type="expression" dxfId="29" priority="122" stopIfTrue="1">
      <formula>(S52+T52)&gt;C52</formula>
    </cfRule>
  </conditionalFormatting>
  <conditionalFormatting sqref="T65">
    <cfRule type="expression" dxfId="28" priority="123" stopIfTrue="1">
      <formula>(S65+T65)&gt;C65</formula>
    </cfRule>
  </conditionalFormatting>
  <conditionalFormatting sqref="T66">
    <cfRule type="expression" dxfId="27" priority="124" stopIfTrue="1">
      <formula>(S66+T66)&gt;C66</formula>
    </cfRule>
  </conditionalFormatting>
  <conditionalFormatting sqref="T76">
    <cfRule type="expression" dxfId="26" priority="125" stopIfTrue="1">
      <formula>(S76+T76)&gt;C76</formula>
    </cfRule>
  </conditionalFormatting>
  <conditionalFormatting sqref="T77">
    <cfRule type="expression" dxfId="25" priority="126" stopIfTrue="1">
      <formula>(S77+T77)&gt;C77</formula>
    </cfRule>
  </conditionalFormatting>
  <conditionalFormatting sqref="T81">
    <cfRule type="expression" dxfId="24" priority="127" stopIfTrue="1">
      <formula>(S81+T81)&gt;C81</formula>
    </cfRule>
  </conditionalFormatting>
  <conditionalFormatting sqref="T82">
    <cfRule type="expression" dxfId="23" priority="128" stopIfTrue="1">
      <formula>(S82+T82)&gt;C82</formula>
    </cfRule>
  </conditionalFormatting>
  <conditionalFormatting sqref="T83">
    <cfRule type="expression" dxfId="22" priority="129" stopIfTrue="1">
      <formula>(S83+T83)&gt;C83</formula>
    </cfRule>
  </conditionalFormatting>
  <conditionalFormatting sqref="T84">
    <cfRule type="expression" dxfId="21" priority="130" stopIfTrue="1">
      <formula>(S84+T84)&gt;C84</formula>
    </cfRule>
  </conditionalFormatting>
  <conditionalFormatting sqref="T86">
    <cfRule type="expression" dxfId="20" priority="131" stopIfTrue="1">
      <formula>(S86+T86)&gt;C86</formula>
    </cfRule>
  </conditionalFormatting>
  <conditionalFormatting sqref="T87">
    <cfRule type="expression" dxfId="19" priority="132" stopIfTrue="1">
      <formula>(S87+T87)&gt;C87</formula>
    </cfRule>
  </conditionalFormatting>
  <conditionalFormatting sqref="T88">
    <cfRule type="expression" dxfId="18" priority="133" stopIfTrue="1">
      <formula>(S88+T88)&gt;C88</formula>
    </cfRule>
  </conditionalFormatting>
  <conditionalFormatting sqref="T89">
    <cfRule type="expression" dxfId="17" priority="134" stopIfTrue="1">
      <formula>(S89+T89)&gt;C89</formula>
    </cfRule>
  </conditionalFormatting>
  <conditionalFormatting sqref="T90">
    <cfRule type="expression" dxfId="16" priority="135" stopIfTrue="1">
      <formula>(S90+T90)&gt;C90</formula>
    </cfRule>
  </conditionalFormatting>
  <conditionalFormatting sqref="T91">
    <cfRule type="expression" dxfId="15" priority="136" stopIfTrue="1">
      <formula>(S91+T91)&gt;C91</formula>
    </cfRule>
  </conditionalFormatting>
  <conditionalFormatting sqref="T92">
    <cfRule type="expression" dxfId="14" priority="137" stopIfTrue="1">
      <formula>(S92+T92)&gt;C92</formula>
    </cfRule>
  </conditionalFormatting>
  <conditionalFormatting sqref="T93">
    <cfRule type="expression" dxfId="13" priority="138" stopIfTrue="1">
      <formula>(S93+T93)&gt;C93</formula>
    </cfRule>
  </conditionalFormatting>
  <conditionalFormatting sqref="T94">
    <cfRule type="expression" dxfId="12" priority="139" stopIfTrue="1">
      <formula>(S94+T94)&gt;C94</formula>
    </cfRule>
  </conditionalFormatting>
  <conditionalFormatting sqref="T98">
    <cfRule type="expression" dxfId="11" priority="140" stopIfTrue="1">
      <formula>(S98+T98)&gt;C98</formula>
    </cfRule>
  </conditionalFormatting>
  <conditionalFormatting sqref="T99">
    <cfRule type="expression" dxfId="10" priority="141" stopIfTrue="1">
      <formula>(S99+T99)&gt;C99</formula>
    </cfRule>
  </conditionalFormatting>
  <conditionalFormatting sqref="T100">
    <cfRule type="expression" dxfId="9" priority="142" stopIfTrue="1">
      <formula>(S100+T100)&gt;C100</formula>
    </cfRule>
  </conditionalFormatting>
  <conditionalFormatting sqref="T101">
    <cfRule type="expression" dxfId="8" priority="143" stopIfTrue="1">
      <formula>(S101+T101)&gt;C101</formula>
    </cfRule>
  </conditionalFormatting>
  <conditionalFormatting sqref="T102">
    <cfRule type="expression" dxfId="7" priority="144" stopIfTrue="1">
      <formula>(S102+T102)&gt;C102</formula>
    </cfRule>
  </conditionalFormatting>
  <conditionalFormatting sqref="T103">
    <cfRule type="expression" dxfId="6" priority="145" stopIfTrue="1">
      <formula>(S103+T103)&gt;C103</formula>
    </cfRule>
  </conditionalFormatting>
  <printOptions horizontalCentered="1"/>
  <pageMargins left="0.25" right="0.25" top="0.5" bottom="0.5" header="0" footer="0"/>
  <pageSetup orientation="landscape"/>
  <headerFooter>
    <oddFooter>&amp;C&amp;P&amp;R&amp;A</oddFooter>
  </headerFooter>
  <rowBreaks count="1" manualBreakCount="1">
    <brk id="67" man="1"/>
  </rowBreaks>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J1"/>
    </sheetView>
  </sheetViews>
  <sheetFormatPr defaultColWidth="14.42578125" defaultRowHeight="15" customHeight="1"/>
  <cols>
    <col min="1" max="1" width="32.7109375" customWidth="1"/>
    <col min="2" max="3" width="12.140625" customWidth="1"/>
    <col min="4" max="6" width="12.85546875" customWidth="1"/>
    <col min="7" max="10" width="12.140625" customWidth="1"/>
    <col min="11" max="11" width="8.85546875" hidden="1" customWidth="1"/>
    <col min="12" max="26" width="8.7109375" customWidth="1"/>
  </cols>
  <sheetData>
    <row r="1" spans="1:26" ht="12" customHeight="1">
      <c r="A1" s="609" t="s">
        <v>1209</v>
      </c>
      <c r="B1" s="401"/>
      <c r="C1" s="401"/>
      <c r="D1" s="401"/>
      <c r="E1" s="401"/>
      <c r="F1" s="401"/>
      <c r="G1" s="401"/>
      <c r="H1" s="401"/>
      <c r="I1" s="401"/>
      <c r="J1" s="430"/>
      <c r="K1" s="123"/>
      <c r="L1" s="124"/>
      <c r="M1" s="124"/>
      <c r="N1" s="124"/>
      <c r="O1" s="124"/>
      <c r="P1" s="124"/>
      <c r="Q1" s="124"/>
      <c r="R1" s="124"/>
      <c r="S1" s="124"/>
      <c r="T1" s="124"/>
      <c r="U1" s="124"/>
      <c r="V1" s="124"/>
      <c r="W1" s="124"/>
      <c r="X1" s="124"/>
      <c r="Y1" s="124"/>
      <c r="Z1" s="124"/>
    </row>
    <row r="2" spans="1:26" ht="12" customHeight="1">
      <c r="A2" s="125"/>
      <c r="B2" s="94" t="s">
        <v>1212</v>
      </c>
      <c r="C2" s="94" t="s">
        <v>1213</v>
      </c>
      <c r="D2" s="94" t="s">
        <v>1214</v>
      </c>
      <c r="E2" s="94" t="s">
        <v>1215</v>
      </c>
      <c r="F2" s="94" t="s">
        <v>1216</v>
      </c>
      <c r="G2" s="94" t="s">
        <v>1217</v>
      </c>
      <c r="H2" s="94" t="s">
        <v>1218</v>
      </c>
      <c r="I2" s="94" t="s">
        <v>1219</v>
      </c>
      <c r="J2" s="94" t="s">
        <v>1220</v>
      </c>
      <c r="K2" s="126"/>
      <c r="L2" s="127"/>
      <c r="M2" s="127"/>
      <c r="N2" s="127"/>
      <c r="O2" s="127"/>
      <c r="P2" s="127"/>
      <c r="Q2" s="127"/>
      <c r="R2" s="127"/>
      <c r="S2" s="127"/>
      <c r="T2" s="127"/>
      <c r="U2" s="127"/>
      <c r="V2" s="127"/>
      <c r="W2" s="127"/>
      <c r="X2" s="127"/>
      <c r="Y2" s="127"/>
      <c r="Z2" s="127"/>
    </row>
    <row r="3" spans="1:26" ht="12" customHeight="1">
      <c r="A3" s="97" t="s">
        <v>952</v>
      </c>
      <c r="B3" s="128"/>
      <c r="C3" s="128"/>
      <c r="D3" s="128"/>
      <c r="E3" s="128"/>
      <c r="F3" s="128"/>
      <c r="G3" s="128"/>
      <c r="H3" s="128"/>
      <c r="I3" s="128"/>
      <c r="J3" s="128"/>
      <c r="K3" s="129"/>
      <c r="L3" s="130"/>
      <c r="M3" s="130"/>
      <c r="N3" s="130"/>
      <c r="O3" s="130"/>
      <c r="P3" s="130"/>
      <c r="Q3" s="130"/>
      <c r="R3" s="130"/>
      <c r="S3" s="130"/>
      <c r="T3" s="130"/>
      <c r="U3" s="130"/>
      <c r="V3" s="130"/>
      <c r="W3" s="130"/>
      <c r="X3" s="130"/>
      <c r="Y3" s="130"/>
      <c r="Z3" s="130"/>
    </row>
    <row r="4" spans="1:26" ht="12" customHeight="1">
      <c r="A4" s="101" t="s">
        <v>955</v>
      </c>
      <c r="B4" s="131">
        <f>'Sources and Uses Budget'!C4</f>
        <v>2447431</v>
      </c>
      <c r="C4" s="132"/>
      <c r="D4" s="132"/>
      <c r="E4" s="133"/>
      <c r="F4" s="133"/>
      <c r="G4" s="133"/>
      <c r="H4" s="133"/>
      <c r="I4" s="133"/>
      <c r="J4" s="133"/>
      <c r="K4" s="129"/>
      <c r="L4" s="130"/>
      <c r="M4" s="130"/>
      <c r="N4" s="130"/>
      <c r="O4" s="130"/>
      <c r="P4" s="130"/>
      <c r="Q4" s="130"/>
      <c r="R4" s="130"/>
      <c r="S4" s="130"/>
      <c r="T4" s="130"/>
      <c r="U4" s="130"/>
      <c r="V4" s="130"/>
      <c r="W4" s="130"/>
      <c r="X4" s="130"/>
      <c r="Y4" s="130"/>
      <c r="Z4" s="130"/>
    </row>
    <row r="5" spans="1:26" ht="12" customHeight="1">
      <c r="A5" s="101" t="s">
        <v>964</v>
      </c>
      <c r="B5" s="131">
        <f>'Sources and Uses Budget'!C5</f>
        <v>516583</v>
      </c>
      <c r="C5" s="132"/>
      <c r="D5" s="132"/>
      <c r="E5" s="133"/>
      <c r="F5" s="133"/>
      <c r="G5" s="133"/>
      <c r="H5" s="133"/>
      <c r="I5" s="133"/>
      <c r="J5" s="133"/>
      <c r="K5" s="129"/>
      <c r="L5" s="130"/>
      <c r="M5" s="130"/>
      <c r="N5" s="130"/>
      <c r="O5" s="130"/>
      <c r="P5" s="130"/>
      <c r="Q5" s="130"/>
      <c r="R5" s="130"/>
      <c r="S5" s="130"/>
      <c r="T5" s="130"/>
      <c r="U5" s="130"/>
      <c r="V5" s="130"/>
      <c r="W5" s="130"/>
      <c r="X5" s="130"/>
      <c r="Y5" s="130"/>
      <c r="Z5" s="130"/>
    </row>
    <row r="6" spans="1:26" ht="12" customHeight="1">
      <c r="A6" s="101" t="s">
        <v>969</v>
      </c>
      <c r="B6" s="131">
        <f>'Sources and Uses Budget'!C6</f>
        <v>2277</v>
      </c>
      <c r="C6" s="132"/>
      <c r="D6" s="132"/>
      <c r="E6" s="133"/>
      <c r="F6" s="133"/>
      <c r="G6" s="133"/>
      <c r="H6" s="133"/>
      <c r="I6" s="133"/>
      <c r="J6" s="133"/>
      <c r="K6" s="129"/>
      <c r="L6" s="130"/>
      <c r="M6" s="130"/>
      <c r="N6" s="130"/>
      <c r="O6" s="130"/>
      <c r="P6" s="130"/>
      <c r="Q6" s="130"/>
      <c r="R6" s="130"/>
      <c r="S6" s="130"/>
      <c r="T6" s="130"/>
      <c r="U6" s="130"/>
      <c r="V6" s="130"/>
      <c r="W6" s="130"/>
      <c r="X6" s="130"/>
      <c r="Y6" s="130"/>
      <c r="Z6" s="130"/>
    </row>
    <row r="7" spans="1:26" ht="12" customHeight="1">
      <c r="A7" s="101" t="s">
        <v>971</v>
      </c>
      <c r="B7" s="131">
        <f>'Sources and Uses Budget'!C7</f>
        <v>0</v>
      </c>
      <c r="C7" s="132"/>
      <c r="D7" s="132"/>
      <c r="E7" s="133"/>
      <c r="F7" s="133"/>
      <c r="G7" s="133"/>
      <c r="H7" s="133"/>
      <c r="I7" s="133"/>
      <c r="J7" s="133"/>
      <c r="K7" s="129"/>
      <c r="L7" s="130"/>
      <c r="M7" s="130"/>
      <c r="N7" s="130"/>
      <c r="O7" s="130"/>
      <c r="P7" s="130"/>
      <c r="Q7" s="130"/>
      <c r="R7" s="130"/>
      <c r="S7" s="130"/>
      <c r="T7" s="130"/>
      <c r="U7" s="130"/>
      <c r="V7" s="130"/>
      <c r="W7" s="130"/>
      <c r="X7" s="130"/>
      <c r="Y7" s="130"/>
      <c r="Z7" s="130"/>
    </row>
    <row r="8" spans="1:26" ht="12" customHeight="1">
      <c r="A8" s="105" t="s">
        <v>974</v>
      </c>
      <c r="B8" s="131">
        <f>'Sources and Uses Budget'!C8</f>
        <v>2966291</v>
      </c>
      <c r="C8" s="131">
        <f t="shared" ref="C8:D8" si="0">SUM(C4:C7)</f>
        <v>0</v>
      </c>
      <c r="D8" s="131">
        <f t="shared" si="0"/>
        <v>0</v>
      </c>
      <c r="E8" s="133"/>
      <c r="F8" s="133"/>
      <c r="G8" s="133"/>
      <c r="H8" s="133"/>
      <c r="I8" s="133"/>
      <c r="J8" s="133"/>
      <c r="K8" s="129"/>
      <c r="L8" s="130"/>
      <c r="M8" s="130"/>
      <c r="N8" s="130"/>
      <c r="O8" s="130"/>
      <c r="P8" s="130"/>
      <c r="Q8" s="130"/>
      <c r="R8" s="130"/>
      <c r="S8" s="130"/>
      <c r="T8" s="130"/>
      <c r="U8" s="130"/>
      <c r="V8" s="130"/>
      <c r="W8" s="130"/>
      <c r="X8" s="130"/>
      <c r="Y8" s="130"/>
      <c r="Z8" s="130"/>
    </row>
    <row r="9" spans="1:26" ht="12" customHeight="1">
      <c r="A9" s="101" t="s">
        <v>980</v>
      </c>
      <c r="B9" s="131">
        <f>'Sources and Uses Budget'!C9</f>
        <v>0</v>
      </c>
      <c r="C9" s="132"/>
      <c r="D9" s="132"/>
      <c r="E9" s="133"/>
      <c r="F9" s="133"/>
      <c r="G9" s="133"/>
      <c r="H9" s="131">
        <f>'Sources and Uses Budget'!T9</f>
        <v>0</v>
      </c>
      <c r="I9" s="132"/>
      <c r="J9" s="132"/>
      <c r="K9" s="129"/>
      <c r="L9" s="130"/>
      <c r="M9" s="130"/>
      <c r="N9" s="130"/>
      <c r="O9" s="130"/>
      <c r="P9" s="130"/>
      <c r="Q9" s="130"/>
      <c r="R9" s="130"/>
      <c r="S9" s="130"/>
      <c r="T9" s="130"/>
      <c r="U9" s="130"/>
      <c r="V9" s="130"/>
      <c r="W9" s="130"/>
      <c r="X9" s="130"/>
      <c r="Y9" s="130"/>
      <c r="Z9" s="130"/>
    </row>
    <row r="10" spans="1:26" ht="12" customHeight="1">
      <c r="A10" s="101" t="s">
        <v>985</v>
      </c>
      <c r="B10" s="131">
        <f>'Sources and Uses Budget'!C10</f>
        <v>0</v>
      </c>
      <c r="C10" s="132"/>
      <c r="D10" s="132"/>
      <c r="E10" s="131">
        <f>'Sources and Uses Budget'!S10</f>
        <v>0</v>
      </c>
      <c r="F10" s="132"/>
      <c r="G10" s="132"/>
      <c r="H10" s="131">
        <f>'Sources and Uses Budget'!T10</f>
        <v>0</v>
      </c>
      <c r="I10" s="132"/>
      <c r="J10" s="132"/>
      <c r="K10" s="129"/>
      <c r="L10" s="130"/>
      <c r="M10" s="130"/>
      <c r="N10" s="130"/>
      <c r="O10" s="130"/>
      <c r="P10" s="130"/>
      <c r="Q10" s="130"/>
      <c r="R10" s="130"/>
      <c r="S10" s="130"/>
      <c r="T10" s="130"/>
      <c r="U10" s="130"/>
      <c r="V10" s="130"/>
      <c r="W10" s="130"/>
      <c r="X10" s="130"/>
      <c r="Y10" s="130"/>
      <c r="Z10" s="130"/>
    </row>
    <row r="11" spans="1:26" ht="12" customHeight="1">
      <c r="A11" s="105" t="s">
        <v>989</v>
      </c>
      <c r="B11" s="131">
        <f>'Sources and Uses Budget'!C11</f>
        <v>0</v>
      </c>
      <c r="C11" s="131">
        <f t="shared" ref="C11:D11" si="1">SUM(C9:C10)</f>
        <v>0</v>
      </c>
      <c r="D11" s="131">
        <f t="shared" si="1"/>
        <v>0</v>
      </c>
      <c r="E11" s="133"/>
      <c r="F11" s="133"/>
      <c r="G11" s="133"/>
      <c r="H11" s="131">
        <f>'Sources and Uses Budget'!T11</f>
        <v>0</v>
      </c>
      <c r="I11" s="131">
        <f t="shared" ref="I11:J11" si="2">SUM(I9:I10)</f>
        <v>0</v>
      </c>
      <c r="J11" s="131">
        <f t="shared" si="2"/>
        <v>0</v>
      </c>
      <c r="K11" s="129"/>
      <c r="L11" s="130"/>
      <c r="M11" s="130"/>
      <c r="N11" s="130"/>
      <c r="O11" s="130"/>
      <c r="P11" s="130"/>
      <c r="Q11" s="130"/>
      <c r="R11" s="130"/>
      <c r="S11" s="130"/>
      <c r="T11" s="130"/>
      <c r="U11" s="130"/>
      <c r="V11" s="130"/>
      <c r="W11" s="130"/>
      <c r="X11" s="130"/>
      <c r="Y11" s="130"/>
      <c r="Z11" s="130"/>
    </row>
    <row r="12" spans="1:26" ht="12" customHeight="1">
      <c r="A12" s="105" t="s">
        <v>994</v>
      </c>
      <c r="B12" s="131">
        <f>'Sources and Uses Budget'!C12</f>
        <v>2966291</v>
      </c>
      <c r="C12" s="131">
        <f t="shared" ref="C12:D12" si="3">SUM(C8+C11)</f>
        <v>0</v>
      </c>
      <c r="D12" s="131">
        <f t="shared" si="3"/>
        <v>0</v>
      </c>
      <c r="E12" s="133"/>
      <c r="F12" s="133"/>
      <c r="G12" s="133"/>
      <c r="H12" s="133"/>
      <c r="I12" s="133"/>
      <c r="J12" s="133"/>
      <c r="K12" s="129"/>
      <c r="L12" s="130"/>
      <c r="M12" s="130"/>
      <c r="N12" s="130"/>
      <c r="O12" s="130"/>
      <c r="P12" s="130"/>
      <c r="Q12" s="130"/>
      <c r="R12" s="130"/>
      <c r="S12" s="130"/>
      <c r="T12" s="130"/>
      <c r="U12" s="130"/>
      <c r="V12" s="130"/>
      <c r="W12" s="130"/>
      <c r="X12" s="130"/>
      <c r="Y12" s="130"/>
      <c r="Z12" s="130"/>
    </row>
    <row r="13" spans="1:26" ht="12" customHeight="1">
      <c r="A13" s="107" t="s">
        <v>998</v>
      </c>
      <c r="B13" s="131">
        <f>'Sources and Uses Budget'!C13</f>
        <v>168300</v>
      </c>
      <c r="C13" s="132"/>
      <c r="D13" s="132"/>
      <c r="E13" s="131">
        <f>'Sources and Uses Budget'!S13</f>
        <v>68300</v>
      </c>
      <c r="F13" s="132"/>
      <c r="G13" s="132"/>
      <c r="H13" s="131">
        <f>'Sources and Uses Budget'!T13</f>
        <v>0</v>
      </c>
      <c r="I13" s="132"/>
      <c r="J13" s="132"/>
      <c r="K13" s="129"/>
      <c r="L13" s="130"/>
      <c r="M13" s="130"/>
      <c r="N13" s="130"/>
      <c r="O13" s="130"/>
      <c r="P13" s="130"/>
      <c r="Q13" s="130"/>
      <c r="R13" s="130"/>
      <c r="S13" s="130"/>
      <c r="T13" s="130"/>
      <c r="U13" s="130"/>
      <c r="V13" s="130"/>
      <c r="W13" s="130"/>
      <c r="X13" s="130"/>
      <c r="Y13" s="130"/>
      <c r="Z13" s="130"/>
    </row>
    <row r="14" spans="1:26" ht="12" customHeight="1">
      <c r="A14" s="101" t="s">
        <v>1003</v>
      </c>
      <c r="B14" s="131">
        <f>'Sources and Uses Budget'!C14</f>
        <v>0</v>
      </c>
      <c r="C14" s="132"/>
      <c r="D14" s="132"/>
      <c r="E14" s="131">
        <f>'Sources and Uses Budget'!S14</f>
        <v>0</v>
      </c>
      <c r="F14" s="132"/>
      <c r="G14" s="132"/>
      <c r="H14" s="131">
        <f>'Sources and Uses Budget'!T14</f>
        <v>0</v>
      </c>
      <c r="I14" s="132"/>
      <c r="J14" s="132"/>
      <c r="K14" s="129"/>
      <c r="L14" s="130"/>
      <c r="M14" s="130"/>
      <c r="N14" s="130"/>
      <c r="O14" s="130"/>
      <c r="P14" s="130"/>
      <c r="Q14" s="130"/>
      <c r="R14" s="130"/>
      <c r="S14" s="130"/>
      <c r="T14" s="130"/>
      <c r="U14" s="130"/>
      <c r="V14" s="130"/>
      <c r="W14" s="130"/>
      <c r="X14" s="130"/>
      <c r="Y14" s="130"/>
      <c r="Z14" s="130"/>
    </row>
    <row r="15" spans="1:26" ht="12" customHeight="1">
      <c r="A15" s="101" t="s">
        <v>1007</v>
      </c>
      <c r="B15" s="131">
        <f>'Sources and Uses Budget'!C15</f>
        <v>0</v>
      </c>
      <c r="C15" s="132"/>
      <c r="D15" s="132"/>
      <c r="E15" s="133">
        <f>'Sources and Uses Budget'!S15</f>
        <v>0</v>
      </c>
      <c r="F15" s="133"/>
      <c r="G15" s="133"/>
      <c r="H15" s="133">
        <f>'Sources and Uses Budget'!T15</f>
        <v>0</v>
      </c>
      <c r="I15" s="133"/>
      <c r="J15" s="133"/>
      <c r="K15" s="129"/>
      <c r="L15" s="130"/>
      <c r="M15" s="130"/>
      <c r="N15" s="130"/>
      <c r="O15" s="130"/>
      <c r="P15" s="130"/>
      <c r="Q15" s="130"/>
      <c r="R15" s="130"/>
      <c r="S15" s="130"/>
      <c r="T15" s="130"/>
      <c r="U15" s="130"/>
      <c r="V15" s="130"/>
      <c r="W15" s="130"/>
      <c r="X15" s="130"/>
      <c r="Y15" s="130"/>
      <c r="Z15" s="130"/>
    </row>
    <row r="16" spans="1:26" ht="12" customHeight="1">
      <c r="A16" s="97" t="s">
        <v>1011</v>
      </c>
      <c r="B16" s="128"/>
      <c r="C16" s="128"/>
      <c r="D16" s="128"/>
      <c r="E16" s="128"/>
      <c r="F16" s="128"/>
      <c r="G16" s="128"/>
      <c r="H16" s="128"/>
      <c r="I16" s="128"/>
      <c r="J16" s="128"/>
      <c r="K16" s="129"/>
      <c r="L16" s="130"/>
      <c r="M16" s="130"/>
      <c r="N16" s="130"/>
      <c r="O16" s="130"/>
      <c r="P16" s="130"/>
      <c r="Q16" s="130"/>
      <c r="R16" s="130"/>
      <c r="S16" s="130"/>
      <c r="T16" s="130"/>
      <c r="U16" s="130"/>
      <c r="V16" s="130"/>
      <c r="W16" s="130"/>
      <c r="X16" s="130"/>
      <c r="Y16" s="130"/>
      <c r="Z16" s="130"/>
    </row>
    <row r="17" spans="1:26" ht="12" customHeight="1">
      <c r="A17" s="101" t="s">
        <v>1016</v>
      </c>
      <c r="B17" s="131">
        <f>'Sources and Uses Budget'!C17</f>
        <v>0</v>
      </c>
      <c r="C17" s="132"/>
      <c r="D17" s="132"/>
      <c r="E17" s="131">
        <f>'Sources and Uses Budget'!S17</f>
        <v>0</v>
      </c>
      <c r="F17" s="132"/>
      <c r="G17" s="132"/>
      <c r="H17" s="131">
        <f>'Sources and Uses Budget'!T17</f>
        <v>0</v>
      </c>
      <c r="I17" s="132"/>
      <c r="J17" s="132"/>
      <c r="K17" s="129"/>
      <c r="L17" s="130"/>
      <c r="M17" s="130"/>
      <c r="N17" s="130"/>
      <c r="O17" s="130"/>
      <c r="P17" s="130"/>
      <c r="Q17" s="130"/>
      <c r="R17" s="130"/>
      <c r="S17" s="130"/>
      <c r="T17" s="130"/>
      <c r="U17" s="130"/>
      <c r="V17" s="130"/>
      <c r="W17" s="130"/>
      <c r="X17" s="130"/>
      <c r="Y17" s="130"/>
      <c r="Z17" s="130"/>
    </row>
    <row r="18" spans="1:26" ht="12" customHeight="1">
      <c r="A18" s="101" t="s">
        <v>1019</v>
      </c>
      <c r="B18" s="131">
        <f>'Sources and Uses Budget'!C18</f>
        <v>0</v>
      </c>
      <c r="C18" s="132"/>
      <c r="D18" s="132"/>
      <c r="E18" s="131">
        <f>'Sources and Uses Budget'!S18</f>
        <v>0</v>
      </c>
      <c r="F18" s="132"/>
      <c r="G18" s="132"/>
      <c r="H18" s="131">
        <f>'Sources and Uses Budget'!T18</f>
        <v>0</v>
      </c>
      <c r="I18" s="132"/>
      <c r="J18" s="132"/>
      <c r="K18" s="129"/>
      <c r="L18" s="130"/>
      <c r="M18" s="130"/>
      <c r="N18" s="130"/>
      <c r="O18" s="130"/>
      <c r="P18" s="130"/>
      <c r="Q18" s="130"/>
      <c r="R18" s="130"/>
      <c r="S18" s="130"/>
      <c r="T18" s="130"/>
      <c r="U18" s="130"/>
      <c r="V18" s="130"/>
      <c r="W18" s="130"/>
      <c r="X18" s="130"/>
      <c r="Y18" s="130"/>
      <c r="Z18" s="130"/>
    </row>
    <row r="19" spans="1:26" ht="12" customHeight="1">
      <c r="A19" s="101" t="s">
        <v>1022</v>
      </c>
      <c r="B19" s="131">
        <f>'Sources and Uses Budget'!C19</f>
        <v>0</v>
      </c>
      <c r="C19" s="132"/>
      <c r="D19" s="132"/>
      <c r="E19" s="131">
        <f>'Sources and Uses Budget'!S19</f>
        <v>0</v>
      </c>
      <c r="F19" s="132"/>
      <c r="G19" s="132"/>
      <c r="H19" s="131">
        <f>'Sources and Uses Budget'!T19</f>
        <v>0</v>
      </c>
      <c r="I19" s="132"/>
      <c r="J19" s="132"/>
      <c r="K19" s="129"/>
      <c r="L19" s="130"/>
      <c r="M19" s="130"/>
      <c r="N19" s="130"/>
      <c r="O19" s="130"/>
      <c r="P19" s="130"/>
      <c r="Q19" s="130"/>
      <c r="R19" s="130"/>
      <c r="S19" s="130"/>
      <c r="T19" s="130"/>
      <c r="U19" s="130"/>
      <c r="V19" s="130"/>
      <c r="W19" s="130"/>
      <c r="X19" s="130"/>
      <c r="Y19" s="130"/>
      <c r="Z19" s="130"/>
    </row>
    <row r="20" spans="1:26" ht="12" customHeight="1">
      <c r="A20" s="101" t="s">
        <v>1023</v>
      </c>
      <c r="B20" s="131">
        <f>'Sources and Uses Budget'!C20</f>
        <v>0</v>
      </c>
      <c r="C20" s="132"/>
      <c r="D20" s="132"/>
      <c r="E20" s="131">
        <f>'Sources and Uses Budget'!S20</f>
        <v>0</v>
      </c>
      <c r="F20" s="132"/>
      <c r="G20" s="132"/>
      <c r="H20" s="131">
        <f>'Sources and Uses Budget'!T20</f>
        <v>0</v>
      </c>
      <c r="I20" s="132"/>
      <c r="J20" s="132"/>
      <c r="K20" s="129"/>
      <c r="L20" s="130"/>
      <c r="M20" s="130"/>
      <c r="N20" s="130"/>
      <c r="O20" s="130"/>
      <c r="P20" s="130"/>
      <c r="Q20" s="130"/>
      <c r="R20" s="130"/>
      <c r="S20" s="130"/>
      <c r="T20" s="130"/>
      <c r="U20" s="130"/>
      <c r="V20" s="130"/>
      <c r="W20" s="130"/>
      <c r="X20" s="130"/>
      <c r="Y20" s="130"/>
      <c r="Z20" s="130"/>
    </row>
    <row r="21" spans="1:26" ht="12" customHeight="1">
      <c r="A21" s="101" t="s">
        <v>1027</v>
      </c>
      <c r="B21" s="131">
        <f>'Sources and Uses Budget'!C21</f>
        <v>0</v>
      </c>
      <c r="C21" s="132"/>
      <c r="D21" s="132"/>
      <c r="E21" s="131">
        <f>'Sources and Uses Budget'!S21</f>
        <v>0</v>
      </c>
      <c r="F21" s="132"/>
      <c r="G21" s="132"/>
      <c r="H21" s="131">
        <f>'Sources and Uses Budget'!T21</f>
        <v>0</v>
      </c>
      <c r="I21" s="132"/>
      <c r="J21" s="132"/>
      <c r="K21" s="129"/>
      <c r="L21" s="130"/>
      <c r="M21" s="130"/>
      <c r="N21" s="130"/>
      <c r="O21" s="130"/>
      <c r="P21" s="130"/>
      <c r="Q21" s="130"/>
      <c r="R21" s="130"/>
      <c r="S21" s="130"/>
      <c r="T21" s="130"/>
      <c r="U21" s="130"/>
      <c r="V21" s="130"/>
      <c r="W21" s="130"/>
      <c r="X21" s="130"/>
      <c r="Y21" s="130"/>
      <c r="Z21" s="130"/>
    </row>
    <row r="22" spans="1:26" ht="12" customHeight="1">
      <c r="A22" s="101" t="s">
        <v>1028</v>
      </c>
      <c r="B22" s="131">
        <f>'Sources and Uses Budget'!C22</f>
        <v>0</v>
      </c>
      <c r="C22" s="132"/>
      <c r="D22" s="132"/>
      <c r="E22" s="131">
        <f>'Sources and Uses Budget'!S22</f>
        <v>0</v>
      </c>
      <c r="F22" s="132"/>
      <c r="G22" s="132"/>
      <c r="H22" s="131">
        <f>'Sources and Uses Budget'!T22</f>
        <v>0</v>
      </c>
      <c r="I22" s="132"/>
      <c r="J22" s="132"/>
      <c r="K22" s="129"/>
      <c r="L22" s="130"/>
      <c r="M22" s="130"/>
      <c r="N22" s="130"/>
      <c r="O22" s="130"/>
      <c r="P22" s="130"/>
      <c r="Q22" s="130"/>
      <c r="R22" s="130"/>
      <c r="S22" s="130"/>
      <c r="T22" s="130"/>
      <c r="U22" s="130"/>
      <c r="V22" s="130"/>
      <c r="W22" s="130"/>
      <c r="X22" s="130"/>
      <c r="Y22" s="130"/>
      <c r="Z22" s="130"/>
    </row>
    <row r="23" spans="1:26" ht="12" customHeight="1">
      <c r="A23" s="101" t="s">
        <v>1030</v>
      </c>
      <c r="B23" s="131">
        <f>'Sources and Uses Budget'!C23</f>
        <v>0</v>
      </c>
      <c r="C23" s="132"/>
      <c r="D23" s="132"/>
      <c r="E23" s="131">
        <f>'Sources and Uses Budget'!S23</f>
        <v>0</v>
      </c>
      <c r="F23" s="132"/>
      <c r="G23" s="132"/>
      <c r="H23" s="131">
        <f>'Sources and Uses Budget'!T23</f>
        <v>0</v>
      </c>
      <c r="I23" s="132"/>
      <c r="J23" s="132"/>
      <c r="K23" s="129"/>
      <c r="L23" s="130"/>
      <c r="M23" s="130"/>
      <c r="N23" s="130"/>
      <c r="O23" s="130"/>
      <c r="P23" s="130"/>
      <c r="Q23" s="130"/>
      <c r="R23" s="130"/>
      <c r="S23" s="130"/>
      <c r="T23" s="130"/>
      <c r="U23" s="130"/>
      <c r="V23" s="130"/>
      <c r="W23" s="130"/>
      <c r="X23" s="130"/>
      <c r="Y23" s="130"/>
      <c r="Z23" s="130"/>
    </row>
    <row r="24" spans="1:26" ht="12" customHeight="1">
      <c r="A24" s="101" t="str">
        <f>'Sources and Uses Budget'!$A24</f>
        <v>Other: (Specify)</v>
      </c>
      <c r="B24" s="131">
        <f>'Sources and Uses Budget'!C24</f>
        <v>0</v>
      </c>
      <c r="C24" s="132"/>
      <c r="D24" s="132"/>
      <c r="E24" s="131">
        <f>'Sources and Uses Budget'!S24</f>
        <v>0</v>
      </c>
      <c r="F24" s="132"/>
      <c r="G24" s="132"/>
      <c r="H24" s="131">
        <f>'Sources and Uses Budget'!T24</f>
        <v>0</v>
      </c>
      <c r="I24" s="132"/>
      <c r="J24" s="132"/>
      <c r="K24" s="129"/>
      <c r="L24" s="130"/>
      <c r="M24" s="130"/>
      <c r="N24" s="130"/>
      <c r="O24" s="130"/>
      <c r="P24" s="130"/>
      <c r="Q24" s="130"/>
      <c r="R24" s="130"/>
      <c r="S24" s="130"/>
      <c r="T24" s="130"/>
      <c r="U24" s="130"/>
      <c r="V24" s="130"/>
      <c r="W24" s="130"/>
      <c r="X24" s="130"/>
      <c r="Y24" s="130"/>
      <c r="Z24" s="130"/>
    </row>
    <row r="25" spans="1:26" ht="12" customHeight="1">
      <c r="A25" s="105" t="s">
        <v>1033</v>
      </c>
      <c r="B25" s="131">
        <f>'Sources and Uses Budget'!C25</f>
        <v>0</v>
      </c>
      <c r="C25" s="131">
        <f t="shared" ref="C25:D25" si="4">SUM(C17:C24)</f>
        <v>0</v>
      </c>
      <c r="D25" s="131">
        <f t="shared" si="4"/>
        <v>0</v>
      </c>
      <c r="E25" s="131">
        <f>'Sources and Uses Budget'!S25</f>
        <v>0</v>
      </c>
      <c r="F25" s="153">
        <f t="shared" ref="F25:G25" si="5">SUM(F17:F24)</f>
        <v>0</v>
      </c>
      <c r="G25" s="153">
        <f t="shared" si="5"/>
        <v>0</v>
      </c>
      <c r="H25" s="131">
        <f>'Sources and Uses Budget'!T25</f>
        <v>0</v>
      </c>
      <c r="I25" s="153">
        <f t="shared" ref="I25:J25" si="6">SUM(I17:I24)</f>
        <v>0</v>
      </c>
      <c r="J25" s="153">
        <f t="shared" si="6"/>
        <v>0</v>
      </c>
      <c r="K25" s="129"/>
      <c r="L25" s="130"/>
      <c r="M25" s="130"/>
      <c r="N25" s="130"/>
      <c r="O25" s="130"/>
      <c r="P25" s="130"/>
      <c r="Q25" s="130"/>
      <c r="R25" s="130"/>
      <c r="S25" s="130"/>
      <c r="T25" s="130"/>
      <c r="U25" s="130"/>
      <c r="V25" s="130"/>
      <c r="W25" s="130"/>
      <c r="X25" s="130"/>
      <c r="Y25" s="130"/>
      <c r="Z25" s="130"/>
    </row>
    <row r="26" spans="1:26" ht="12" customHeight="1">
      <c r="A26" s="105" t="s">
        <v>1036</v>
      </c>
      <c r="B26" s="131">
        <f>'Sources and Uses Budget'!C26</f>
        <v>0</v>
      </c>
      <c r="C26" s="132"/>
      <c r="D26" s="132"/>
      <c r="E26" s="131">
        <f>'Sources and Uses Budget'!S26</f>
        <v>0</v>
      </c>
      <c r="F26" s="132"/>
      <c r="G26" s="132"/>
      <c r="H26" s="131">
        <f>'Sources and Uses Budget'!T26</f>
        <v>0</v>
      </c>
      <c r="I26" s="132"/>
      <c r="J26" s="132"/>
      <c r="K26" s="129"/>
      <c r="L26" s="130"/>
      <c r="M26" s="130"/>
      <c r="N26" s="130"/>
      <c r="O26" s="130"/>
      <c r="P26" s="130"/>
      <c r="Q26" s="130"/>
      <c r="R26" s="130"/>
      <c r="S26" s="130"/>
      <c r="T26" s="130"/>
      <c r="U26" s="130"/>
      <c r="V26" s="130"/>
      <c r="W26" s="130"/>
      <c r="X26" s="130"/>
      <c r="Y26" s="130"/>
      <c r="Z26" s="130"/>
    </row>
    <row r="27" spans="1:26" ht="12" customHeight="1">
      <c r="A27" s="97" t="s">
        <v>1043</v>
      </c>
      <c r="B27" s="128"/>
      <c r="C27" s="128"/>
      <c r="D27" s="128"/>
      <c r="E27" s="128"/>
      <c r="F27" s="128"/>
      <c r="G27" s="128"/>
      <c r="H27" s="128"/>
      <c r="I27" s="128"/>
      <c r="J27" s="128"/>
      <c r="K27" s="129"/>
      <c r="L27" s="130"/>
      <c r="M27" s="130"/>
      <c r="N27" s="130"/>
      <c r="O27" s="130"/>
      <c r="P27" s="130"/>
      <c r="Q27" s="130"/>
      <c r="R27" s="130"/>
      <c r="S27" s="130"/>
      <c r="T27" s="130"/>
      <c r="U27" s="130"/>
      <c r="V27" s="130"/>
      <c r="W27" s="130"/>
      <c r="X27" s="130"/>
      <c r="Y27" s="130"/>
      <c r="Z27" s="130"/>
    </row>
    <row r="28" spans="1:26" ht="12" customHeight="1">
      <c r="A28" s="101" t="s">
        <v>1016</v>
      </c>
      <c r="B28" s="131">
        <f>'Sources and Uses Budget'!C28</f>
        <v>637470</v>
      </c>
      <c r="C28" s="132"/>
      <c r="D28" s="132"/>
      <c r="E28" s="131">
        <f>'Sources and Uses Budget'!S28</f>
        <v>637470</v>
      </c>
      <c r="F28" s="132"/>
      <c r="G28" s="132"/>
      <c r="H28" s="131">
        <f>'Sources and Uses Budget'!T28</f>
        <v>0</v>
      </c>
      <c r="I28" s="132"/>
      <c r="J28" s="132"/>
      <c r="K28" s="129"/>
      <c r="L28" s="130"/>
      <c r="M28" s="130"/>
      <c r="N28" s="130"/>
      <c r="O28" s="130"/>
      <c r="P28" s="130"/>
      <c r="Q28" s="130"/>
      <c r="R28" s="130"/>
      <c r="S28" s="130"/>
      <c r="T28" s="130"/>
      <c r="U28" s="130"/>
      <c r="V28" s="130"/>
      <c r="W28" s="130"/>
      <c r="X28" s="130"/>
      <c r="Y28" s="130"/>
      <c r="Z28" s="130"/>
    </row>
    <row r="29" spans="1:26" ht="12" customHeight="1">
      <c r="A29" s="101" t="s">
        <v>1019</v>
      </c>
      <c r="B29" s="131">
        <f>'Sources and Uses Budget'!C29</f>
        <v>18373446</v>
      </c>
      <c r="C29" s="132"/>
      <c r="D29" s="132"/>
      <c r="E29" s="131">
        <f>'Sources and Uses Budget'!S29</f>
        <v>18373446</v>
      </c>
      <c r="F29" s="132"/>
      <c r="G29" s="132"/>
      <c r="H29" s="131">
        <f>'Sources and Uses Budget'!T29</f>
        <v>0</v>
      </c>
      <c r="I29" s="132"/>
      <c r="J29" s="132"/>
      <c r="K29" s="129"/>
      <c r="L29" s="130"/>
      <c r="M29" s="130"/>
      <c r="N29" s="130"/>
      <c r="O29" s="130"/>
      <c r="P29" s="130"/>
      <c r="Q29" s="130"/>
      <c r="R29" s="130"/>
      <c r="S29" s="130"/>
      <c r="T29" s="130"/>
      <c r="U29" s="130"/>
      <c r="V29" s="130"/>
      <c r="W29" s="130"/>
      <c r="X29" s="130"/>
      <c r="Y29" s="130"/>
      <c r="Z29" s="130"/>
    </row>
    <row r="30" spans="1:26" ht="12" customHeight="1">
      <c r="A30" s="101" t="s">
        <v>1022</v>
      </c>
      <c r="B30" s="131">
        <f>'Sources and Uses Budget'!C30</f>
        <v>910672</v>
      </c>
      <c r="C30" s="132"/>
      <c r="D30" s="132"/>
      <c r="E30" s="131">
        <f>'Sources and Uses Budget'!S30</f>
        <v>910672</v>
      </c>
      <c r="F30" s="132"/>
      <c r="G30" s="132"/>
      <c r="H30" s="131">
        <f>'Sources and Uses Budget'!T30</f>
        <v>0</v>
      </c>
      <c r="I30" s="132"/>
      <c r="J30" s="132"/>
      <c r="K30" s="129"/>
      <c r="L30" s="130"/>
      <c r="M30" s="130"/>
      <c r="N30" s="130"/>
      <c r="O30" s="130"/>
      <c r="P30" s="130"/>
      <c r="Q30" s="130"/>
      <c r="R30" s="130"/>
      <c r="S30" s="130"/>
      <c r="T30" s="130"/>
      <c r="U30" s="130"/>
      <c r="V30" s="130"/>
      <c r="W30" s="130"/>
      <c r="X30" s="130"/>
      <c r="Y30" s="130"/>
      <c r="Z30" s="130"/>
    </row>
    <row r="31" spans="1:26" ht="12" customHeight="1">
      <c r="A31" s="101" t="s">
        <v>1023</v>
      </c>
      <c r="B31" s="131">
        <f>'Sources and Uses Budget'!C31</f>
        <v>1191190</v>
      </c>
      <c r="C31" s="132"/>
      <c r="D31" s="132"/>
      <c r="E31" s="131">
        <f>'Sources and Uses Budget'!S31</f>
        <v>1191190</v>
      </c>
      <c r="F31" s="132"/>
      <c r="G31" s="132"/>
      <c r="H31" s="131">
        <f>'Sources and Uses Budget'!T31</f>
        <v>0</v>
      </c>
      <c r="I31" s="132"/>
      <c r="J31" s="132"/>
      <c r="K31" s="129"/>
      <c r="L31" s="130"/>
      <c r="M31" s="130"/>
      <c r="N31" s="130"/>
      <c r="O31" s="130"/>
      <c r="P31" s="130"/>
      <c r="Q31" s="130"/>
      <c r="R31" s="130"/>
      <c r="S31" s="130"/>
      <c r="T31" s="130"/>
      <c r="U31" s="130"/>
      <c r="V31" s="130"/>
      <c r="W31" s="130"/>
      <c r="X31" s="130"/>
      <c r="Y31" s="130"/>
      <c r="Z31" s="130"/>
    </row>
    <row r="32" spans="1:26" ht="12" customHeight="1">
      <c r="A32" s="101" t="s">
        <v>1027</v>
      </c>
      <c r="B32" s="131">
        <f>'Sources and Uses Budget'!C32</f>
        <v>0</v>
      </c>
      <c r="C32" s="132"/>
      <c r="D32" s="132"/>
      <c r="E32" s="131">
        <f>'Sources and Uses Budget'!S32</f>
        <v>0</v>
      </c>
      <c r="F32" s="132"/>
      <c r="G32" s="132"/>
      <c r="H32" s="131">
        <f>'Sources and Uses Budget'!T32</f>
        <v>0</v>
      </c>
      <c r="I32" s="132"/>
      <c r="J32" s="132"/>
      <c r="K32" s="129"/>
      <c r="L32" s="130"/>
      <c r="M32" s="130"/>
      <c r="N32" s="130"/>
      <c r="O32" s="130"/>
      <c r="P32" s="130"/>
      <c r="Q32" s="130"/>
      <c r="R32" s="130"/>
      <c r="S32" s="130"/>
      <c r="T32" s="130"/>
      <c r="U32" s="130"/>
      <c r="V32" s="130"/>
      <c r="W32" s="130"/>
      <c r="X32" s="130"/>
      <c r="Y32" s="130"/>
      <c r="Z32" s="130"/>
    </row>
    <row r="33" spans="1:26" ht="12" customHeight="1">
      <c r="A33" s="101" t="s">
        <v>1028</v>
      </c>
      <c r="B33" s="131">
        <f>'Sources and Uses Budget'!C33</f>
        <v>0</v>
      </c>
      <c r="C33" s="132"/>
      <c r="D33" s="132"/>
      <c r="E33" s="131">
        <f>'Sources and Uses Budget'!S33</f>
        <v>0</v>
      </c>
      <c r="F33" s="132"/>
      <c r="G33" s="132"/>
      <c r="H33" s="131">
        <f>'Sources and Uses Budget'!T33</f>
        <v>0</v>
      </c>
      <c r="I33" s="132"/>
      <c r="J33" s="132"/>
      <c r="K33" s="129"/>
      <c r="L33" s="130"/>
      <c r="M33" s="130"/>
      <c r="N33" s="130"/>
      <c r="O33" s="130"/>
      <c r="P33" s="130"/>
      <c r="Q33" s="130"/>
      <c r="R33" s="130"/>
      <c r="S33" s="130"/>
      <c r="T33" s="130"/>
      <c r="U33" s="130"/>
      <c r="V33" s="130"/>
      <c r="W33" s="130"/>
      <c r="X33" s="130"/>
      <c r="Y33" s="130"/>
      <c r="Z33" s="130"/>
    </row>
    <row r="34" spans="1:26" ht="12" customHeight="1">
      <c r="A34" s="101" t="s">
        <v>1030</v>
      </c>
      <c r="B34" s="131">
        <f>'Sources and Uses Budget'!C34</f>
        <v>398133</v>
      </c>
      <c r="C34" s="132"/>
      <c r="D34" s="132"/>
      <c r="E34" s="131">
        <f>'Sources and Uses Budget'!S34</f>
        <v>398133</v>
      </c>
      <c r="F34" s="132"/>
      <c r="G34" s="132"/>
      <c r="H34" s="131">
        <f>'Sources and Uses Budget'!T34</f>
        <v>0</v>
      </c>
      <c r="I34" s="132"/>
      <c r="J34" s="132"/>
      <c r="K34" s="129"/>
      <c r="L34" s="130"/>
      <c r="M34" s="130"/>
      <c r="N34" s="130"/>
      <c r="O34" s="130"/>
      <c r="P34" s="130"/>
      <c r="Q34" s="130"/>
      <c r="R34" s="130"/>
      <c r="S34" s="130"/>
      <c r="T34" s="130"/>
      <c r="U34" s="130"/>
      <c r="V34" s="130"/>
      <c r="W34" s="130"/>
      <c r="X34" s="130"/>
      <c r="Y34" s="130"/>
      <c r="Z34" s="130"/>
    </row>
    <row r="35" spans="1:26" ht="12" customHeight="1">
      <c r="A35" s="101" t="str">
        <f>'Sources and Uses Budget'!$A35</f>
        <v>Utility Hookup/PV Solar:</v>
      </c>
      <c r="B35" s="131">
        <f>'Sources and Uses Budget'!C35</f>
        <v>1115573</v>
      </c>
      <c r="C35" s="132"/>
      <c r="D35" s="132"/>
      <c r="E35" s="131">
        <f>'Sources and Uses Budget'!S35</f>
        <v>1115573</v>
      </c>
      <c r="F35" s="132"/>
      <c r="G35" s="132"/>
      <c r="H35" s="131">
        <f>'Sources and Uses Budget'!T35</f>
        <v>0</v>
      </c>
      <c r="I35" s="132"/>
      <c r="J35" s="132"/>
      <c r="K35" s="129"/>
      <c r="L35" s="130"/>
      <c r="M35" s="130"/>
      <c r="N35" s="130"/>
      <c r="O35" s="130"/>
      <c r="P35" s="130"/>
      <c r="Q35" s="130"/>
      <c r="R35" s="130"/>
      <c r="S35" s="130"/>
      <c r="T35" s="130"/>
      <c r="U35" s="130"/>
      <c r="V35" s="130"/>
      <c r="W35" s="130"/>
      <c r="X35" s="130"/>
      <c r="Y35" s="130"/>
      <c r="Z35" s="130"/>
    </row>
    <row r="36" spans="1:26" ht="12" customHeight="1">
      <c r="A36" s="105" t="s">
        <v>1069</v>
      </c>
      <c r="B36" s="131">
        <f>'Sources and Uses Budget'!C36</f>
        <v>22626484</v>
      </c>
      <c r="C36" s="131">
        <f t="shared" ref="C36:D36" si="7">SUM(C28:C35)</f>
        <v>0</v>
      </c>
      <c r="D36" s="131">
        <f t="shared" si="7"/>
        <v>0</v>
      </c>
      <c r="E36" s="131">
        <f>'Sources and Uses Budget'!S36</f>
        <v>22626484</v>
      </c>
      <c r="F36" s="153">
        <f t="shared" ref="F36:G36" si="8">SUM(F28:F35)</f>
        <v>0</v>
      </c>
      <c r="G36" s="153">
        <f t="shared" si="8"/>
        <v>0</v>
      </c>
      <c r="H36" s="131">
        <f>'Sources and Uses Budget'!T36</f>
        <v>0</v>
      </c>
      <c r="I36" s="153">
        <f t="shared" ref="I36:J36" si="9">SUM(I28:I35)</f>
        <v>0</v>
      </c>
      <c r="J36" s="153">
        <f t="shared" si="9"/>
        <v>0</v>
      </c>
      <c r="K36" s="129"/>
      <c r="L36" s="130"/>
      <c r="M36" s="130"/>
      <c r="N36" s="130"/>
      <c r="O36" s="130"/>
      <c r="P36" s="130"/>
      <c r="Q36" s="130"/>
      <c r="R36" s="130"/>
      <c r="S36" s="130"/>
      <c r="T36" s="130"/>
      <c r="U36" s="130"/>
      <c r="V36" s="130"/>
      <c r="W36" s="130"/>
      <c r="X36" s="130"/>
      <c r="Y36" s="130"/>
      <c r="Z36" s="130"/>
    </row>
    <row r="37" spans="1:26" ht="12" customHeight="1">
      <c r="A37" s="97" t="s">
        <v>1070</v>
      </c>
      <c r="B37" s="128"/>
      <c r="C37" s="128"/>
      <c r="D37" s="128"/>
      <c r="E37" s="128"/>
      <c r="F37" s="128"/>
      <c r="G37" s="128"/>
      <c r="H37" s="128"/>
      <c r="I37" s="128"/>
      <c r="J37" s="128"/>
      <c r="K37" s="129"/>
      <c r="L37" s="130"/>
      <c r="M37" s="130"/>
      <c r="N37" s="130"/>
      <c r="O37" s="130"/>
      <c r="P37" s="130"/>
      <c r="Q37" s="130"/>
      <c r="R37" s="130"/>
      <c r="S37" s="130"/>
      <c r="T37" s="130"/>
      <c r="U37" s="130"/>
      <c r="V37" s="130"/>
      <c r="W37" s="130"/>
      <c r="X37" s="130"/>
      <c r="Y37" s="130"/>
      <c r="Z37" s="130"/>
    </row>
    <row r="38" spans="1:26" ht="12" customHeight="1">
      <c r="A38" s="101" t="s">
        <v>1071</v>
      </c>
      <c r="B38" s="131">
        <f>'Sources and Uses Budget'!C38</f>
        <v>409802</v>
      </c>
      <c r="C38" s="132"/>
      <c r="D38" s="132"/>
      <c r="E38" s="131">
        <f>'Sources and Uses Budget'!S38</f>
        <v>409802</v>
      </c>
      <c r="F38" s="132"/>
      <c r="G38" s="132"/>
      <c r="H38" s="131">
        <f>'Sources and Uses Budget'!T38</f>
        <v>0</v>
      </c>
      <c r="I38" s="132"/>
      <c r="J38" s="132"/>
      <c r="K38" s="129"/>
      <c r="L38" s="130"/>
      <c r="M38" s="130"/>
      <c r="N38" s="130"/>
      <c r="O38" s="130"/>
      <c r="P38" s="130"/>
      <c r="Q38" s="130"/>
      <c r="R38" s="130"/>
      <c r="S38" s="130"/>
      <c r="T38" s="130"/>
      <c r="U38" s="130"/>
      <c r="V38" s="130"/>
      <c r="W38" s="130"/>
      <c r="X38" s="130"/>
      <c r="Y38" s="130"/>
      <c r="Z38" s="130"/>
    </row>
    <row r="39" spans="1:26" ht="12" customHeight="1">
      <c r="A39" s="101" t="s">
        <v>1072</v>
      </c>
      <c r="B39" s="131">
        <f>'Sources and Uses Budget'!C39</f>
        <v>0</v>
      </c>
      <c r="C39" s="132"/>
      <c r="D39" s="132"/>
      <c r="E39" s="131">
        <f>'Sources and Uses Budget'!S39</f>
        <v>0</v>
      </c>
      <c r="F39" s="132"/>
      <c r="G39" s="132"/>
      <c r="H39" s="131">
        <f>'Sources and Uses Budget'!T39</f>
        <v>0</v>
      </c>
      <c r="I39" s="132"/>
      <c r="J39" s="132"/>
      <c r="K39" s="129"/>
      <c r="L39" s="130"/>
      <c r="M39" s="130"/>
      <c r="N39" s="130"/>
      <c r="O39" s="130"/>
      <c r="P39" s="130"/>
      <c r="Q39" s="130"/>
      <c r="R39" s="130"/>
      <c r="S39" s="130"/>
      <c r="T39" s="130"/>
      <c r="U39" s="130"/>
      <c r="V39" s="130"/>
      <c r="W39" s="130"/>
      <c r="X39" s="130"/>
      <c r="Y39" s="130"/>
      <c r="Z39" s="130"/>
    </row>
    <row r="40" spans="1:26" ht="12" customHeight="1">
      <c r="A40" s="105" t="s">
        <v>1073</v>
      </c>
      <c r="B40" s="131">
        <f>'Sources and Uses Budget'!C40</f>
        <v>409802</v>
      </c>
      <c r="C40" s="131">
        <f t="shared" ref="C40:D40" si="10">SUM(C37:C39)</f>
        <v>0</v>
      </c>
      <c r="D40" s="131">
        <f t="shared" si="10"/>
        <v>0</v>
      </c>
      <c r="E40" s="131">
        <f>'Sources and Uses Budget'!S40</f>
        <v>409802</v>
      </c>
      <c r="F40" s="153">
        <f t="shared" ref="F40:G40" si="11">SUM(F38:F39)</f>
        <v>0</v>
      </c>
      <c r="G40" s="153">
        <f t="shared" si="11"/>
        <v>0</v>
      </c>
      <c r="H40" s="131">
        <f>'Sources and Uses Budget'!T40</f>
        <v>0</v>
      </c>
      <c r="I40" s="153">
        <f t="shared" ref="I40:J40" si="12">SUM(I38:I39)</f>
        <v>0</v>
      </c>
      <c r="J40" s="153">
        <f t="shared" si="12"/>
        <v>0</v>
      </c>
      <c r="K40" s="129"/>
      <c r="L40" s="130"/>
      <c r="M40" s="130"/>
      <c r="N40" s="130"/>
      <c r="O40" s="130"/>
      <c r="P40" s="130"/>
      <c r="Q40" s="130"/>
      <c r="R40" s="130"/>
      <c r="S40" s="130"/>
      <c r="T40" s="130"/>
      <c r="U40" s="130"/>
      <c r="V40" s="130"/>
      <c r="W40" s="130"/>
      <c r="X40" s="130"/>
      <c r="Y40" s="130"/>
      <c r="Z40" s="130"/>
    </row>
    <row r="41" spans="1:26" ht="12" customHeight="1">
      <c r="A41" s="105" t="s">
        <v>1075</v>
      </c>
      <c r="B41" s="131">
        <f>'Sources and Uses Budget'!C41</f>
        <v>91067</v>
      </c>
      <c r="C41" s="132"/>
      <c r="D41" s="132"/>
      <c r="E41" s="131">
        <f>'Sources and Uses Budget'!S41</f>
        <v>91067</v>
      </c>
      <c r="F41" s="132"/>
      <c r="G41" s="132"/>
      <c r="H41" s="131">
        <f>'Sources and Uses Budget'!T41</f>
        <v>0</v>
      </c>
      <c r="I41" s="132"/>
      <c r="J41" s="132"/>
      <c r="K41" s="129"/>
      <c r="L41" s="130"/>
      <c r="M41" s="130"/>
      <c r="N41" s="130"/>
      <c r="O41" s="130"/>
      <c r="P41" s="130"/>
      <c r="Q41" s="130"/>
      <c r="R41" s="130"/>
      <c r="S41" s="130"/>
      <c r="T41" s="130"/>
      <c r="U41" s="130"/>
      <c r="V41" s="130"/>
      <c r="W41" s="130"/>
      <c r="X41" s="130"/>
      <c r="Y41" s="130"/>
      <c r="Z41" s="130"/>
    </row>
    <row r="42" spans="1:26" ht="12" customHeight="1">
      <c r="A42" s="97" t="s">
        <v>1079</v>
      </c>
      <c r="B42" s="128"/>
      <c r="C42" s="128"/>
      <c r="D42" s="128"/>
      <c r="E42" s="128"/>
      <c r="F42" s="128"/>
      <c r="G42" s="128"/>
      <c r="H42" s="128"/>
      <c r="I42" s="128"/>
      <c r="J42" s="128"/>
      <c r="K42" s="129"/>
      <c r="L42" s="130"/>
      <c r="M42" s="130"/>
      <c r="N42" s="130"/>
      <c r="O42" s="130"/>
      <c r="P42" s="130"/>
      <c r="Q42" s="130"/>
      <c r="R42" s="130"/>
      <c r="S42" s="130"/>
      <c r="T42" s="130"/>
      <c r="U42" s="130"/>
      <c r="V42" s="130"/>
      <c r="W42" s="130"/>
      <c r="X42" s="130"/>
      <c r="Y42" s="130"/>
      <c r="Z42" s="130"/>
    </row>
    <row r="43" spans="1:26" ht="12" customHeight="1">
      <c r="A43" s="101" t="s">
        <v>1081</v>
      </c>
      <c r="B43" s="131">
        <f>'Sources and Uses Budget'!C43</f>
        <v>1510440</v>
      </c>
      <c r="C43" s="132"/>
      <c r="D43" s="132"/>
      <c r="E43" s="131">
        <f>'Sources and Uses Budget'!S43</f>
        <v>1305511</v>
      </c>
      <c r="F43" s="132"/>
      <c r="G43" s="132"/>
      <c r="H43" s="131">
        <f>'Sources and Uses Budget'!T43</f>
        <v>0</v>
      </c>
      <c r="I43" s="132"/>
      <c r="J43" s="132"/>
      <c r="K43" s="129"/>
      <c r="L43" s="130"/>
      <c r="M43" s="130"/>
      <c r="N43" s="130"/>
      <c r="O43" s="130"/>
      <c r="P43" s="130"/>
      <c r="Q43" s="130"/>
      <c r="R43" s="130"/>
      <c r="S43" s="130"/>
      <c r="T43" s="130"/>
      <c r="U43" s="130"/>
      <c r="V43" s="130"/>
      <c r="W43" s="130"/>
      <c r="X43" s="130"/>
      <c r="Y43" s="130"/>
      <c r="Z43" s="130"/>
    </row>
    <row r="44" spans="1:26" ht="12" customHeight="1">
      <c r="A44" s="101" t="s">
        <v>1084</v>
      </c>
      <c r="B44" s="131">
        <f>'Sources and Uses Budget'!C44</f>
        <v>256718</v>
      </c>
      <c r="C44" s="132"/>
      <c r="D44" s="132"/>
      <c r="E44" s="131">
        <f>'Sources and Uses Budget'!S44</f>
        <v>0</v>
      </c>
      <c r="F44" s="132"/>
      <c r="G44" s="132"/>
      <c r="H44" s="131">
        <f>'Sources and Uses Budget'!T44</f>
        <v>0</v>
      </c>
      <c r="I44" s="132"/>
      <c r="J44" s="132"/>
      <c r="K44" s="129"/>
      <c r="L44" s="130"/>
      <c r="M44" s="130"/>
      <c r="N44" s="130"/>
      <c r="O44" s="130"/>
      <c r="P44" s="130"/>
      <c r="Q44" s="130"/>
      <c r="R44" s="130"/>
      <c r="S44" s="130"/>
      <c r="T44" s="130"/>
      <c r="U44" s="130"/>
      <c r="V44" s="130"/>
      <c r="W44" s="130"/>
      <c r="X44" s="130"/>
      <c r="Y44" s="130"/>
      <c r="Z44" s="130"/>
    </row>
    <row r="45" spans="1:26" ht="12" customHeight="1">
      <c r="A45" s="101" t="s">
        <v>1087</v>
      </c>
      <c r="B45" s="131">
        <f>'Sources and Uses Budget'!C45</f>
        <v>0</v>
      </c>
      <c r="C45" s="132"/>
      <c r="D45" s="132"/>
      <c r="E45" s="131">
        <f>'Sources and Uses Budget'!S45</f>
        <v>0</v>
      </c>
      <c r="F45" s="132"/>
      <c r="G45" s="132"/>
      <c r="H45" s="131">
        <f>'Sources and Uses Budget'!T45</f>
        <v>0</v>
      </c>
      <c r="I45" s="132"/>
      <c r="J45" s="132"/>
      <c r="K45" s="129"/>
      <c r="L45" s="130"/>
      <c r="M45" s="130"/>
      <c r="N45" s="130"/>
      <c r="O45" s="130"/>
      <c r="P45" s="130"/>
      <c r="Q45" s="130"/>
      <c r="R45" s="130"/>
      <c r="S45" s="130"/>
      <c r="T45" s="130"/>
      <c r="U45" s="130"/>
      <c r="V45" s="130"/>
      <c r="W45" s="130"/>
      <c r="X45" s="130"/>
      <c r="Y45" s="130"/>
      <c r="Z45" s="130"/>
    </row>
    <row r="46" spans="1:26" ht="12" customHeight="1">
      <c r="A46" s="101" t="s">
        <v>1088</v>
      </c>
      <c r="B46" s="131">
        <f>'Sources and Uses Budget'!C46</f>
        <v>0</v>
      </c>
      <c r="C46" s="132"/>
      <c r="D46" s="132"/>
      <c r="E46" s="131">
        <f>'Sources and Uses Budget'!S46</f>
        <v>0</v>
      </c>
      <c r="F46" s="132"/>
      <c r="G46" s="132"/>
      <c r="H46" s="131">
        <f>'Sources and Uses Budget'!T46</f>
        <v>0</v>
      </c>
      <c r="I46" s="132"/>
      <c r="J46" s="132"/>
      <c r="K46" s="129"/>
      <c r="L46" s="130"/>
      <c r="M46" s="130"/>
      <c r="N46" s="130"/>
      <c r="O46" s="130"/>
      <c r="P46" s="130"/>
      <c r="Q46" s="130"/>
      <c r="R46" s="130"/>
      <c r="S46" s="130"/>
      <c r="T46" s="130"/>
      <c r="U46" s="130"/>
      <c r="V46" s="130"/>
      <c r="W46" s="130"/>
      <c r="X46" s="130"/>
      <c r="Y46" s="130"/>
      <c r="Z46" s="130"/>
    </row>
    <row r="47" spans="1:26" ht="12" customHeight="1">
      <c r="A47" s="101" t="s">
        <v>1090</v>
      </c>
      <c r="B47" s="131">
        <f>'Sources and Uses Budget'!C47</f>
        <v>227928</v>
      </c>
      <c r="C47" s="132"/>
      <c r="D47" s="132"/>
      <c r="E47" s="131">
        <f>'Sources and Uses Budget'!S47</f>
        <v>0</v>
      </c>
      <c r="F47" s="132"/>
      <c r="G47" s="132"/>
      <c r="H47" s="131">
        <f>'Sources and Uses Budget'!T47</f>
        <v>0</v>
      </c>
      <c r="I47" s="132"/>
      <c r="J47" s="132"/>
      <c r="K47" s="129"/>
      <c r="L47" s="130"/>
      <c r="M47" s="130"/>
      <c r="N47" s="130"/>
      <c r="O47" s="130"/>
      <c r="P47" s="130"/>
      <c r="Q47" s="130"/>
      <c r="R47" s="130"/>
      <c r="S47" s="130"/>
      <c r="T47" s="130"/>
      <c r="U47" s="130"/>
      <c r="V47" s="130"/>
      <c r="W47" s="130"/>
      <c r="X47" s="130"/>
      <c r="Y47" s="130"/>
      <c r="Z47" s="130"/>
    </row>
    <row r="48" spans="1:26" ht="12" customHeight="1">
      <c r="A48" s="101" t="s">
        <v>1093</v>
      </c>
      <c r="B48" s="131">
        <f>'Sources and Uses Budget'!C48</f>
        <v>13660</v>
      </c>
      <c r="C48" s="132"/>
      <c r="D48" s="132"/>
      <c r="E48" s="131">
        <f>'Sources and Uses Budget'!S48</f>
        <v>13660</v>
      </c>
      <c r="F48" s="132"/>
      <c r="G48" s="132"/>
      <c r="H48" s="131">
        <f>'Sources and Uses Budget'!T48</f>
        <v>0</v>
      </c>
      <c r="I48" s="132"/>
      <c r="J48" s="132"/>
      <c r="K48" s="129"/>
      <c r="L48" s="130"/>
      <c r="M48" s="130"/>
      <c r="N48" s="130"/>
      <c r="O48" s="130"/>
      <c r="P48" s="130"/>
      <c r="Q48" s="130"/>
      <c r="R48" s="130"/>
      <c r="S48" s="130"/>
      <c r="T48" s="130"/>
      <c r="U48" s="130"/>
      <c r="V48" s="130"/>
      <c r="W48" s="130"/>
      <c r="X48" s="130"/>
      <c r="Y48" s="130"/>
      <c r="Z48" s="130"/>
    </row>
    <row r="49" spans="1:26" ht="12" customHeight="1">
      <c r="A49" s="101" t="s">
        <v>1094</v>
      </c>
      <c r="B49" s="131">
        <f>'Sources and Uses Budget'!C49</f>
        <v>48651</v>
      </c>
      <c r="C49" s="132"/>
      <c r="D49" s="132"/>
      <c r="E49" s="131">
        <f>'Sources and Uses Budget'!S49</f>
        <v>48651</v>
      </c>
      <c r="F49" s="132"/>
      <c r="G49" s="132"/>
      <c r="H49" s="131">
        <f>'Sources and Uses Budget'!T49</f>
        <v>0</v>
      </c>
      <c r="I49" s="132"/>
      <c r="J49" s="132"/>
      <c r="K49" s="129"/>
      <c r="L49" s="130"/>
      <c r="M49" s="130"/>
      <c r="N49" s="130"/>
      <c r="O49" s="130"/>
      <c r="P49" s="130"/>
      <c r="Q49" s="130"/>
      <c r="R49" s="130"/>
      <c r="S49" s="130"/>
      <c r="T49" s="130"/>
      <c r="U49" s="130"/>
      <c r="V49" s="130"/>
      <c r="W49" s="130"/>
      <c r="X49" s="130"/>
      <c r="Y49" s="130"/>
      <c r="Z49" s="130"/>
    </row>
    <row r="50" spans="1:26" ht="12" customHeight="1">
      <c r="A50" s="101" t="s">
        <v>1096</v>
      </c>
      <c r="B50" s="131">
        <f>'Sources and Uses Budget'!C50</f>
        <v>219472</v>
      </c>
      <c r="C50" s="132"/>
      <c r="D50" s="132"/>
      <c r="E50" s="131">
        <f>'Sources and Uses Budget'!S50</f>
        <v>219472</v>
      </c>
      <c r="F50" s="132"/>
      <c r="G50" s="132"/>
      <c r="H50" s="131">
        <f>'Sources and Uses Budget'!T50</f>
        <v>0</v>
      </c>
      <c r="I50" s="132"/>
      <c r="J50" s="132"/>
      <c r="K50" s="129"/>
      <c r="L50" s="130"/>
      <c r="M50" s="130"/>
      <c r="N50" s="130"/>
      <c r="O50" s="130"/>
      <c r="P50" s="130"/>
      <c r="Q50" s="130"/>
      <c r="R50" s="130"/>
      <c r="S50" s="130"/>
      <c r="T50" s="130"/>
      <c r="U50" s="130"/>
      <c r="V50" s="130"/>
      <c r="W50" s="130"/>
      <c r="X50" s="130"/>
      <c r="Y50" s="130"/>
      <c r="Z50" s="130"/>
    </row>
    <row r="51" spans="1:26" ht="12" customHeight="1">
      <c r="A51" s="101" t="str">
        <f>'Sources and Uses Budget'!$A60</f>
        <v>Lender Perm Legal</v>
      </c>
      <c r="B51" s="131">
        <f>'Sources and Uses Budget'!C51</f>
        <v>36427</v>
      </c>
      <c r="C51" s="132"/>
      <c r="D51" s="132"/>
      <c r="E51" s="131">
        <f>'Sources and Uses Budget'!S51</f>
        <v>0</v>
      </c>
      <c r="F51" s="132"/>
      <c r="G51" s="132"/>
      <c r="H51" s="131">
        <f>'Sources and Uses Budget'!T51</f>
        <v>0</v>
      </c>
      <c r="I51" s="132"/>
      <c r="J51" s="132"/>
      <c r="K51" s="129"/>
      <c r="L51" s="130"/>
      <c r="M51" s="130"/>
      <c r="N51" s="130"/>
      <c r="O51" s="130"/>
      <c r="P51" s="130"/>
      <c r="Q51" s="130"/>
      <c r="R51" s="130"/>
      <c r="S51" s="130"/>
      <c r="T51" s="130"/>
      <c r="U51" s="130"/>
      <c r="V51" s="130"/>
      <c r="W51" s="130"/>
      <c r="X51" s="130"/>
      <c r="Y51" s="130"/>
      <c r="Z51" s="130"/>
    </row>
    <row r="52" spans="1:26" ht="12" customHeight="1">
      <c r="A52" s="101" t="str">
        <f>'Sources and Uses Budget'!$A61</f>
        <v>Permanent Closing Sponsor Legal:</v>
      </c>
      <c r="B52" s="131">
        <f>'Sources and Uses Budget'!C52</f>
        <v>35856</v>
      </c>
      <c r="C52" s="132"/>
      <c r="D52" s="132"/>
      <c r="E52" s="131">
        <f>'Sources and Uses Budget'!S52</f>
        <v>0</v>
      </c>
      <c r="F52" s="132"/>
      <c r="G52" s="132"/>
      <c r="H52" s="131">
        <f>'Sources and Uses Budget'!T52</f>
        <v>0</v>
      </c>
      <c r="I52" s="132"/>
      <c r="J52" s="132"/>
      <c r="K52" s="129"/>
      <c r="L52" s="130"/>
      <c r="M52" s="130"/>
      <c r="N52" s="130"/>
      <c r="O52" s="130"/>
      <c r="P52" s="130"/>
      <c r="Q52" s="130"/>
      <c r="R52" s="130"/>
      <c r="S52" s="130"/>
      <c r="T52" s="130"/>
      <c r="U52" s="130"/>
      <c r="V52" s="130"/>
      <c r="W52" s="130"/>
      <c r="X52" s="130"/>
      <c r="Y52" s="130"/>
      <c r="Z52" s="130"/>
    </row>
    <row r="53" spans="1:26" ht="12" customHeight="1">
      <c r="A53" s="105" t="s">
        <v>1099</v>
      </c>
      <c r="B53" s="131">
        <f>'Sources and Uses Budget'!C53</f>
        <v>2349152</v>
      </c>
      <c r="C53" s="153">
        <f t="shared" ref="C53:D53" si="13">SUM(C43:C52)</f>
        <v>0</v>
      </c>
      <c r="D53" s="153">
        <f t="shared" si="13"/>
        <v>0</v>
      </c>
      <c r="E53" s="131">
        <f>'Sources and Uses Budget'!S53</f>
        <v>1587294</v>
      </c>
      <c r="F53" s="153">
        <f t="shared" ref="F53:G53" si="14">SUM(F43:F52)</f>
        <v>0</v>
      </c>
      <c r="G53" s="153">
        <f t="shared" si="14"/>
        <v>0</v>
      </c>
      <c r="H53" s="131">
        <f>'Sources and Uses Budget'!T53</f>
        <v>0</v>
      </c>
      <c r="I53" s="153">
        <f t="shared" ref="I53:J53" si="15">SUM(I43:I52)</f>
        <v>0</v>
      </c>
      <c r="J53" s="153">
        <f t="shared" si="15"/>
        <v>0</v>
      </c>
      <c r="K53" s="162"/>
      <c r="L53" s="147"/>
      <c r="M53" s="147"/>
      <c r="N53" s="147"/>
      <c r="O53" s="147"/>
      <c r="P53" s="147"/>
      <c r="Q53" s="147"/>
      <c r="R53" s="147"/>
      <c r="S53" s="147"/>
      <c r="T53" s="147"/>
      <c r="U53" s="147"/>
      <c r="V53" s="147"/>
      <c r="W53" s="147"/>
      <c r="X53" s="147"/>
      <c r="Y53" s="147"/>
      <c r="Z53" s="147"/>
    </row>
    <row r="54" spans="1:26" ht="12" customHeight="1">
      <c r="A54" s="97" t="s">
        <v>1100</v>
      </c>
      <c r="B54" s="128"/>
      <c r="C54" s="128"/>
      <c r="D54" s="128"/>
      <c r="E54" s="128"/>
      <c r="F54" s="128"/>
      <c r="G54" s="128"/>
      <c r="H54" s="128"/>
      <c r="I54" s="128"/>
      <c r="J54" s="128"/>
      <c r="K54" s="129"/>
      <c r="L54" s="130"/>
      <c r="M54" s="130"/>
      <c r="N54" s="130"/>
      <c r="O54" s="130"/>
      <c r="P54" s="130"/>
      <c r="Q54" s="130"/>
      <c r="R54" s="130"/>
      <c r="S54" s="130"/>
      <c r="T54" s="130"/>
      <c r="U54" s="130"/>
      <c r="V54" s="130"/>
      <c r="W54" s="130"/>
      <c r="X54" s="130"/>
      <c r="Y54" s="130"/>
      <c r="Z54" s="130"/>
    </row>
    <row r="55" spans="1:26" ht="12" customHeight="1">
      <c r="A55" s="101" t="s">
        <v>1102</v>
      </c>
      <c r="B55" s="131">
        <f>'Sources and Uses Budget'!C55</f>
        <v>23131</v>
      </c>
      <c r="C55" s="132"/>
      <c r="D55" s="132"/>
      <c r="E55" s="133"/>
      <c r="F55" s="133"/>
      <c r="G55" s="133"/>
      <c r="H55" s="133"/>
      <c r="I55" s="133"/>
      <c r="J55" s="133"/>
      <c r="K55" s="129"/>
      <c r="L55" s="130"/>
      <c r="M55" s="130"/>
      <c r="N55" s="130"/>
      <c r="O55" s="130"/>
      <c r="P55" s="130"/>
      <c r="Q55" s="130"/>
      <c r="R55" s="130"/>
      <c r="S55" s="130"/>
      <c r="T55" s="130"/>
      <c r="U55" s="130"/>
      <c r="V55" s="130"/>
      <c r="W55" s="130"/>
      <c r="X55" s="130"/>
      <c r="Y55" s="130"/>
      <c r="Z55" s="130"/>
    </row>
    <row r="56" spans="1:26" ht="12" customHeight="1">
      <c r="A56" s="101" t="s">
        <v>1087</v>
      </c>
      <c r="B56" s="131">
        <f>'Sources and Uses Budget'!C56</f>
        <v>0</v>
      </c>
      <c r="C56" s="132"/>
      <c r="D56" s="132"/>
      <c r="E56" s="133"/>
      <c r="F56" s="133"/>
      <c r="G56" s="133"/>
      <c r="H56" s="133"/>
      <c r="I56" s="133"/>
      <c r="J56" s="133"/>
      <c r="K56" s="129"/>
      <c r="L56" s="130"/>
      <c r="M56" s="130"/>
      <c r="N56" s="130"/>
      <c r="O56" s="130"/>
      <c r="P56" s="130"/>
      <c r="Q56" s="130"/>
      <c r="R56" s="130"/>
      <c r="S56" s="130"/>
      <c r="T56" s="130"/>
      <c r="U56" s="130"/>
      <c r="V56" s="130"/>
      <c r="W56" s="130"/>
      <c r="X56" s="130"/>
      <c r="Y56" s="130"/>
      <c r="Z56" s="130"/>
    </row>
    <row r="57" spans="1:26" ht="12" customHeight="1">
      <c r="A57" s="101" t="s">
        <v>1093</v>
      </c>
      <c r="B57" s="131">
        <f>'Sources and Uses Budget'!C57</f>
        <v>9107</v>
      </c>
      <c r="C57" s="132"/>
      <c r="D57" s="132"/>
      <c r="E57" s="133"/>
      <c r="F57" s="133"/>
      <c r="G57" s="133"/>
      <c r="H57" s="133"/>
      <c r="I57" s="133"/>
      <c r="J57" s="133"/>
      <c r="K57" s="129"/>
      <c r="L57" s="130"/>
      <c r="M57" s="130"/>
      <c r="N57" s="130"/>
      <c r="O57" s="130"/>
      <c r="P57" s="130"/>
      <c r="Q57" s="130"/>
      <c r="R57" s="130"/>
      <c r="S57" s="130"/>
      <c r="T57" s="130"/>
      <c r="U57" s="130"/>
      <c r="V57" s="130"/>
      <c r="W57" s="130"/>
      <c r="X57" s="130"/>
      <c r="Y57" s="130"/>
      <c r="Z57" s="130"/>
    </row>
    <row r="58" spans="1:26" ht="12" customHeight="1">
      <c r="A58" s="101" t="s">
        <v>1094</v>
      </c>
      <c r="B58" s="131">
        <f>'Sources and Uses Budget'!C58</f>
        <v>0</v>
      </c>
      <c r="C58" s="132"/>
      <c r="D58" s="132"/>
      <c r="E58" s="133"/>
      <c r="F58" s="133"/>
      <c r="G58" s="133"/>
      <c r="H58" s="133"/>
      <c r="I58" s="133"/>
      <c r="J58" s="133"/>
      <c r="K58" s="129"/>
      <c r="L58" s="130"/>
      <c r="M58" s="130"/>
      <c r="N58" s="130"/>
      <c r="O58" s="130"/>
      <c r="P58" s="130"/>
      <c r="Q58" s="130"/>
      <c r="R58" s="130"/>
      <c r="S58" s="130"/>
      <c r="T58" s="130"/>
      <c r="U58" s="130"/>
      <c r="V58" s="130"/>
      <c r="W58" s="130"/>
      <c r="X58" s="130"/>
      <c r="Y58" s="130"/>
      <c r="Z58" s="130"/>
    </row>
    <row r="59" spans="1:26" ht="12" customHeight="1">
      <c r="A59" s="101" t="s">
        <v>1096</v>
      </c>
      <c r="B59" s="131">
        <f>'Sources and Uses Budget'!C59</f>
        <v>0</v>
      </c>
      <c r="C59" s="132"/>
      <c r="D59" s="132"/>
      <c r="E59" s="133"/>
      <c r="F59" s="133"/>
      <c r="G59" s="133"/>
      <c r="H59" s="133"/>
      <c r="I59" s="133"/>
      <c r="J59" s="133"/>
      <c r="K59" s="129"/>
      <c r="L59" s="130"/>
      <c r="M59" s="130"/>
      <c r="N59" s="130"/>
      <c r="O59" s="130"/>
      <c r="P59" s="130"/>
      <c r="Q59" s="130"/>
      <c r="R59" s="130"/>
      <c r="S59" s="130"/>
      <c r="T59" s="130"/>
      <c r="U59" s="130"/>
      <c r="V59" s="130"/>
      <c r="W59" s="130"/>
      <c r="X59" s="130"/>
      <c r="Y59" s="130"/>
      <c r="Z59" s="130"/>
    </row>
    <row r="60" spans="1:26" ht="12" customHeight="1">
      <c r="A60" s="101" t="str">
        <f>'Sources and Uses Budget'!$A60</f>
        <v>Lender Perm Legal</v>
      </c>
      <c r="B60" s="131">
        <f>'Sources and Uses Budget'!C60</f>
        <v>9107</v>
      </c>
      <c r="C60" s="132"/>
      <c r="D60" s="132"/>
      <c r="E60" s="133"/>
      <c r="F60" s="133"/>
      <c r="G60" s="133"/>
      <c r="H60" s="133"/>
      <c r="I60" s="133"/>
      <c r="J60" s="133"/>
      <c r="K60" s="129"/>
      <c r="L60" s="130"/>
      <c r="M60" s="130"/>
      <c r="N60" s="130"/>
      <c r="O60" s="130"/>
      <c r="P60" s="130"/>
      <c r="Q60" s="130"/>
      <c r="R60" s="130"/>
      <c r="S60" s="130"/>
      <c r="T60" s="130"/>
      <c r="U60" s="130"/>
      <c r="V60" s="130"/>
      <c r="W60" s="130"/>
      <c r="X60" s="130"/>
      <c r="Y60" s="130"/>
      <c r="Z60" s="130"/>
    </row>
    <row r="61" spans="1:26" ht="12" customHeight="1">
      <c r="A61" s="101" t="str">
        <f>'Sources and Uses Budget'!$A61</f>
        <v>Permanent Closing Sponsor Legal:</v>
      </c>
      <c r="B61" s="131">
        <f>'Sources and Uses Budget'!C61</f>
        <v>9107</v>
      </c>
      <c r="C61" s="132"/>
      <c r="D61" s="132"/>
      <c r="E61" s="133"/>
      <c r="F61" s="133"/>
      <c r="G61" s="133"/>
      <c r="H61" s="133"/>
      <c r="I61" s="133"/>
      <c r="J61" s="133"/>
      <c r="K61" s="129"/>
      <c r="L61" s="130"/>
      <c r="M61" s="130"/>
      <c r="N61" s="130"/>
      <c r="O61" s="130"/>
      <c r="P61" s="130"/>
      <c r="Q61" s="130"/>
      <c r="R61" s="130"/>
      <c r="S61" s="130"/>
      <c r="T61" s="130"/>
      <c r="U61" s="130"/>
      <c r="V61" s="130"/>
      <c r="W61" s="130"/>
      <c r="X61" s="130"/>
      <c r="Y61" s="130"/>
      <c r="Z61" s="130"/>
    </row>
    <row r="62" spans="1:26" ht="13.5" customHeight="1">
      <c r="A62" s="105" t="s">
        <v>1115</v>
      </c>
      <c r="B62" s="131">
        <f>'Sources and Uses Budget'!C62</f>
        <v>50452</v>
      </c>
      <c r="C62" s="131">
        <f t="shared" ref="C62:D62" si="16">SUM(C55:C61)</f>
        <v>0</v>
      </c>
      <c r="D62" s="131">
        <f t="shared" si="16"/>
        <v>0</v>
      </c>
      <c r="E62" s="133"/>
      <c r="F62" s="133"/>
      <c r="G62" s="133"/>
      <c r="H62" s="133"/>
      <c r="I62" s="133"/>
      <c r="J62" s="133"/>
      <c r="K62" s="129"/>
      <c r="L62" s="130"/>
      <c r="M62" s="130"/>
      <c r="N62" s="130"/>
      <c r="O62" s="130"/>
      <c r="P62" s="130"/>
      <c r="Q62" s="130"/>
      <c r="R62" s="130"/>
      <c r="S62" s="130"/>
      <c r="T62" s="130"/>
      <c r="U62" s="130"/>
      <c r="V62" s="130"/>
      <c r="W62" s="130"/>
      <c r="X62" s="130"/>
      <c r="Y62" s="130"/>
      <c r="Z62" s="130"/>
    </row>
    <row r="63" spans="1:26" ht="12" customHeight="1">
      <c r="A63" s="118" t="s">
        <v>1118</v>
      </c>
      <c r="B63" s="131">
        <f>'Sources and Uses Budget'!C63</f>
        <v>28661548</v>
      </c>
      <c r="C63" s="131">
        <f t="shared" ref="C63:D63" si="17">SUM(C8+C11+C13+C14+C15+C25+C26+C36+C40+C41+C53+C62)</f>
        <v>0</v>
      </c>
      <c r="D63" s="131">
        <f t="shared" si="17"/>
        <v>0</v>
      </c>
      <c r="E63" s="131">
        <f>'Sources and Uses Budget'!S63</f>
        <v>24782947</v>
      </c>
      <c r="F63" s="131">
        <f t="shared" ref="F63:G63" si="18">SUM(F10+F13+F14+F15+F25+F26+F36+F40+F41+F53)</f>
        <v>0</v>
      </c>
      <c r="G63" s="131">
        <f t="shared" si="18"/>
        <v>0</v>
      </c>
      <c r="H63" s="131">
        <f>'Sources and Uses Budget'!T63</f>
        <v>0</v>
      </c>
      <c r="I63" s="131">
        <f t="shared" ref="I63:J63" si="19">SUM(I11+I13+I14+I15+I25+I26+I36+I40+I41+I53)</f>
        <v>0</v>
      </c>
      <c r="J63" s="131">
        <f t="shared" si="19"/>
        <v>0</v>
      </c>
      <c r="K63" s="129"/>
      <c r="L63" s="130"/>
      <c r="M63" s="130"/>
      <c r="N63" s="130"/>
      <c r="O63" s="130"/>
      <c r="P63" s="130"/>
      <c r="Q63" s="130"/>
      <c r="R63" s="130"/>
      <c r="S63" s="130"/>
      <c r="T63" s="130"/>
      <c r="U63" s="130"/>
      <c r="V63" s="130"/>
      <c r="W63" s="130"/>
      <c r="X63" s="130"/>
      <c r="Y63" s="130"/>
      <c r="Z63" s="130"/>
    </row>
    <row r="64" spans="1:26" ht="12" customHeight="1">
      <c r="A64" s="97" t="s">
        <v>1123</v>
      </c>
      <c r="B64" s="128"/>
      <c r="C64" s="128"/>
      <c r="D64" s="128"/>
      <c r="E64" s="128"/>
      <c r="F64" s="128"/>
      <c r="G64" s="128"/>
      <c r="H64" s="128"/>
      <c r="I64" s="128"/>
      <c r="J64" s="128"/>
      <c r="K64" s="129"/>
      <c r="L64" s="130"/>
      <c r="M64" s="130"/>
      <c r="N64" s="130"/>
      <c r="O64" s="130"/>
      <c r="P64" s="130"/>
      <c r="Q64" s="130"/>
      <c r="R64" s="130"/>
      <c r="S64" s="130"/>
      <c r="T64" s="130"/>
      <c r="U64" s="130"/>
      <c r="V64" s="130"/>
      <c r="W64" s="130"/>
      <c r="X64" s="130"/>
      <c r="Y64" s="130"/>
      <c r="Z64" s="130"/>
    </row>
    <row r="65" spans="1:26" ht="12" customHeight="1">
      <c r="A65" s="101" t="s">
        <v>1125</v>
      </c>
      <c r="B65" s="131">
        <f>'Sources and Uses Budget'!C65</f>
        <v>0</v>
      </c>
      <c r="C65" s="132"/>
      <c r="D65" s="132"/>
      <c r="E65" s="131">
        <f>'Sources and Uses Budget'!S65</f>
        <v>0</v>
      </c>
      <c r="F65" s="132"/>
      <c r="G65" s="132"/>
      <c r="H65" s="131">
        <f>'Sources and Uses Budget'!T65</f>
        <v>0</v>
      </c>
      <c r="I65" s="132"/>
      <c r="J65" s="132"/>
      <c r="K65" s="129"/>
      <c r="L65" s="130"/>
      <c r="M65" s="130"/>
      <c r="N65" s="130"/>
      <c r="O65" s="130"/>
      <c r="P65" s="130"/>
      <c r="Q65" s="130"/>
      <c r="R65" s="130"/>
      <c r="S65" s="130"/>
      <c r="T65" s="130"/>
      <c r="U65" s="130"/>
      <c r="V65" s="130"/>
      <c r="W65" s="130"/>
      <c r="X65" s="130"/>
      <c r="Y65" s="130"/>
      <c r="Z65" s="130"/>
    </row>
    <row r="66" spans="1:26" ht="12" customHeight="1">
      <c r="A66" s="101" t="str">
        <f>'Sources and Uses Budget'!$A73</f>
        <v>Transition Reserve:</v>
      </c>
      <c r="B66" s="131">
        <f>'Sources and Uses Budget'!C66</f>
        <v>31874</v>
      </c>
      <c r="C66" s="132"/>
      <c r="D66" s="132"/>
      <c r="E66" s="131">
        <f>'Sources and Uses Budget'!S66</f>
        <v>31874</v>
      </c>
      <c r="F66" s="132"/>
      <c r="G66" s="132"/>
      <c r="H66" s="131">
        <f>'Sources and Uses Budget'!T66</f>
        <v>0</v>
      </c>
      <c r="I66" s="132"/>
      <c r="J66" s="132"/>
      <c r="K66" s="129"/>
      <c r="L66" s="130"/>
      <c r="M66" s="130"/>
      <c r="N66" s="130"/>
      <c r="O66" s="130"/>
      <c r="P66" s="130"/>
      <c r="Q66" s="130"/>
      <c r="R66" s="130"/>
      <c r="S66" s="130"/>
      <c r="T66" s="130"/>
      <c r="U66" s="130"/>
      <c r="V66" s="130"/>
      <c r="W66" s="130"/>
      <c r="X66" s="130"/>
      <c r="Y66" s="130"/>
      <c r="Z66" s="130"/>
    </row>
    <row r="67" spans="1:26" ht="12" customHeight="1">
      <c r="A67" s="105" t="s">
        <v>1131</v>
      </c>
      <c r="B67" s="131">
        <f>'Sources and Uses Budget'!C67</f>
        <v>31874</v>
      </c>
      <c r="C67" s="131">
        <f t="shared" ref="C67:D67" si="20">SUM(C64:C66)</f>
        <v>0</v>
      </c>
      <c r="D67" s="131">
        <f t="shared" si="20"/>
        <v>0</v>
      </c>
      <c r="E67" s="131">
        <f>'Sources and Uses Budget'!S67</f>
        <v>31874</v>
      </c>
      <c r="F67" s="153">
        <f t="shared" ref="F67:G67" si="21">SUM(F65:F66)</f>
        <v>0</v>
      </c>
      <c r="G67" s="153">
        <f t="shared" si="21"/>
        <v>0</v>
      </c>
      <c r="H67" s="131">
        <f>'Sources and Uses Budget'!T67</f>
        <v>0</v>
      </c>
      <c r="I67" s="153">
        <f t="shared" ref="I67:J67" si="22">SUM(I65:I66)</f>
        <v>0</v>
      </c>
      <c r="J67" s="153">
        <f t="shared" si="22"/>
        <v>0</v>
      </c>
      <c r="K67" s="129"/>
      <c r="L67" s="130"/>
      <c r="M67" s="130"/>
      <c r="N67" s="130"/>
      <c r="O67" s="130"/>
      <c r="P67" s="130"/>
      <c r="Q67" s="130"/>
      <c r="R67" s="130"/>
      <c r="S67" s="130"/>
      <c r="T67" s="130"/>
      <c r="U67" s="130"/>
      <c r="V67" s="130"/>
      <c r="W67" s="130"/>
      <c r="X67" s="130"/>
      <c r="Y67" s="130"/>
      <c r="Z67" s="130"/>
    </row>
    <row r="68" spans="1:26" ht="12" customHeight="1">
      <c r="A68" s="97" t="s">
        <v>1134</v>
      </c>
      <c r="B68" s="128"/>
      <c r="C68" s="128"/>
      <c r="D68" s="128"/>
      <c r="E68" s="128"/>
      <c r="F68" s="128"/>
      <c r="G68" s="128"/>
      <c r="H68" s="128"/>
      <c r="I68" s="128"/>
      <c r="J68" s="128"/>
      <c r="K68" s="129"/>
      <c r="L68" s="130"/>
      <c r="M68" s="130"/>
      <c r="N68" s="130"/>
      <c r="O68" s="130"/>
      <c r="P68" s="130"/>
      <c r="Q68" s="130"/>
      <c r="R68" s="130"/>
      <c r="S68" s="130"/>
      <c r="T68" s="130"/>
      <c r="U68" s="130"/>
      <c r="V68" s="130"/>
      <c r="W68" s="130"/>
      <c r="X68" s="130"/>
      <c r="Y68" s="130"/>
      <c r="Z68" s="130"/>
    </row>
    <row r="69" spans="1:26" ht="12" customHeight="1">
      <c r="A69" s="101" t="s">
        <v>1138</v>
      </c>
      <c r="B69" s="131">
        <f>'Sources and Uses Budget'!C69</f>
        <v>0</v>
      </c>
      <c r="C69" s="132"/>
      <c r="D69" s="132"/>
      <c r="E69" s="133"/>
      <c r="F69" s="133"/>
      <c r="G69" s="133"/>
      <c r="H69" s="133"/>
      <c r="I69" s="133"/>
      <c r="J69" s="133"/>
      <c r="K69" s="129"/>
      <c r="L69" s="130"/>
      <c r="M69" s="130"/>
      <c r="N69" s="130"/>
      <c r="O69" s="130"/>
      <c r="P69" s="130"/>
      <c r="Q69" s="130"/>
      <c r="R69" s="130"/>
      <c r="S69" s="130"/>
      <c r="T69" s="130"/>
      <c r="U69" s="130"/>
      <c r="V69" s="130"/>
      <c r="W69" s="130"/>
      <c r="X69" s="130"/>
      <c r="Y69" s="130"/>
      <c r="Z69" s="130"/>
    </row>
    <row r="70" spans="1:26" ht="12" customHeight="1">
      <c r="A70" s="101" t="s">
        <v>1139</v>
      </c>
      <c r="B70" s="131">
        <f>'Sources and Uses Budget'!C70</f>
        <v>0</v>
      </c>
      <c r="C70" s="132"/>
      <c r="D70" s="132"/>
      <c r="E70" s="133"/>
      <c r="F70" s="133"/>
      <c r="G70" s="133"/>
      <c r="H70" s="133"/>
      <c r="I70" s="133"/>
      <c r="J70" s="133"/>
      <c r="K70" s="129"/>
      <c r="L70" s="130"/>
      <c r="M70" s="130"/>
      <c r="N70" s="130"/>
      <c r="O70" s="130"/>
      <c r="P70" s="130"/>
      <c r="Q70" s="130"/>
      <c r="R70" s="130"/>
      <c r="S70" s="130"/>
      <c r="T70" s="130"/>
      <c r="U70" s="130"/>
      <c r="V70" s="130"/>
      <c r="W70" s="130"/>
      <c r="X70" s="130"/>
      <c r="Y70" s="130"/>
      <c r="Z70" s="130"/>
    </row>
    <row r="71" spans="1:26" ht="12" customHeight="1">
      <c r="A71" s="107" t="s">
        <v>1140</v>
      </c>
      <c r="B71" s="131">
        <f>'Sources and Uses Budget'!C71</f>
        <v>0</v>
      </c>
      <c r="C71" s="132"/>
      <c r="D71" s="132"/>
      <c r="E71" s="133"/>
      <c r="F71" s="133"/>
      <c r="G71" s="133"/>
      <c r="H71" s="133"/>
      <c r="I71" s="133"/>
      <c r="J71" s="133"/>
      <c r="K71" s="129"/>
      <c r="L71" s="130"/>
      <c r="M71" s="130"/>
      <c r="N71" s="130"/>
      <c r="O71" s="130"/>
      <c r="P71" s="130"/>
      <c r="Q71" s="130"/>
      <c r="R71" s="130"/>
      <c r="S71" s="130"/>
      <c r="T71" s="130"/>
      <c r="U71" s="130"/>
      <c r="V71" s="130"/>
      <c r="W71" s="130"/>
      <c r="X71" s="130"/>
      <c r="Y71" s="130"/>
      <c r="Z71" s="130"/>
    </row>
    <row r="72" spans="1:26" ht="12" customHeight="1">
      <c r="A72" s="101" t="s">
        <v>1143</v>
      </c>
      <c r="B72" s="131">
        <f>'Sources and Uses Budget'!C72</f>
        <v>156404</v>
      </c>
      <c r="C72" s="132"/>
      <c r="D72" s="132"/>
      <c r="E72" s="133"/>
      <c r="F72" s="133"/>
      <c r="G72" s="133"/>
      <c r="H72" s="133"/>
      <c r="I72" s="133"/>
      <c r="J72" s="133"/>
      <c r="K72" s="129"/>
      <c r="L72" s="130"/>
      <c r="M72" s="130"/>
      <c r="N72" s="130"/>
      <c r="O72" s="130"/>
      <c r="P72" s="130"/>
      <c r="Q72" s="130"/>
      <c r="R72" s="130"/>
      <c r="S72" s="130"/>
      <c r="T72" s="130"/>
      <c r="U72" s="130"/>
      <c r="V72" s="130"/>
      <c r="W72" s="130"/>
      <c r="X72" s="130"/>
      <c r="Y72" s="130"/>
      <c r="Z72" s="130"/>
    </row>
    <row r="73" spans="1:26" ht="12" customHeight="1">
      <c r="A73" s="101" t="str">
        <f>'Sources and Uses Budget'!$A73</f>
        <v>Transition Reserve:</v>
      </c>
      <c r="B73" s="131">
        <f>'Sources and Uses Budget'!C73</f>
        <v>99438</v>
      </c>
      <c r="C73" s="132"/>
      <c r="D73" s="132"/>
      <c r="E73" s="133"/>
      <c r="F73" s="133"/>
      <c r="G73" s="133"/>
      <c r="H73" s="133"/>
      <c r="I73" s="133"/>
      <c r="J73" s="133"/>
      <c r="K73" s="129"/>
      <c r="L73" s="130"/>
      <c r="M73" s="130"/>
      <c r="N73" s="130"/>
      <c r="O73" s="130"/>
      <c r="P73" s="130"/>
      <c r="Q73" s="130"/>
      <c r="R73" s="130"/>
      <c r="S73" s="130"/>
      <c r="T73" s="130"/>
      <c r="U73" s="130"/>
      <c r="V73" s="130"/>
      <c r="W73" s="130"/>
      <c r="X73" s="130"/>
      <c r="Y73" s="130"/>
      <c r="Z73" s="130"/>
    </row>
    <row r="74" spans="1:26" ht="12" customHeight="1">
      <c r="A74" s="105" t="s">
        <v>1147</v>
      </c>
      <c r="B74" s="131">
        <f>'Sources and Uses Budget'!C74</f>
        <v>255842</v>
      </c>
      <c r="C74" s="131">
        <f t="shared" ref="C74:D74" si="23">SUM(C69:C73)</f>
        <v>0</v>
      </c>
      <c r="D74" s="131">
        <f t="shared" si="23"/>
        <v>0</v>
      </c>
      <c r="E74" s="133"/>
      <c r="F74" s="133"/>
      <c r="G74" s="133"/>
      <c r="H74" s="133"/>
      <c r="I74" s="133"/>
      <c r="J74" s="133"/>
      <c r="K74" s="129"/>
      <c r="L74" s="130"/>
      <c r="M74" s="130"/>
      <c r="N74" s="130"/>
      <c r="O74" s="130"/>
      <c r="P74" s="130"/>
      <c r="Q74" s="130"/>
      <c r="R74" s="130"/>
      <c r="S74" s="130"/>
      <c r="T74" s="130"/>
      <c r="U74" s="130"/>
      <c r="V74" s="130"/>
      <c r="W74" s="130"/>
      <c r="X74" s="130"/>
      <c r="Y74" s="130"/>
      <c r="Z74" s="130"/>
    </row>
    <row r="75" spans="1:26" ht="12" customHeight="1">
      <c r="A75" s="97" t="s">
        <v>1149</v>
      </c>
      <c r="B75" s="128"/>
      <c r="C75" s="128"/>
      <c r="D75" s="128"/>
      <c r="E75" s="128"/>
      <c r="F75" s="128"/>
      <c r="G75" s="128"/>
      <c r="H75" s="128"/>
      <c r="I75" s="128"/>
      <c r="J75" s="128"/>
      <c r="K75" s="129"/>
      <c r="L75" s="130"/>
      <c r="M75" s="130"/>
      <c r="N75" s="130"/>
      <c r="O75" s="130"/>
      <c r="P75" s="130"/>
      <c r="Q75" s="130"/>
      <c r="R75" s="130"/>
      <c r="S75" s="130"/>
      <c r="T75" s="130"/>
      <c r="U75" s="130"/>
      <c r="V75" s="130"/>
      <c r="W75" s="130"/>
      <c r="X75" s="130"/>
      <c r="Y75" s="130"/>
      <c r="Z75" s="130"/>
    </row>
    <row r="76" spans="1:26" ht="12" customHeight="1">
      <c r="A76" s="101" t="s">
        <v>1151</v>
      </c>
      <c r="B76" s="131">
        <f>'Sources and Uses Budget'!C76</f>
        <v>1459210</v>
      </c>
      <c r="C76" s="132"/>
      <c r="D76" s="132"/>
      <c r="E76" s="131">
        <f>'Sources and Uses Budget'!S76</f>
        <v>1459210</v>
      </c>
      <c r="F76" s="132"/>
      <c r="G76" s="132"/>
      <c r="H76" s="131">
        <f>'Sources and Uses Budget'!T76</f>
        <v>0</v>
      </c>
      <c r="I76" s="132"/>
      <c r="J76" s="132"/>
      <c r="K76" s="129"/>
      <c r="L76" s="130"/>
      <c r="M76" s="130"/>
      <c r="N76" s="130"/>
      <c r="O76" s="130"/>
      <c r="P76" s="130"/>
      <c r="Q76" s="130"/>
      <c r="R76" s="130"/>
      <c r="S76" s="130"/>
      <c r="T76" s="130"/>
      <c r="U76" s="130"/>
      <c r="V76" s="130"/>
      <c r="W76" s="130"/>
      <c r="X76" s="130"/>
      <c r="Y76" s="130"/>
      <c r="Z76" s="130"/>
    </row>
    <row r="77" spans="1:26" ht="12" customHeight="1">
      <c r="A77" s="101" t="s">
        <v>1155</v>
      </c>
      <c r="B77" s="131">
        <f>'Sources and Uses Budget'!C77</f>
        <v>163743</v>
      </c>
      <c r="C77" s="132"/>
      <c r="D77" s="132"/>
      <c r="E77" s="131">
        <f>'Sources and Uses Budget'!S77</f>
        <v>163743</v>
      </c>
      <c r="F77" s="132"/>
      <c r="G77" s="132"/>
      <c r="H77" s="131">
        <f>'Sources and Uses Budget'!T77</f>
        <v>0</v>
      </c>
      <c r="I77" s="132"/>
      <c r="J77" s="132"/>
      <c r="K77" s="129"/>
      <c r="L77" s="130"/>
      <c r="M77" s="130"/>
      <c r="N77" s="130"/>
      <c r="O77" s="130"/>
      <c r="P77" s="130"/>
      <c r="Q77" s="130"/>
      <c r="R77" s="130"/>
      <c r="S77" s="130"/>
      <c r="T77" s="130"/>
      <c r="U77" s="130"/>
      <c r="V77" s="130"/>
      <c r="W77" s="130"/>
      <c r="X77" s="130"/>
      <c r="Y77" s="130"/>
      <c r="Z77" s="130"/>
    </row>
    <row r="78" spans="1:26" ht="12" customHeight="1">
      <c r="A78" s="105" t="s">
        <v>1156</v>
      </c>
      <c r="B78" s="131">
        <f>'Sources and Uses Budget'!C78</f>
        <v>1622953</v>
      </c>
      <c r="C78" s="131">
        <f t="shared" ref="C78:D78" si="24">SUM(C76:C77)</f>
        <v>0</v>
      </c>
      <c r="D78" s="131">
        <f t="shared" si="24"/>
        <v>0</v>
      </c>
      <c r="E78" s="131">
        <f>'Sources and Uses Budget'!S78</f>
        <v>1622953</v>
      </c>
      <c r="F78" s="131">
        <f t="shared" ref="F78:G78" si="25">SUM(F76:F77)</f>
        <v>0</v>
      </c>
      <c r="G78" s="131">
        <f t="shared" si="25"/>
        <v>0</v>
      </c>
      <c r="H78" s="131">
        <f>'Sources and Uses Budget'!T78</f>
        <v>0</v>
      </c>
      <c r="I78" s="131">
        <f t="shared" ref="I78:J78" si="26">SUM(I76:I77)</f>
        <v>0</v>
      </c>
      <c r="J78" s="131">
        <f t="shared" si="26"/>
        <v>0</v>
      </c>
      <c r="K78" s="129"/>
      <c r="L78" s="130"/>
      <c r="M78" s="130"/>
      <c r="N78" s="130"/>
      <c r="O78" s="130"/>
      <c r="P78" s="130"/>
      <c r="Q78" s="130"/>
      <c r="R78" s="130"/>
      <c r="S78" s="130"/>
      <c r="T78" s="130"/>
      <c r="U78" s="130"/>
      <c r="V78" s="130"/>
      <c r="W78" s="130"/>
      <c r="X78" s="130"/>
      <c r="Y78" s="130"/>
      <c r="Z78" s="130"/>
    </row>
    <row r="79" spans="1:26" ht="12" customHeight="1">
      <c r="A79" s="97" t="s">
        <v>1160</v>
      </c>
      <c r="B79" s="128"/>
      <c r="C79" s="128"/>
      <c r="D79" s="128"/>
      <c r="E79" s="128"/>
      <c r="F79" s="128"/>
      <c r="G79" s="128"/>
      <c r="H79" s="128"/>
      <c r="I79" s="128"/>
      <c r="J79" s="128"/>
      <c r="K79" s="129"/>
      <c r="L79" s="130"/>
      <c r="M79" s="130"/>
      <c r="N79" s="130"/>
      <c r="O79" s="130"/>
      <c r="P79" s="130"/>
      <c r="Q79" s="130"/>
      <c r="R79" s="130"/>
      <c r="S79" s="130"/>
      <c r="T79" s="130"/>
      <c r="U79" s="130"/>
      <c r="V79" s="130"/>
      <c r="W79" s="130"/>
      <c r="X79" s="130"/>
      <c r="Y79" s="130"/>
      <c r="Z79" s="130"/>
    </row>
    <row r="80" spans="1:26" ht="13.5" customHeight="1">
      <c r="A80" s="101" t="s">
        <v>1162</v>
      </c>
      <c r="B80" s="131">
        <f>'Sources and Uses Budget'!C80</f>
        <v>41334</v>
      </c>
      <c r="C80" s="132"/>
      <c r="D80" s="132"/>
      <c r="E80" s="133"/>
      <c r="F80" s="133"/>
      <c r="G80" s="133"/>
      <c r="H80" s="133"/>
      <c r="I80" s="133"/>
      <c r="J80" s="133"/>
      <c r="K80" s="129"/>
      <c r="L80" s="130"/>
      <c r="M80" s="130"/>
      <c r="N80" s="130"/>
      <c r="O80" s="130"/>
      <c r="P80" s="130"/>
      <c r="Q80" s="130"/>
      <c r="R80" s="130"/>
      <c r="S80" s="130"/>
      <c r="T80" s="130"/>
      <c r="U80" s="130"/>
      <c r="V80" s="130"/>
      <c r="W80" s="130"/>
      <c r="X80" s="130"/>
      <c r="Y80" s="130"/>
      <c r="Z80" s="130"/>
    </row>
    <row r="81" spans="1:26" ht="12" customHeight="1">
      <c r="A81" s="101" t="s">
        <v>1163</v>
      </c>
      <c r="B81" s="131">
        <f>'Sources and Uses Budget'!C81</f>
        <v>45534</v>
      </c>
      <c r="C81" s="132"/>
      <c r="D81" s="132"/>
      <c r="E81" s="131">
        <f>'Sources and Uses Budget'!S81</f>
        <v>45534</v>
      </c>
      <c r="F81" s="132"/>
      <c r="G81" s="132"/>
      <c r="H81" s="131">
        <f>'Sources and Uses Budget'!T81</f>
        <v>0</v>
      </c>
      <c r="I81" s="132"/>
      <c r="J81" s="132"/>
      <c r="K81" s="129"/>
      <c r="L81" s="130"/>
      <c r="M81" s="130"/>
      <c r="N81" s="130"/>
      <c r="O81" s="130"/>
      <c r="P81" s="130"/>
      <c r="Q81" s="130"/>
      <c r="R81" s="130"/>
      <c r="S81" s="130"/>
      <c r="T81" s="130"/>
      <c r="U81" s="130"/>
      <c r="V81" s="130"/>
      <c r="W81" s="130"/>
      <c r="X81" s="130"/>
      <c r="Y81" s="130"/>
      <c r="Z81" s="130"/>
    </row>
    <row r="82" spans="1:26" ht="12" customHeight="1">
      <c r="A82" s="101" t="s">
        <v>1166</v>
      </c>
      <c r="B82" s="131">
        <f>'Sources and Uses Budget'!C82</f>
        <v>709212</v>
      </c>
      <c r="C82" s="132"/>
      <c r="D82" s="132"/>
      <c r="E82" s="131">
        <f>'Sources and Uses Budget'!S82</f>
        <v>709212</v>
      </c>
      <c r="F82" s="132"/>
      <c r="G82" s="132"/>
      <c r="H82" s="131">
        <f>'Sources and Uses Budget'!T82</f>
        <v>0</v>
      </c>
      <c r="I82" s="132"/>
      <c r="J82" s="132"/>
      <c r="K82" s="129"/>
      <c r="L82" s="130"/>
      <c r="M82" s="130"/>
      <c r="N82" s="130"/>
      <c r="O82" s="130"/>
      <c r="P82" s="130"/>
      <c r="Q82" s="130"/>
      <c r="R82" s="130"/>
      <c r="S82" s="130"/>
      <c r="T82" s="130"/>
      <c r="U82" s="130"/>
      <c r="V82" s="130"/>
      <c r="W82" s="130"/>
      <c r="X82" s="130"/>
      <c r="Y82" s="130"/>
      <c r="Z82" s="130"/>
    </row>
    <row r="83" spans="1:26" ht="12" customHeight="1">
      <c r="A83" s="101" t="s">
        <v>1168</v>
      </c>
      <c r="B83" s="131">
        <f>'Sources and Uses Budget'!C83</f>
        <v>91067</v>
      </c>
      <c r="C83" s="132"/>
      <c r="D83" s="132"/>
      <c r="E83" s="131">
        <f>'Sources and Uses Budget'!S83</f>
        <v>91067</v>
      </c>
      <c r="F83" s="132"/>
      <c r="G83" s="132"/>
      <c r="H83" s="131">
        <f>'Sources and Uses Budget'!T83</f>
        <v>0</v>
      </c>
      <c r="I83" s="132"/>
      <c r="J83" s="132"/>
      <c r="K83" s="129"/>
      <c r="L83" s="130"/>
      <c r="M83" s="130"/>
      <c r="N83" s="130"/>
      <c r="O83" s="130"/>
      <c r="P83" s="130"/>
      <c r="Q83" s="130"/>
      <c r="R83" s="130"/>
      <c r="S83" s="130"/>
      <c r="T83" s="130"/>
      <c r="U83" s="130"/>
      <c r="V83" s="130"/>
      <c r="W83" s="130"/>
      <c r="X83" s="130"/>
      <c r="Y83" s="130"/>
      <c r="Z83" s="130"/>
    </row>
    <row r="84" spans="1:26" ht="12" customHeight="1">
      <c r="A84" s="101" t="s">
        <v>1171</v>
      </c>
      <c r="B84" s="131">
        <f>'Sources and Uses Budget'!C84</f>
        <v>0</v>
      </c>
      <c r="C84" s="132"/>
      <c r="D84" s="132"/>
      <c r="E84" s="131">
        <f>'Sources and Uses Budget'!S84</f>
        <v>0</v>
      </c>
      <c r="F84" s="132"/>
      <c r="G84" s="132"/>
      <c r="H84" s="131">
        <f>'Sources and Uses Budget'!T84</f>
        <v>0</v>
      </c>
      <c r="I84" s="132"/>
      <c r="J84" s="132"/>
      <c r="K84" s="129"/>
      <c r="L84" s="130"/>
      <c r="M84" s="130"/>
      <c r="N84" s="130"/>
      <c r="O84" s="130"/>
      <c r="P84" s="130"/>
      <c r="Q84" s="130"/>
      <c r="R84" s="130"/>
      <c r="S84" s="130"/>
      <c r="T84" s="130"/>
      <c r="U84" s="130"/>
      <c r="V84" s="130"/>
      <c r="W84" s="130"/>
      <c r="X84" s="130"/>
      <c r="Y84" s="130"/>
      <c r="Z84" s="130"/>
    </row>
    <row r="85" spans="1:26" ht="12" customHeight="1">
      <c r="A85" s="101" t="s">
        <v>1174</v>
      </c>
      <c r="B85" s="131">
        <f>'Sources and Uses Budget'!C85</f>
        <v>91067</v>
      </c>
      <c r="C85" s="132"/>
      <c r="D85" s="132"/>
      <c r="E85" s="133"/>
      <c r="F85" s="133"/>
      <c r="G85" s="133"/>
      <c r="H85" s="133"/>
      <c r="I85" s="133"/>
      <c r="J85" s="133"/>
      <c r="K85" s="129"/>
      <c r="L85" s="130"/>
      <c r="M85" s="130"/>
      <c r="N85" s="130"/>
      <c r="O85" s="130"/>
      <c r="P85" s="130"/>
      <c r="Q85" s="130"/>
      <c r="R85" s="130"/>
      <c r="S85" s="130"/>
      <c r="T85" s="130"/>
      <c r="U85" s="130"/>
      <c r="V85" s="130"/>
      <c r="W85" s="130"/>
      <c r="X85" s="130"/>
      <c r="Y85" s="130"/>
      <c r="Z85" s="130"/>
    </row>
    <row r="86" spans="1:26" ht="12" customHeight="1">
      <c r="A86" s="101" t="s">
        <v>1176</v>
      </c>
      <c r="B86" s="131">
        <f>'Sources and Uses Budget'!C86</f>
        <v>50000</v>
      </c>
      <c r="C86" s="132"/>
      <c r="D86" s="132"/>
      <c r="E86" s="131">
        <f>'Sources and Uses Budget'!S86</f>
        <v>50000</v>
      </c>
      <c r="F86" s="132"/>
      <c r="G86" s="132"/>
      <c r="H86" s="131">
        <f>'Sources and Uses Budget'!T86</f>
        <v>0</v>
      </c>
      <c r="I86" s="132"/>
      <c r="J86" s="132"/>
      <c r="K86" s="129"/>
      <c r="L86" s="130"/>
      <c r="M86" s="130"/>
      <c r="N86" s="130"/>
      <c r="O86" s="130"/>
      <c r="P86" s="130"/>
      <c r="Q86" s="130"/>
      <c r="R86" s="130"/>
      <c r="S86" s="130"/>
      <c r="T86" s="130"/>
      <c r="U86" s="130"/>
      <c r="V86" s="130"/>
      <c r="W86" s="130"/>
      <c r="X86" s="130"/>
      <c r="Y86" s="130"/>
      <c r="Z86" s="130"/>
    </row>
    <row r="87" spans="1:26" ht="12" customHeight="1">
      <c r="A87" s="101" t="s">
        <v>1180</v>
      </c>
      <c r="B87" s="131">
        <f>'Sources and Uses Budget'!C87</f>
        <v>9107</v>
      </c>
      <c r="C87" s="132"/>
      <c r="D87" s="132"/>
      <c r="E87" s="131">
        <f>'Sources and Uses Budget'!S87</f>
        <v>0</v>
      </c>
      <c r="F87" s="132"/>
      <c r="G87" s="132"/>
      <c r="H87" s="131">
        <f>'Sources and Uses Budget'!T87</f>
        <v>0</v>
      </c>
      <c r="I87" s="132"/>
      <c r="J87" s="132"/>
      <c r="K87" s="129"/>
      <c r="L87" s="130"/>
      <c r="M87" s="130"/>
      <c r="N87" s="130"/>
      <c r="O87" s="130"/>
      <c r="P87" s="130"/>
      <c r="Q87" s="130"/>
      <c r="R87" s="130"/>
      <c r="S87" s="130"/>
      <c r="T87" s="130"/>
      <c r="U87" s="130"/>
      <c r="V87" s="130"/>
      <c r="W87" s="130"/>
      <c r="X87" s="130"/>
      <c r="Y87" s="130"/>
      <c r="Z87" s="130"/>
    </row>
    <row r="88" spans="1:26" ht="12" customHeight="1">
      <c r="A88" s="101" t="s">
        <v>1182</v>
      </c>
      <c r="B88" s="131">
        <f>'Sources and Uses Budget'!C88</f>
        <v>0</v>
      </c>
      <c r="C88" s="132"/>
      <c r="D88" s="132"/>
      <c r="E88" s="131">
        <f>'Sources and Uses Budget'!S88</f>
        <v>0</v>
      </c>
      <c r="F88" s="132"/>
      <c r="G88" s="132"/>
      <c r="H88" s="131">
        <f>'Sources and Uses Budget'!T88</f>
        <v>0</v>
      </c>
      <c r="I88" s="132"/>
      <c r="J88" s="132"/>
      <c r="K88" s="129"/>
      <c r="L88" s="130"/>
      <c r="M88" s="130"/>
      <c r="N88" s="130"/>
      <c r="O88" s="130"/>
      <c r="P88" s="130"/>
      <c r="Q88" s="130"/>
      <c r="R88" s="130"/>
      <c r="S88" s="130"/>
      <c r="T88" s="130"/>
      <c r="U88" s="130"/>
      <c r="V88" s="130"/>
      <c r="W88" s="130"/>
      <c r="X88" s="130"/>
      <c r="Y88" s="130"/>
      <c r="Z88" s="130"/>
    </row>
    <row r="89" spans="1:26" ht="12" customHeight="1">
      <c r="A89" s="101" t="s">
        <v>1184</v>
      </c>
      <c r="B89" s="131">
        <f>'Sources and Uses Budget'!C89</f>
        <v>7285</v>
      </c>
      <c r="C89" s="132"/>
      <c r="D89" s="132"/>
      <c r="E89" s="131">
        <f>'Sources and Uses Budget'!S89</f>
        <v>0</v>
      </c>
      <c r="F89" s="132"/>
      <c r="G89" s="132"/>
      <c r="H89" s="131">
        <f>'Sources and Uses Budget'!T89</f>
        <v>0</v>
      </c>
      <c r="I89" s="132"/>
      <c r="J89" s="132"/>
      <c r="K89" s="129"/>
      <c r="L89" s="130"/>
      <c r="M89" s="130"/>
      <c r="N89" s="130"/>
      <c r="O89" s="130"/>
      <c r="P89" s="130"/>
      <c r="Q89" s="130"/>
      <c r="R89" s="130"/>
      <c r="S89" s="130"/>
      <c r="T89" s="130"/>
      <c r="U89" s="130"/>
      <c r="V89" s="130"/>
      <c r="W89" s="130"/>
      <c r="X89" s="130"/>
      <c r="Y89" s="130"/>
      <c r="Z89" s="130"/>
    </row>
    <row r="90" spans="1:26" ht="12" customHeight="1">
      <c r="A90" s="101" t="str">
        <f>'Sources and Uses Budget'!$A90</f>
        <v>Relocation</v>
      </c>
      <c r="B90" s="131">
        <f>'Sources and Uses Budget'!C90</f>
        <v>349734</v>
      </c>
      <c r="C90" s="132"/>
      <c r="D90" s="132"/>
      <c r="E90" s="131">
        <f>'Sources and Uses Budget'!S90</f>
        <v>0</v>
      </c>
      <c r="F90" s="132"/>
      <c r="G90" s="132"/>
      <c r="H90" s="131">
        <f>'Sources and Uses Budget'!T90</f>
        <v>0</v>
      </c>
      <c r="I90" s="132"/>
      <c r="J90" s="132"/>
      <c r="K90" s="129"/>
      <c r="L90" s="130"/>
      <c r="M90" s="130"/>
      <c r="N90" s="130"/>
      <c r="O90" s="130"/>
      <c r="P90" s="130"/>
      <c r="Q90" s="130"/>
      <c r="R90" s="130"/>
      <c r="S90" s="130"/>
      <c r="T90" s="130"/>
      <c r="U90" s="130"/>
      <c r="V90" s="130"/>
      <c r="W90" s="130"/>
      <c r="X90" s="130"/>
      <c r="Y90" s="130"/>
      <c r="Z90" s="130"/>
    </row>
    <row r="91" spans="1:26" ht="12" customHeight="1">
      <c r="A91" s="101" t="str">
        <f>'Sources and Uses Budget'!$A91</f>
        <v xml:space="preserve">Security During Construction: </v>
      </c>
      <c r="B91" s="131">
        <f>'Sources and Uses Budget'!C91</f>
        <v>136601</v>
      </c>
      <c r="C91" s="132"/>
      <c r="D91" s="132"/>
      <c r="E91" s="131">
        <f>'Sources and Uses Budget'!S91</f>
        <v>136601</v>
      </c>
      <c r="F91" s="132"/>
      <c r="G91" s="132"/>
      <c r="H91" s="131">
        <f>'Sources and Uses Budget'!T91</f>
        <v>0</v>
      </c>
      <c r="I91" s="132"/>
      <c r="J91" s="132"/>
      <c r="K91" s="129"/>
      <c r="L91" s="130"/>
      <c r="M91" s="130"/>
      <c r="N91" s="130"/>
      <c r="O91" s="130"/>
      <c r="P91" s="130"/>
      <c r="Q91" s="130"/>
      <c r="R91" s="130"/>
      <c r="S91" s="130"/>
      <c r="T91" s="130"/>
      <c r="U91" s="130"/>
      <c r="V91" s="130"/>
      <c r="W91" s="130"/>
      <c r="X91" s="130"/>
      <c r="Y91" s="130"/>
      <c r="Z91" s="130"/>
    </row>
    <row r="92" spans="1:26" ht="12" customHeight="1">
      <c r="A92" s="101" t="str">
        <f>'Sources and Uses Budget'!$A92</f>
        <v>Resident Transit Passes</v>
      </c>
      <c r="B92" s="131">
        <f>'Sources and Uses Budget'!C92</f>
        <v>25499</v>
      </c>
      <c r="C92" s="132"/>
      <c r="D92" s="132"/>
      <c r="E92" s="131">
        <f>'Sources and Uses Budget'!S92</f>
        <v>0</v>
      </c>
      <c r="F92" s="132"/>
      <c r="G92" s="132"/>
      <c r="H92" s="131">
        <f>'Sources and Uses Budget'!T92</f>
        <v>0</v>
      </c>
      <c r="I92" s="132"/>
      <c r="J92" s="132"/>
      <c r="K92" s="129"/>
      <c r="L92" s="130"/>
      <c r="M92" s="130"/>
      <c r="N92" s="130"/>
      <c r="O92" s="130"/>
      <c r="P92" s="130"/>
      <c r="Q92" s="130"/>
      <c r="R92" s="130"/>
      <c r="S92" s="130"/>
      <c r="T92" s="130"/>
      <c r="U92" s="130"/>
      <c r="V92" s="130"/>
      <c r="W92" s="130"/>
      <c r="X92" s="130"/>
      <c r="Y92" s="130"/>
      <c r="Z92" s="130"/>
    </row>
    <row r="93" spans="1:26" ht="12" customHeight="1">
      <c r="A93" s="101" t="str">
        <f>'Sources and Uses Budget'!$A93</f>
        <v>Utility Consultants</v>
      </c>
      <c r="B93" s="131">
        <f>'Sources and Uses Budget'!C93</f>
        <v>91067</v>
      </c>
      <c r="C93" s="132"/>
      <c r="D93" s="132"/>
      <c r="E93" s="131">
        <f>'Sources and Uses Budget'!S93</f>
        <v>91067</v>
      </c>
      <c r="F93" s="132"/>
      <c r="G93" s="132"/>
      <c r="H93" s="131">
        <f>'Sources and Uses Budget'!T93</f>
        <v>0</v>
      </c>
      <c r="I93" s="132"/>
      <c r="J93" s="132"/>
      <c r="K93" s="129"/>
      <c r="L93" s="130"/>
      <c r="M93" s="130"/>
      <c r="N93" s="130"/>
      <c r="O93" s="130"/>
      <c r="P93" s="130"/>
      <c r="Q93" s="130"/>
      <c r="R93" s="130"/>
      <c r="S93" s="130"/>
      <c r="T93" s="130"/>
      <c r="U93" s="130"/>
      <c r="V93" s="130"/>
      <c r="W93" s="130"/>
      <c r="X93" s="130"/>
      <c r="Y93" s="130"/>
      <c r="Z93" s="130"/>
    </row>
    <row r="94" spans="1:26" ht="12" customHeight="1">
      <c r="A94" s="101" t="str">
        <f>'Sources and Uses Budget'!$A94</f>
        <v>Fire Sprinkler Design</v>
      </c>
      <c r="B94" s="131">
        <f>'Sources and Uses Budget'!C94</f>
        <v>27320</v>
      </c>
      <c r="C94" s="132"/>
      <c r="D94" s="132"/>
      <c r="E94" s="131">
        <f>'Sources and Uses Budget'!S94</f>
        <v>27320</v>
      </c>
      <c r="F94" s="132"/>
      <c r="G94" s="132"/>
      <c r="H94" s="131">
        <f>'Sources and Uses Budget'!T94</f>
        <v>0</v>
      </c>
      <c r="I94" s="132"/>
      <c r="J94" s="132"/>
      <c r="K94" s="129"/>
      <c r="L94" s="130"/>
      <c r="M94" s="130"/>
      <c r="N94" s="130"/>
      <c r="O94" s="130"/>
      <c r="P94" s="130"/>
      <c r="Q94" s="130"/>
      <c r="R94" s="130"/>
      <c r="S94" s="130"/>
      <c r="T94" s="130"/>
      <c r="U94" s="130"/>
      <c r="V94" s="130"/>
      <c r="W94" s="130"/>
      <c r="X94" s="130"/>
      <c r="Y94" s="130"/>
      <c r="Z94" s="130"/>
    </row>
    <row r="95" spans="1:26" ht="12" customHeight="1">
      <c r="A95" s="105" t="s">
        <v>1197</v>
      </c>
      <c r="B95" s="131">
        <f>'Sources and Uses Budget'!C95</f>
        <v>1674827</v>
      </c>
      <c r="C95" s="131">
        <f t="shared" ref="C95:D95" si="27">SUM(C80:C94)</f>
        <v>0</v>
      </c>
      <c r="D95" s="131">
        <f t="shared" si="27"/>
        <v>0</v>
      </c>
      <c r="E95" s="131">
        <f>'Sources and Uses Budget'!S95</f>
        <v>1150801</v>
      </c>
      <c r="F95" s="153">
        <f t="shared" ref="F95:G95" si="28">SUM(F81:F84,F86:F94)</f>
        <v>0</v>
      </c>
      <c r="G95" s="153">
        <f t="shared" si="28"/>
        <v>0</v>
      </c>
      <c r="H95" s="131">
        <f>'Sources and Uses Budget'!T95</f>
        <v>0</v>
      </c>
      <c r="I95" s="131">
        <f t="shared" ref="I95:J95" si="29">SUM(I81:I84,I86:I94)</f>
        <v>0</v>
      </c>
      <c r="J95" s="131">
        <f t="shared" si="29"/>
        <v>0</v>
      </c>
      <c r="K95" s="129"/>
      <c r="L95" s="130"/>
      <c r="M95" s="130"/>
      <c r="N95" s="130"/>
      <c r="O95" s="130"/>
      <c r="P95" s="130"/>
      <c r="Q95" s="130"/>
      <c r="R95" s="130"/>
      <c r="S95" s="130"/>
      <c r="T95" s="130"/>
      <c r="U95" s="130"/>
      <c r="V95" s="130"/>
      <c r="W95" s="130"/>
      <c r="X95" s="130"/>
      <c r="Y95" s="130"/>
      <c r="Z95" s="130"/>
    </row>
    <row r="96" spans="1:26" ht="12" customHeight="1">
      <c r="A96" s="105" t="s">
        <v>1309</v>
      </c>
      <c r="B96" s="131">
        <f>'Sources and Uses Budget'!C96</f>
        <v>32247044</v>
      </c>
      <c r="C96" s="131">
        <f t="shared" ref="C96:D96" si="30">SUM(C63+C67+C74+C78+C95)</f>
        <v>0</v>
      </c>
      <c r="D96" s="131">
        <f t="shared" si="30"/>
        <v>0</v>
      </c>
      <c r="E96" s="131">
        <f>'Sources and Uses Budget'!S96</f>
        <v>27588575</v>
      </c>
      <c r="F96" s="153">
        <f t="shared" ref="F96:G96" si="31">SUM(+F63+F67+F78+F95)</f>
        <v>0</v>
      </c>
      <c r="G96" s="153">
        <f t="shared" si="31"/>
        <v>0</v>
      </c>
      <c r="H96" s="131">
        <f>'Sources and Uses Budget'!T96</f>
        <v>0</v>
      </c>
      <c r="I96" s="153">
        <f t="shared" ref="I96:J96" si="32">SUM(I63+I67+I78+I95)</f>
        <v>0</v>
      </c>
      <c r="J96" s="153">
        <f t="shared" si="32"/>
        <v>0</v>
      </c>
      <c r="K96" s="129"/>
      <c r="L96" s="130"/>
      <c r="M96" s="130"/>
      <c r="N96" s="130"/>
      <c r="O96" s="130"/>
      <c r="P96" s="130"/>
      <c r="Q96" s="130"/>
      <c r="R96" s="130"/>
      <c r="S96" s="130"/>
      <c r="T96" s="130"/>
      <c r="U96" s="130"/>
      <c r="V96" s="130"/>
      <c r="W96" s="130"/>
      <c r="X96" s="130"/>
      <c r="Y96" s="130"/>
      <c r="Z96" s="130"/>
    </row>
    <row r="97" spans="1:26" ht="12" customHeight="1">
      <c r="A97" s="97" t="s">
        <v>1199</v>
      </c>
      <c r="B97" s="128"/>
      <c r="C97" s="128"/>
      <c r="D97" s="128"/>
      <c r="E97" s="128"/>
      <c r="F97" s="128"/>
      <c r="G97" s="128"/>
      <c r="H97" s="128"/>
      <c r="I97" s="128"/>
      <c r="J97" s="128"/>
      <c r="K97" s="129"/>
      <c r="L97" s="130"/>
      <c r="M97" s="130"/>
      <c r="N97" s="130"/>
      <c r="O97" s="130"/>
      <c r="P97" s="130"/>
      <c r="Q97" s="130"/>
      <c r="R97" s="130"/>
      <c r="S97" s="130"/>
      <c r="T97" s="130"/>
      <c r="U97" s="130"/>
      <c r="V97" s="130"/>
      <c r="W97" s="130"/>
      <c r="X97" s="130"/>
      <c r="Y97" s="130"/>
      <c r="Z97" s="130"/>
    </row>
    <row r="98" spans="1:26" ht="12" customHeight="1">
      <c r="A98" s="101" t="s">
        <v>1200</v>
      </c>
      <c r="B98" s="131">
        <f>'Sources and Uses Budget'!C98</f>
        <v>3391758</v>
      </c>
      <c r="C98" s="132"/>
      <c r="D98" s="132"/>
      <c r="E98" s="131">
        <f>'Sources and Uses Budget'!S98</f>
        <v>3391758</v>
      </c>
      <c r="F98" s="132"/>
      <c r="G98" s="132"/>
      <c r="H98" s="131">
        <f>'Sources and Uses Budget'!T98</f>
        <v>0</v>
      </c>
      <c r="I98" s="132"/>
      <c r="J98" s="132"/>
      <c r="K98" s="129"/>
      <c r="L98" s="130"/>
      <c r="M98" s="130"/>
      <c r="N98" s="130"/>
      <c r="O98" s="130"/>
      <c r="P98" s="130"/>
      <c r="Q98" s="130"/>
      <c r="R98" s="130"/>
      <c r="S98" s="130"/>
      <c r="T98" s="130"/>
      <c r="U98" s="130"/>
      <c r="V98" s="130"/>
      <c r="W98" s="130"/>
      <c r="X98" s="130"/>
      <c r="Y98" s="130"/>
      <c r="Z98" s="130"/>
    </row>
    <row r="99" spans="1:26" ht="12" customHeight="1">
      <c r="A99" s="101" t="s">
        <v>1202</v>
      </c>
      <c r="B99" s="131">
        <f>'Sources and Uses Budget'!C99</f>
        <v>0</v>
      </c>
      <c r="C99" s="132"/>
      <c r="D99" s="132"/>
      <c r="E99" s="131">
        <f>'Sources and Uses Budget'!S99</f>
        <v>0</v>
      </c>
      <c r="F99" s="132"/>
      <c r="G99" s="132"/>
      <c r="H99" s="131">
        <f>'Sources and Uses Budget'!T99</f>
        <v>0</v>
      </c>
      <c r="I99" s="132"/>
      <c r="J99" s="132"/>
      <c r="K99" s="129"/>
      <c r="L99" s="130"/>
      <c r="M99" s="130"/>
      <c r="N99" s="130"/>
      <c r="O99" s="130"/>
      <c r="P99" s="130"/>
      <c r="Q99" s="130"/>
      <c r="R99" s="130"/>
      <c r="S99" s="130"/>
      <c r="T99" s="130"/>
      <c r="U99" s="130"/>
      <c r="V99" s="130"/>
      <c r="W99" s="130"/>
      <c r="X99" s="130"/>
      <c r="Y99" s="130"/>
      <c r="Z99" s="130"/>
    </row>
    <row r="100" spans="1:26" ht="12" customHeight="1">
      <c r="A100" s="101" t="s">
        <v>1205</v>
      </c>
      <c r="B100" s="131">
        <f>'Sources and Uses Budget'!C100</f>
        <v>0</v>
      </c>
      <c r="C100" s="132"/>
      <c r="D100" s="132"/>
      <c r="E100" s="131">
        <f>'Sources and Uses Budget'!S100</f>
        <v>0</v>
      </c>
      <c r="F100" s="132"/>
      <c r="G100" s="132"/>
      <c r="H100" s="131">
        <f>'Sources and Uses Budget'!T100</f>
        <v>0</v>
      </c>
      <c r="I100" s="132"/>
      <c r="J100" s="132"/>
      <c r="K100" s="129"/>
      <c r="L100" s="130"/>
      <c r="M100" s="130"/>
      <c r="N100" s="130"/>
      <c r="O100" s="130"/>
      <c r="P100" s="130"/>
      <c r="Q100" s="130"/>
      <c r="R100" s="130"/>
      <c r="S100" s="130"/>
      <c r="T100" s="130"/>
      <c r="U100" s="130"/>
      <c r="V100" s="130"/>
      <c r="W100" s="130"/>
      <c r="X100" s="130"/>
      <c r="Y100" s="130"/>
      <c r="Z100" s="130"/>
    </row>
    <row r="101" spans="1:26" ht="12" customHeight="1">
      <c r="A101" s="101" t="s">
        <v>1207</v>
      </c>
      <c r="B101" s="131">
        <f>'Sources and Uses Budget'!C101</f>
        <v>0</v>
      </c>
      <c r="C101" s="132"/>
      <c r="D101" s="132"/>
      <c r="E101" s="131">
        <f>'Sources and Uses Budget'!S101</f>
        <v>0</v>
      </c>
      <c r="F101" s="132"/>
      <c r="G101" s="132"/>
      <c r="H101" s="131">
        <f>'Sources and Uses Budget'!T101</f>
        <v>0</v>
      </c>
      <c r="I101" s="132"/>
      <c r="J101" s="132"/>
      <c r="K101" s="129"/>
      <c r="L101" s="130"/>
      <c r="M101" s="130"/>
      <c r="N101" s="130"/>
      <c r="O101" s="130"/>
      <c r="P101" s="130"/>
      <c r="Q101" s="130"/>
      <c r="R101" s="130"/>
      <c r="S101" s="130"/>
      <c r="T101" s="130"/>
      <c r="U101" s="130"/>
      <c r="V101" s="130"/>
      <c r="W101" s="130"/>
      <c r="X101" s="130"/>
      <c r="Y101" s="130"/>
      <c r="Z101" s="130"/>
    </row>
    <row r="102" spans="1:26" ht="12" customHeight="1">
      <c r="A102" s="101" t="s">
        <v>1210</v>
      </c>
      <c r="B102" s="131">
        <f>'Sources and Uses Budget'!C102</f>
        <v>0</v>
      </c>
      <c r="C102" s="132"/>
      <c r="D102" s="132"/>
      <c r="E102" s="131">
        <f>'Sources and Uses Budget'!S102</f>
        <v>0</v>
      </c>
      <c r="F102" s="132"/>
      <c r="G102" s="132"/>
      <c r="H102" s="131">
        <f>'Sources and Uses Budget'!T102</f>
        <v>0</v>
      </c>
      <c r="I102" s="132"/>
      <c r="J102" s="132"/>
      <c r="K102" s="129"/>
      <c r="L102" s="130"/>
      <c r="M102" s="130"/>
      <c r="N102" s="130"/>
      <c r="O102" s="130"/>
      <c r="P102" s="130"/>
      <c r="Q102" s="130"/>
      <c r="R102" s="130"/>
      <c r="S102" s="130"/>
      <c r="T102" s="130"/>
      <c r="U102" s="130"/>
      <c r="V102" s="130"/>
      <c r="W102" s="130"/>
      <c r="X102" s="130"/>
      <c r="Y102" s="130"/>
      <c r="Z102" s="130"/>
    </row>
    <row r="103" spans="1:26" ht="12" customHeight="1">
      <c r="A103" s="101" t="str">
        <f>'Sources and Uses Budget'!$A103</f>
        <v>Other: (Specify)</v>
      </c>
      <c r="B103" s="131">
        <f>'Sources and Uses Budget'!C103</f>
        <v>0</v>
      </c>
      <c r="C103" s="132"/>
      <c r="D103" s="132"/>
      <c r="E103" s="131">
        <f>'Sources and Uses Budget'!S103</f>
        <v>0</v>
      </c>
      <c r="F103" s="132"/>
      <c r="G103" s="132"/>
      <c r="H103" s="131">
        <f>'Sources and Uses Budget'!T103</f>
        <v>0</v>
      </c>
      <c r="I103" s="132"/>
      <c r="J103" s="132"/>
      <c r="K103" s="129"/>
      <c r="L103" s="130"/>
      <c r="M103" s="130"/>
      <c r="N103" s="130"/>
      <c r="O103" s="130"/>
      <c r="P103" s="130"/>
      <c r="Q103" s="130"/>
      <c r="R103" s="130"/>
      <c r="S103" s="130"/>
      <c r="T103" s="130"/>
      <c r="U103" s="130"/>
      <c r="V103" s="130"/>
      <c r="W103" s="130"/>
      <c r="X103" s="130"/>
      <c r="Y103" s="130"/>
      <c r="Z103" s="130"/>
    </row>
    <row r="104" spans="1:26" ht="12" customHeight="1">
      <c r="A104" s="105" t="s">
        <v>1221</v>
      </c>
      <c r="B104" s="131">
        <f>'Sources and Uses Budget'!C104</f>
        <v>3391758</v>
      </c>
      <c r="C104" s="131">
        <f t="shared" ref="C104:D104" si="33">SUM(C98:C103)</f>
        <v>0</v>
      </c>
      <c r="D104" s="131">
        <f t="shared" si="33"/>
        <v>0</v>
      </c>
      <c r="E104" s="131">
        <f>'Sources and Uses Budget'!S104</f>
        <v>3391758</v>
      </c>
      <c r="F104" s="153">
        <f t="shared" ref="F104:G104" si="34">SUM(F98:F103)</f>
        <v>0</v>
      </c>
      <c r="G104" s="153">
        <f t="shared" si="34"/>
        <v>0</v>
      </c>
      <c r="H104" s="131">
        <f>'Sources and Uses Budget'!T104</f>
        <v>0</v>
      </c>
      <c r="I104" s="153">
        <f t="shared" ref="I104:J104" si="35">SUM(I98:I103)</f>
        <v>0</v>
      </c>
      <c r="J104" s="153">
        <f t="shared" si="35"/>
        <v>0</v>
      </c>
      <c r="K104" s="129"/>
      <c r="L104" s="130"/>
      <c r="M104" s="130"/>
      <c r="N104" s="130"/>
      <c r="O104" s="130"/>
      <c r="P104" s="130"/>
      <c r="Q104" s="130"/>
      <c r="R104" s="130"/>
      <c r="S104" s="130"/>
      <c r="T104" s="130"/>
      <c r="U104" s="130"/>
      <c r="V104" s="130"/>
      <c r="W104" s="130"/>
      <c r="X104" s="130"/>
      <c r="Y104" s="130"/>
      <c r="Z104" s="130"/>
    </row>
    <row r="105" spans="1:26" ht="12" customHeight="1">
      <c r="A105" s="105" t="s">
        <v>1317</v>
      </c>
      <c r="B105" s="131">
        <f>'Sources and Uses Budget'!C105</f>
        <v>35638802</v>
      </c>
      <c r="C105" s="153">
        <f t="shared" ref="C105:D105" si="36">SUM(C96+C104)</f>
        <v>0</v>
      </c>
      <c r="D105" s="153">
        <f t="shared" si="36"/>
        <v>0</v>
      </c>
      <c r="E105" s="131">
        <f>'Sources and Uses Budget'!S105</f>
        <v>30980333</v>
      </c>
      <c r="F105" s="153">
        <f t="shared" ref="F105:G105" si="37">F96+F104</f>
        <v>0</v>
      </c>
      <c r="G105" s="153">
        <f t="shared" si="37"/>
        <v>0</v>
      </c>
      <c r="H105" s="131">
        <f>'Sources and Uses Budget'!T105</f>
        <v>0</v>
      </c>
      <c r="I105" s="153">
        <f t="shared" ref="I105:J105" si="38">I96+I104</f>
        <v>0</v>
      </c>
      <c r="J105" s="153">
        <f t="shared" si="38"/>
        <v>0</v>
      </c>
      <c r="K105" s="129"/>
      <c r="L105" s="130"/>
      <c r="M105" s="130"/>
      <c r="N105" s="130"/>
      <c r="O105" s="130"/>
      <c r="P105" s="130"/>
      <c r="Q105" s="130"/>
      <c r="R105" s="130"/>
      <c r="S105" s="130"/>
      <c r="T105" s="130"/>
      <c r="U105" s="130"/>
      <c r="V105" s="130"/>
      <c r="W105" s="130"/>
      <c r="X105" s="130"/>
      <c r="Y105" s="130"/>
      <c r="Z105" s="130"/>
    </row>
    <row r="106" spans="1:26" ht="12" customHeight="1">
      <c r="A106" s="143"/>
      <c r="B106" s="180"/>
      <c r="C106" s="180"/>
      <c r="D106" s="180"/>
      <c r="E106" s="131">
        <f>'Sources and Uses Budget'!S106</f>
        <v>0</v>
      </c>
      <c r="F106" s="132"/>
      <c r="G106" s="132"/>
      <c r="H106" s="131">
        <f>'Sources and Uses Budget'!T106</f>
        <v>0</v>
      </c>
      <c r="I106" s="132"/>
      <c r="J106" s="132"/>
      <c r="K106" s="129"/>
      <c r="L106" s="130"/>
      <c r="M106" s="130"/>
      <c r="N106" s="130"/>
      <c r="O106" s="130"/>
      <c r="P106" s="130"/>
      <c r="Q106" s="130"/>
      <c r="R106" s="130"/>
      <c r="S106" s="130"/>
      <c r="T106" s="130"/>
      <c r="U106" s="130"/>
      <c r="V106" s="130"/>
      <c r="W106" s="130"/>
      <c r="X106" s="130"/>
      <c r="Y106" s="130"/>
      <c r="Z106" s="130"/>
    </row>
    <row r="107" spans="1:26" ht="12" customHeight="1">
      <c r="A107" s="144"/>
      <c r="B107" s="181"/>
      <c r="C107" s="180"/>
      <c r="D107" s="182" t="s">
        <v>1319</v>
      </c>
      <c r="E107" s="131">
        <f>'Sources and Uses Budget'!S107</f>
        <v>30980333</v>
      </c>
      <c r="F107" s="153">
        <f t="shared" ref="F107:G107" si="39">F105+F106</f>
        <v>0</v>
      </c>
      <c r="G107" s="153">
        <f t="shared" si="39"/>
        <v>0</v>
      </c>
      <c r="H107" s="131">
        <f>'Sources and Uses Budget'!T107</f>
        <v>0</v>
      </c>
      <c r="I107" s="153">
        <f t="shared" ref="I107:J107" si="40">I105+I106</f>
        <v>0</v>
      </c>
      <c r="J107" s="153">
        <f t="shared" si="40"/>
        <v>0</v>
      </c>
      <c r="K107" s="129"/>
      <c r="L107" s="130"/>
      <c r="M107" s="130"/>
      <c r="N107" s="130"/>
      <c r="O107" s="130"/>
      <c r="P107" s="130"/>
      <c r="Q107" s="130"/>
      <c r="R107" s="130"/>
      <c r="S107" s="130"/>
      <c r="T107" s="130"/>
      <c r="U107" s="130"/>
      <c r="V107" s="130"/>
      <c r="W107" s="130"/>
      <c r="X107" s="130"/>
      <c r="Y107" s="130"/>
      <c r="Z107" s="130"/>
    </row>
    <row r="108" spans="1:26" ht="12" customHeight="1">
      <c r="A108" s="144"/>
      <c r="B108" s="135"/>
      <c r="C108" s="135"/>
      <c r="D108" s="135"/>
      <c r="E108" s="130"/>
      <c r="F108" s="130"/>
      <c r="G108" s="130"/>
      <c r="H108" s="130"/>
      <c r="I108" s="130"/>
      <c r="J108" s="183"/>
      <c r="K108" s="129"/>
      <c r="L108" s="130"/>
      <c r="M108" s="130"/>
      <c r="N108" s="130"/>
      <c r="O108" s="130"/>
      <c r="P108" s="130"/>
      <c r="Q108" s="130"/>
      <c r="R108" s="130"/>
      <c r="S108" s="130"/>
      <c r="T108" s="130"/>
      <c r="U108" s="130"/>
      <c r="V108" s="130"/>
      <c r="W108" s="130"/>
      <c r="X108" s="130"/>
      <c r="Y108" s="130"/>
      <c r="Z108" s="130"/>
    </row>
    <row r="109" spans="1:26" ht="12" customHeight="1">
      <c r="A109" s="144"/>
      <c r="B109" s="135"/>
      <c r="C109" s="135"/>
      <c r="D109" s="135"/>
      <c r="E109" s="130"/>
      <c r="F109" s="130"/>
      <c r="G109" s="130"/>
      <c r="H109" s="130"/>
      <c r="I109" s="130"/>
      <c r="J109" s="183"/>
      <c r="K109" s="129"/>
      <c r="L109" s="130"/>
      <c r="M109" s="130"/>
      <c r="N109" s="130"/>
      <c r="O109" s="130"/>
      <c r="P109" s="130"/>
      <c r="Q109" s="130"/>
      <c r="R109" s="130"/>
      <c r="S109" s="130"/>
      <c r="T109" s="130"/>
      <c r="U109" s="130"/>
      <c r="V109" s="130"/>
      <c r="W109" s="130"/>
      <c r="X109" s="130"/>
      <c r="Y109" s="130"/>
      <c r="Z109" s="130"/>
    </row>
    <row r="110" spans="1:26" ht="12" customHeight="1">
      <c r="A110" s="144"/>
      <c r="B110" s="135"/>
      <c r="C110" s="135"/>
      <c r="D110" s="135"/>
      <c r="E110" s="130"/>
      <c r="F110" s="130"/>
      <c r="G110" s="130"/>
      <c r="H110" s="130"/>
      <c r="I110" s="130"/>
      <c r="J110" s="183"/>
      <c r="K110" s="129"/>
      <c r="L110" s="130"/>
      <c r="M110" s="130"/>
      <c r="N110" s="130"/>
      <c r="O110" s="130"/>
      <c r="P110" s="130"/>
      <c r="Q110" s="130"/>
      <c r="R110" s="130"/>
      <c r="S110" s="130"/>
      <c r="T110" s="130"/>
      <c r="U110" s="130"/>
      <c r="V110" s="130"/>
      <c r="W110" s="130"/>
      <c r="X110" s="130"/>
      <c r="Y110" s="130"/>
      <c r="Z110" s="130"/>
    </row>
    <row r="111" spans="1:26" ht="12" customHeight="1">
      <c r="A111" s="71"/>
      <c r="B111" s="135"/>
      <c r="C111" s="135"/>
      <c r="D111" s="135"/>
      <c r="E111" s="130"/>
      <c r="F111" s="130"/>
      <c r="G111" s="130"/>
      <c r="H111" s="130"/>
      <c r="I111" s="130"/>
      <c r="J111" s="183"/>
      <c r="K111" s="129"/>
      <c r="L111" s="130"/>
      <c r="M111" s="130"/>
      <c r="N111" s="130"/>
      <c r="O111" s="130"/>
      <c r="P111" s="130"/>
      <c r="Q111" s="130"/>
      <c r="R111" s="130"/>
      <c r="S111" s="130"/>
      <c r="T111" s="130"/>
      <c r="U111" s="130"/>
      <c r="V111" s="130"/>
      <c r="W111" s="130"/>
      <c r="X111" s="130"/>
      <c r="Y111" s="130"/>
      <c r="Z111" s="130"/>
    </row>
    <row r="112" spans="1:26" ht="12" customHeight="1">
      <c r="A112" s="71"/>
      <c r="B112" s="135"/>
      <c r="C112" s="135"/>
      <c r="D112" s="135"/>
      <c r="E112" s="130"/>
      <c r="F112" s="130"/>
      <c r="G112" s="130"/>
      <c r="H112" s="130"/>
      <c r="I112" s="130"/>
      <c r="J112" s="183"/>
      <c r="K112" s="129"/>
      <c r="L112" s="130"/>
      <c r="M112" s="130"/>
      <c r="N112" s="130"/>
      <c r="O112" s="130"/>
      <c r="P112" s="130"/>
      <c r="Q112" s="130"/>
      <c r="R112" s="130"/>
      <c r="S112" s="130"/>
      <c r="T112" s="130"/>
      <c r="U112" s="130"/>
      <c r="V112" s="130"/>
      <c r="W112" s="130"/>
      <c r="X112" s="130"/>
      <c r="Y112" s="130"/>
      <c r="Z112" s="130"/>
    </row>
    <row r="113" spans="1:26" ht="12" customHeight="1">
      <c r="A113" s="186"/>
      <c r="B113" s="135"/>
      <c r="C113" s="135"/>
      <c r="D113" s="135"/>
      <c r="E113" s="130"/>
      <c r="F113" s="130"/>
      <c r="G113" s="130"/>
      <c r="H113" s="130"/>
      <c r="I113" s="130"/>
      <c r="J113" s="183"/>
      <c r="K113" s="129"/>
      <c r="L113" s="130"/>
      <c r="M113" s="130"/>
      <c r="N113" s="130"/>
      <c r="O113" s="130"/>
      <c r="P113" s="130"/>
      <c r="Q113" s="130"/>
      <c r="R113" s="130"/>
      <c r="S113" s="130"/>
      <c r="T113" s="130"/>
      <c r="U113" s="130"/>
      <c r="V113" s="130"/>
      <c r="W113" s="130"/>
      <c r="X113" s="130"/>
      <c r="Y113" s="130"/>
      <c r="Z113" s="130"/>
    </row>
    <row r="114" spans="1:26" ht="12" customHeight="1">
      <c r="A114" s="71"/>
      <c r="B114" s="130"/>
      <c r="C114" s="130"/>
      <c r="D114" s="130"/>
      <c r="E114" s="130"/>
      <c r="F114" s="130"/>
      <c r="G114" s="130"/>
      <c r="H114" s="130"/>
      <c r="I114" s="130"/>
      <c r="J114" s="183"/>
      <c r="K114" s="129"/>
      <c r="L114" s="130"/>
      <c r="M114" s="130"/>
      <c r="N114" s="130"/>
      <c r="O114" s="130"/>
      <c r="P114" s="130"/>
      <c r="Q114" s="130"/>
      <c r="R114" s="130"/>
      <c r="S114" s="130"/>
      <c r="T114" s="130"/>
      <c r="U114" s="130"/>
      <c r="V114" s="130"/>
      <c r="W114" s="130"/>
      <c r="X114" s="130"/>
      <c r="Y114" s="130"/>
      <c r="Z114" s="130"/>
    </row>
    <row r="115" spans="1:26" ht="12" customHeight="1">
      <c r="A115" s="186"/>
      <c r="B115" s="130"/>
      <c r="C115" s="130"/>
      <c r="D115" s="130"/>
      <c r="E115" s="130"/>
      <c r="F115" s="130"/>
      <c r="G115" s="130"/>
      <c r="H115" s="130"/>
      <c r="I115" s="130"/>
      <c r="J115" s="183"/>
      <c r="K115" s="129"/>
      <c r="L115" s="130"/>
      <c r="M115" s="130"/>
      <c r="N115" s="130"/>
      <c r="O115" s="130"/>
      <c r="P115" s="130"/>
      <c r="Q115" s="130"/>
      <c r="R115" s="130"/>
      <c r="S115" s="130"/>
      <c r="T115" s="130"/>
      <c r="U115" s="130"/>
      <c r="V115" s="130"/>
      <c r="W115" s="130"/>
      <c r="X115" s="130"/>
      <c r="Y115" s="130"/>
      <c r="Z115" s="130"/>
    </row>
    <row r="116" spans="1:26" ht="12" customHeight="1">
      <c r="A116" s="186"/>
      <c r="B116" s="130"/>
      <c r="C116" s="130"/>
      <c r="D116" s="130"/>
      <c r="E116" s="130"/>
      <c r="F116" s="130"/>
      <c r="G116" s="130"/>
      <c r="H116" s="130"/>
      <c r="I116" s="130"/>
      <c r="J116" s="183"/>
      <c r="K116" s="129"/>
      <c r="L116" s="130"/>
      <c r="M116" s="130"/>
      <c r="N116" s="130"/>
      <c r="O116" s="130"/>
      <c r="P116" s="130"/>
      <c r="Q116" s="130"/>
      <c r="R116" s="130"/>
      <c r="S116" s="130"/>
      <c r="T116" s="130"/>
      <c r="U116" s="130"/>
      <c r="V116" s="130"/>
      <c r="W116" s="130"/>
      <c r="X116" s="130"/>
      <c r="Y116" s="130"/>
      <c r="Z116" s="130"/>
    </row>
    <row r="117" spans="1:26" ht="12" customHeight="1">
      <c r="A117" s="130"/>
      <c r="B117" s="135"/>
      <c r="C117" s="135"/>
      <c r="D117" s="135"/>
      <c r="E117" s="130"/>
      <c r="F117" s="130"/>
      <c r="G117" s="130"/>
      <c r="H117" s="130"/>
      <c r="I117" s="130"/>
      <c r="J117" s="183"/>
      <c r="K117" s="129"/>
      <c r="L117" s="130"/>
      <c r="M117" s="130"/>
      <c r="N117" s="130"/>
      <c r="O117" s="130"/>
      <c r="P117" s="130"/>
      <c r="Q117" s="130"/>
      <c r="R117" s="130"/>
      <c r="S117" s="130"/>
      <c r="T117" s="130"/>
      <c r="U117" s="130"/>
      <c r="V117" s="130"/>
      <c r="W117" s="130"/>
      <c r="X117" s="130"/>
      <c r="Y117" s="130"/>
      <c r="Z117" s="130"/>
    </row>
    <row r="118" spans="1:26" ht="12" customHeight="1">
      <c r="A118" s="130"/>
      <c r="B118" s="130"/>
      <c r="C118" s="130"/>
      <c r="D118" s="130"/>
      <c r="E118" s="130"/>
      <c r="F118" s="130"/>
      <c r="G118" s="130"/>
      <c r="H118" s="130"/>
      <c r="I118" s="130"/>
      <c r="J118" s="183"/>
      <c r="K118" s="129"/>
      <c r="L118" s="130"/>
      <c r="M118" s="130"/>
      <c r="N118" s="130"/>
      <c r="O118" s="130"/>
      <c r="P118" s="130"/>
      <c r="Q118" s="130"/>
      <c r="R118" s="130"/>
      <c r="S118" s="130"/>
      <c r="T118" s="130"/>
      <c r="U118" s="130"/>
      <c r="V118" s="130"/>
      <c r="W118" s="130"/>
      <c r="X118" s="130"/>
      <c r="Y118" s="130"/>
      <c r="Z118" s="130"/>
    </row>
    <row r="119" spans="1:26" ht="12" customHeight="1">
      <c r="A119" s="130"/>
      <c r="B119" s="130"/>
      <c r="C119" s="130"/>
      <c r="D119" s="130"/>
      <c r="E119" s="130"/>
      <c r="F119" s="130"/>
      <c r="G119" s="130"/>
      <c r="H119" s="130"/>
      <c r="I119" s="130"/>
      <c r="J119" s="183"/>
      <c r="K119" s="129"/>
      <c r="L119" s="130"/>
      <c r="M119" s="130"/>
      <c r="N119" s="130"/>
      <c r="O119" s="130"/>
      <c r="P119" s="130"/>
      <c r="Q119" s="130"/>
      <c r="R119" s="130"/>
      <c r="S119" s="130"/>
      <c r="T119" s="130"/>
      <c r="U119" s="130"/>
      <c r="V119" s="130"/>
      <c r="W119" s="130"/>
      <c r="X119" s="130"/>
      <c r="Y119" s="130"/>
      <c r="Z119" s="130"/>
    </row>
    <row r="120" spans="1:26" ht="12" customHeight="1">
      <c r="A120" s="130"/>
      <c r="B120" s="130"/>
      <c r="C120" s="130"/>
      <c r="D120" s="130"/>
      <c r="E120" s="130"/>
      <c r="F120" s="130"/>
      <c r="G120" s="130"/>
      <c r="H120" s="130"/>
      <c r="I120" s="130"/>
      <c r="J120" s="183"/>
      <c r="K120" s="129"/>
      <c r="L120" s="130"/>
      <c r="M120" s="130"/>
      <c r="N120" s="130"/>
      <c r="O120" s="130"/>
      <c r="P120" s="130"/>
      <c r="Q120" s="130"/>
      <c r="R120" s="130"/>
      <c r="S120" s="130"/>
      <c r="T120" s="130"/>
      <c r="U120" s="130"/>
      <c r="V120" s="130"/>
      <c r="W120" s="130"/>
      <c r="X120" s="130"/>
      <c r="Y120" s="130"/>
      <c r="Z120" s="130"/>
    </row>
    <row r="121" spans="1:26" ht="12" customHeight="1">
      <c r="A121" s="186"/>
      <c r="B121" s="130"/>
      <c r="C121" s="130"/>
      <c r="D121" s="130"/>
      <c r="E121" s="130"/>
      <c r="F121" s="130"/>
      <c r="G121" s="130"/>
      <c r="H121" s="130"/>
      <c r="I121" s="130"/>
      <c r="J121" s="183"/>
      <c r="K121" s="129"/>
      <c r="L121" s="130"/>
      <c r="M121" s="130"/>
      <c r="N121" s="130"/>
      <c r="O121" s="130"/>
      <c r="P121" s="130"/>
      <c r="Q121" s="130"/>
      <c r="R121" s="130"/>
      <c r="S121" s="130"/>
      <c r="T121" s="130"/>
      <c r="U121" s="130"/>
      <c r="V121" s="130"/>
      <c r="W121" s="130"/>
      <c r="X121" s="130"/>
      <c r="Y121" s="130"/>
      <c r="Z121" s="130"/>
    </row>
    <row r="122" spans="1:26" ht="12" customHeight="1">
      <c r="A122" s="145"/>
      <c r="B122" s="191"/>
      <c r="C122" s="191"/>
      <c r="D122" s="191"/>
      <c r="E122" s="191"/>
      <c r="F122" s="191"/>
      <c r="G122" s="191"/>
      <c r="H122" s="191"/>
      <c r="I122" s="191"/>
      <c r="J122" s="192"/>
      <c r="K122" s="193"/>
      <c r="L122" s="191"/>
      <c r="M122" s="191"/>
      <c r="N122" s="191"/>
      <c r="O122" s="191"/>
      <c r="P122" s="191"/>
      <c r="Q122" s="191"/>
      <c r="R122" s="191"/>
      <c r="S122" s="191"/>
      <c r="T122" s="191"/>
      <c r="U122" s="191"/>
      <c r="V122" s="191"/>
      <c r="W122" s="191"/>
      <c r="X122" s="191"/>
      <c r="Y122" s="191"/>
      <c r="Z122" s="191"/>
    </row>
    <row r="123" spans="1:26" ht="12" customHeight="1">
      <c r="A123" s="136"/>
      <c r="B123" s="130"/>
      <c r="C123" s="130"/>
      <c r="D123" s="130"/>
      <c r="E123" s="130"/>
      <c r="F123" s="130"/>
      <c r="G123" s="130"/>
      <c r="H123" s="130"/>
      <c r="I123" s="130"/>
      <c r="J123" s="183"/>
      <c r="K123" s="129"/>
      <c r="L123" s="130"/>
      <c r="M123" s="130"/>
      <c r="N123" s="130"/>
      <c r="O123" s="130"/>
      <c r="P123" s="130"/>
      <c r="Q123" s="130"/>
      <c r="R123" s="130"/>
      <c r="S123" s="130"/>
      <c r="T123" s="130"/>
      <c r="U123" s="130"/>
      <c r="V123" s="130"/>
      <c r="W123" s="130"/>
      <c r="X123" s="130"/>
      <c r="Y123" s="130"/>
      <c r="Z123" s="130"/>
    </row>
    <row r="124" spans="1:26" ht="12" customHeight="1">
      <c r="A124" s="130"/>
      <c r="B124" s="194"/>
      <c r="C124" s="130"/>
      <c r="D124" s="606"/>
      <c r="E124" s="390"/>
      <c r="F124" s="390"/>
      <c r="G124" s="390"/>
      <c r="H124" s="390"/>
      <c r="I124" s="390"/>
      <c r="J124" s="183"/>
      <c r="K124" s="129"/>
      <c r="L124" s="130"/>
      <c r="M124" s="130"/>
      <c r="N124" s="130"/>
      <c r="O124" s="130"/>
      <c r="P124" s="130"/>
      <c r="Q124" s="130"/>
      <c r="R124" s="130"/>
      <c r="S124" s="130"/>
      <c r="T124" s="130"/>
      <c r="U124" s="130"/>
      <c r="V124" s="130"/>
      <c r="W124" s="130"/>
      <c r="X124" s="130"/>
      <c r="Y124" s="130"/>
      <c r="Z124" s="130"/>
    </row>
    <row r="125" spans="1:26" ht="12" customHeight="1">
      <c r="A125" s="12"/>
      <c r="B125" s="194"/>
      <c r="C125" s="12"/>
      <c r="D125" s="390"/>
      <c r="E125" s="390"/>
      <c r="F125" s="390"/>
      <c r="G125" s="390"/>
      <c r="H125" s="390"/>
      <c r="I125" s="390"/>
      <c r="J125" s="183"/>
      <c r="K125" s="129"/>
      <c r="L125" s="130"/>
      <c r="M125" s="130"/>
      <c r="N125" s="130"/>
      <c r="O125" s="130"/>
      <c r="P125" s="130"/>
      <c r="Q125" s="130"/>
      <c r="R125" s="130"/>
      <c r="S125" s="130"/>
      <c r="T125" s="130"/>
      <c r="U125" s="130"/>
      <c r="V125" s="130"/>
      <c r="W125" s="130"/>
      <c r="X125" s="130"/>
      <c r="Y125" s="130"/>
      <c r="Z125" s="130"/>
    </row>
    <row r="126" spans="1:26" ht="12" customHeight="1">
      <c r="A126" s="12"/>
      <c r="B126" s="194"/>
      <c r="C126" s="12"/>
      <c r="D126" s="390"/>
      <c r="E126" s="390"/>
      <c r="F126" s="390"/>
      <c r="G126" s="390"/>
      <c r="H126" s="390"/>
      <c r="I126" s="390"/>
      <c r="J126" s="183"/>
      <c r="K126" s="129"/>
      <c r="L126" s="130"/>
      <c r="M126" s="130"/>
      <c r="N126" s="130"/>
      <c r="O126" s="130"/>
      <c r="P126" s="130"/>
      <c r="Q126" s="130"/>
      <c r="R126" s="130"/>
      <c r="S126" s="130"/>
      <c r="T126" s="130"/>
      <c r="U126" s="130"/>
      <c r="V126" s="130"/>
      <c r="W126" s="130"/>
      <c r="X126" s="130"/>
      <c r="Y126" s="130"/>
      <c r="Z126" s="130"/>
    </row>
    <row r="127" spans="1:26" ht="12" customHeight="1">
      <c r="A127" s="12"/>
      <c r="B127" s="194"/>
      <c r="C127" s="12"/>
      <c r="D127" s="33"/>
      <c r="E127" s="12"/>
      <c r="F127" s="12"/>
      <c r="G127" s="12"/>
      <c r="H127" s="130"/>
      <c r="I127" s="130"/>
      <c r="J127" s="183"/>
      <c r="K127" s="129"/>
      <c r="L127" s="130"/>
      <c r="M127" s="130"/>
      <c r="N127" s="130"/>
      <c r="O127" s="130"/>
      <c r="P127" s="130"/>
      <c r="Q127" s="130"/>
      <c r="R127" s="130"/>
      <c r="S127" s="130"/>
      <c r="T127" s="130"/>
      <c r="U127" s="130"/>
      <c r="V127" s="130"/>
      <c r="W127" s="130"/>
      <c r="X127" s="130"/>
      <c r="Y127" s="130"/>
      <c r="Z127" s="130"/>
    </row>
    <row r="128" spans="1:26" ht="12" customHeight="1">
      <c r="A128" s="12"/>
      <c r="B128" s="194"/>
      <c r="C128" s="12"/>
      <c r="D128" s="33"/>
      <c r="E128" s="12"/>
      <c r="F128" s="12"/>
      <c r="G128" s="12"/>
      <c r="H128" s="130"/>
      <c r="I128" s="130"/>
      <c r="J128" s="183"/>
      <c r="K128" s="129"/>
      <c r="L128" s="130"/>
      <c r="M128" s="130"/>
      <c r="N128" s="130"/>
      <c r="O128" s="130"/>
      <c r="P128" s="130"/>
      <c r="Q128" s="130"/>
      <c r="R128" s="130"/>
      <c r="S128" s="130"/>
      <c r="T128" s="130"/>
      <c r="U128" s="130"/>
      <c r="V128" s="130"/>
      <c r="W128" s="130"/>
      <c r="X128" s="130"/>
      <c r="Y128" s="130"/>
      <c r="Z128" s="130"/>
    </row>
    <row r="129" spans="1:26" ht="12" customHeight="1">
      <c r="A129" s="12"/>
      <c r="B129" s="194"/>
      <c r="C129" s="12"/>
      <c r="D129" s="12"/>
      <c r="E129" s="12"/>
      <c r="F129" s="12"/>
      <c r="G129" s="12"/>
      <c r="H129" s="130"/>
      <c r="I129" s="130"/>
      <c r="J129" s="183"/>
      <c r="K129" s="129"/>
      <c r="L129" s="130"/>
      <c r="M129" s="130"/>
      <c r="N129" s="130"/>
      <c r="O129" s="130"/>
      <c r="P129" s="130"/>
      <c r="Q129" s="130"/>
      <c r="R129" s="130"/>
      <c r="S129" s="130"/>
      <c r="T129" s="130"/>
      <c r="U129" s="130"/>
      <c r="V129" s="130"/>
      <c r="W129" s="130"/>
      <c r="X129" s="130"/>
      <c r="Y129" s="130"/>
      <c r="Z129" s="130"/>
    </row>
    <row r="130" spans="1:26" ht="12" customHeight="1">
      <c r="A130" s="12"/>
      <c r="B130" s="194"/>
      <c r="C130" s="12"/>
      <c r="D130" s="12"/>
      <c r="E130" s="12"/>
      <c r="F130" s="12"/>
      <c r="G130" s="12"/>
      <c r="H130" s="130"/>
      <c r="I130" s="130"/>
      <c r="J130" s="183"/>
      <c r="K130" s="129"/>
      <c r="L130" s="130"/>
      <c r="M130" s="130"/>
      <c r="N130" s="130"/>
      <c r="O130" s="130"/>
      <c r="P130" s="130"/>
      <c r="Q130" s="130"/>
      <c r="R130" s="130"/>
      <c r="S130" s="130"/>
      <c r="T130" s="130"/>
      <c r="U130" s="130"/>
      <c r="V130" s="130"/>
      <c r="W130" s="130"/>
      <c r="X130" s="130"/>
      <c r="Y130" s="130"/>
      <c r="Z130" s="130"/>
    </row>
    <row r="131" spans="1:26" ht="12" customHeight="1">
      <c r="A131" s="12"/>
      <c r="B131" s="149"/>
      <c r="C131" s="12"/>
      <c r="D131" s="12"/>
      <c r="E131" s="12"/>
      <c r="F131" s="12"/>
      <c r="G131" s="12"/>
      <c r="H131" s="130"/>
      <c r="I131" s="130"/>
      <c r="J131" s="183"/>
      <c r="K131" s="129"/>
      <c r="L131" s="130"/>
      <c r="M131" s="130"/>
      <c r="N131" s="130"/>
      <c r="O131" s="130"/>
      <c r="P131" s="130"/>
      <c r="Q131" s="130"/>
      <c r="R131" s="130"/>
      <c r="S131" s="130"/>
      <c r="T131" s="130"/>
      <c r="U131" s="130"/>
      <c r="V131" s="130"/>
      <c r="W131" s="130"/>
      <c r="X131" s="130"/>
      <c r="Y131" s="130"/>
      <c r="Z131" s="130"/>
    </row>
    <row r="132" spans="1:26" ht="12" customHeight="1">
      <c r="A132" s="29"/>
      <c r="B132" s="194"/>
      <c r="C132" s="12"/>
      <c r="D132" s="11"/>
      <c r="E132" s="12"/>
      <c r="F132" s="12"/>
      <c r="G132" s="12"/>
      <c r="H132" s="130"/>
      <c r="I132" s="130"/>
      <c r="J132" s="183"/>
      <c r="K132" s="129"/>
      <c r="L132" s="130"/>
      <c r="M132" s="130"/>
      <c r="N132" s="130"/>
      <c r="O132" s="130"/>
      <c r="P132" s="130"/>
      <c r="Q132" s="130"/>
      <c r="R132" s="130"/>
      <c r="S132" s="130"/>
      <c r="T132" s="130"/>
      <c r="U132" s="130"/>
      <c r="V132" s="130"/>
      <c r="W132" s="130"/>
      <c r="X132" s="130"/>
      <c r="Y132" s="130"/>
      <c r="Z132" s="130"/>
    </row>
    <row r="133" spans="1:26" ht="12" customHeight="1">
      <c r="A133" s="151"/>
      <c r="B133" s="12"/>
      <c r="C133" s="12"/>
      <c r="D133" s="12"/>
      <c r="E133" s="12"/>
      <c r="F133" s="12"/>
      <c r="G133" s="12"/>
      <c r="H133" s="130"/>
      <c r="I133" s="130"/>
      <c r="J133" s="183"/>
      <c r="K133" s="129"/>
      <c r="L133" s="130"/>
      <c r="M133" s="130"/>
      <c r="N133" s="130"/>
      <c r="O133" s="130"/>
      <c r="P133" s="130"/>
      <c r="Q133" s="130"/>
      <c r="R133" s="130"/>
      <c r="S133" s="130"/>
      <c r="T133" s="130"/>
      <c r="U133" s="130"/>
      <c r="V133" s="130"/>
      <c r="W133" s="130"/>
      <c r="X133" s="130"/>
      <c r="Y133" s="130"/>
      <c r="Z133" s="130"/>
    </row>
    <row r="134" spans="1:26" ht="12" customHeight="1">
      <c r="A134" s="151"/>
      <c r="B134" s="12"/>
      <c r="C134" s="12"/>
      <c r="D134" s="12"/>
      <c r="E134" s="12"/>
      <c r="F134" s="12"/>
      <c r="G134" s="12"/>
      <c r="H134" s="130"/>
      <c r="I134" s="130"/>
      <c r="J134" s="183"/>
      <c r="K134" s="129"/>
      <c r="L134" s="130"/>
      <c r="M134" s="130"/>
      <c r="N134" s="130"/>
      <c r="O134" s="130"/>
      <c r="P134" s="130"/>
      <c r="Q134" s="130"/>
      <c r="R134" s="130"/>
      <c r="S134" s="130"/>
      <c r="T134" s="130"/>
      <c r="U134" s="130"/>
      <c r="V134" s="130"/>
      <c r="W134" s="130"/>
      <c r="X134" s="130"/>
      <c r="Y134" s="130"/>
      <c r="Z134" s="130"/>
    </row>
    <row r="135" spans="1:26" ht="12" customHeight="1">
      <c r="A135" s="21"/>
      <c r="B135" s="12"/>
      <c r="C135" s="12"/>
      <c r="D135" s="12"/>
      <c r="E135" s="12"/>
      <c r="F135" s="12"/>
      <c r="G135" s="12"/>
      <c r="H135" s="130"/>
      <c r="I135" s="130"/>
      <c r="J135" s="183"/>
      <c r="K135" s="129"/>
      <c r="L135" s="130"/>
      <c r="M135" s="130"/>
      <c r="N135" s="130"/>
      <c r="O135" s="130"/>
      <c r="P135" s="130"/>
      <c r="Q135" s="130"/>
      <c r="R135" s="130"/>
      <c r="S135" s="130"/>
      <c r="T135" s="130"/>
      <c r="U135" s="130"/>
      <c r="V135" s="130"/>
      <c r="W135" s="130"/>
      <c r="X135" s="130"/>
      <c r="Y135" s="130"/>
      <c r="Z135" s="130"/>
    </row>
    <row r="136" spans="1:26" ht="12" customHeight="1">
      <c r="A136" s="71"/>
      <c r="B136" s="12"/>
      <c r="C136" s="12"/>
      <c r="D136" s="12"/>
      <c r="E136" s="12"/>
      <c r="F136" s="12"/>
      <c r="G136" s="12"/>
      <c r="H136" s="130"/>
      <c r="I136" s="130"/>
      <c r="J136" s="183"/>
      <c r="K136" s="129"/>
      <c r="L136" s="130"/>
      <c r="M136" s="130"/>
      <c r="N136" s="130"/>
      <c r="O136" s="130"/>
      <c r="P136" s="130"/>
      <c r="Q136" s="130"/>
      <c r="R136" s="130"/>
      <c r="S136" s="130"/>
      <c r="T136" s="130"/>
      <c r="U136" s="130"/>
      <c r="V136" s="130"/>
      <c r="W136" s="130"/>
      <c r="X136" s="130"/>
      <c r="Y136" s="130"/>
      <c r="Z136" s="130"/>
    </row>
    <row r="137" spans="1:26" ht="12" customHeight="1">
      <c r="A137" s="151"/>
      <c r="B137" s="12"/>
      <c r="C137" s="12"/>
      <c r="D137" s="12"/>
      <c r="E137" s="12"/>
      <c r="F137" s="12"/>
      <c r="G137" s="12"/>
      <c r="H137" s="154"/>
      <c r="I137" s="154"/>
      <c r="J137" s="195"/>
      <c r="K137" s="196"/>
      <c r="L137" s="154"/>
      <c r="M137" s="154"/>
      <c r="N137" s="154"/>
      <c r="O137" s="154"/>
      <c r="P137" s="154"/>
      <c r="Q137" s="154"/>
      <c r="R137" s="154"/>
      <c r="S137" s="154"/>
      <c r="T137" s="154"/>
      <c r="U137" s="154"/>
      <c r="V137" s="154"/>
      <c r="W137" s="154"/>
      <c r="X137" s="154"/>
      <c r="Y137" s="154"/>
      <c r="Z137" s="154"/>
    </row>
    <row r="138" spans="1:26" ht="12" customHeight="1">
      <c r="A138" s="151"/>
      <c r="B138" s="12"/>
      <c r="C138" s="12"/>
      <c r="D138" s="12"/>
      <c r="E138" s="12"/>
      <c r="F138" s="12"/>
      <c r="G138" s="12"/>
      <c r="H138" s="154"/>
      <c r="I138" s="154"/>
      <c r="J138" s="195"/>
      <c r="K138" s="196"/>
      <c r="L138" s="154"/>
      <c r="M138" s="154"/>
      <c r="N138" s="154"/>
      <c r="O138" s="154"/>
      <c r="P138" s="154"/>
      <c r="Q138" s="154"/>
      <c r="R138" s="154"/>
      <c r="S138" s="154"/>
      <c r="T138" s="154"/>
      <c r="U138" s="154"/>
      <c r="V138" s="154"/>
      <c r="W138" s="154"/>
      <c r="X138" s="154"/>
      <c r="Y138" s="154"/>
      <c r="Z138" s="154"/>
    </row>
    <row r="139" spans="1:26" ht="12" customHeight="1">
      <c r="A139" s="608"/>
      <c r="B139" s="390"/>
      <c r="C139" s="390"/>
      <c r="D139" s="124"/>
      <c r="E139" s="12"/>
      <c r="F139" s="12"/>
      <c r="G139" s="12"/>
      <c r="H139" s="154"/>
      <c r="I139" s="154"/>
      <c r="J139" s="195"/>
      <c r="K139" s="196"/>
      <c r="L139" s="154"/>
      <c r="M139" s="154"/>
      <c r="N139" s="154"/>
      <c r="O139" s="154"/>
      <c r="P139" s="154"/>
      <c r="Q139" s="154"/>
      <c r="R139" s="154"/>
      <c r="S139" s="154"/>
      <c r="T139" s="154"/>
      <c r="U139" s="154"/>
      <c r="V139" s="154"/>
      <c r="W139" s="154"/>
      <c r="X139" s="154"/>
      <c r="Y139" s="154"/>
      <c r="Z139" s="154"/>
    </row>
    <row r="140" spans="1:26" ht="12" customHeight="1">
      <c r="A140" s="389"/>
      <c r="B140" s="390"/>
      <c r="C140" s="390"/>
      <c r="D140" s="124"/>
      <c r="E140" s="12"/>
      <c r="F140" s="12"/>
      <c r="G140" s="12"/>
      <c r="H140" s="154"/>
      <c r="I140" s="154"/>
      <c r="J140" s="195"/>
      <c r="K140" s="196"/>
      <c r="L140" s="154"/>
      <c r="M140" s="154"/>
      <c r="N140" s="154"/>
      <c r="O140" s="154"/>
      <c r="P140" s="154"/>
      <c r="Q140" s="154"/>
      <c r="R140" s="154"/>
      <c r="S140" s="154"/>
      <c r="T140" s="154"/>
      <c r="U140" s="154"/>
      <c r="V140" s="154"/>
      <c r="W140" s="154"/>
      <c r="X140" s="154"/>
      <c r="Y140" s="154"/>
      <c r="Z140" s="154"/>
    </row>
    <row r="141" spans="1:26" ht="12" customHeight="1">
      <c r="A141" s="151"/>
      <c r="B141" s="12"/>
      <c r="C141" s="12"/>
      <c r="D141" s="124"/>
      <c r="E141" s="12"/>
      <c r="F141" s="12"/>
      <c r="G141" s="12"/>
      <c r="H141" s="195"/>
      <c r="I141" s="195"/>
      <c r="J141" s="195"/>
      <c r="K141" s="196"/>
      <c r="L141" s="154"/>
      <c r="M141" s="154"/>
      <c r="N141" s="154"/>
      <c r="O141" s="154"/>
      <c r="P141" s="154"/>
      <c r="Q141" s="154"/>
      <c r="R141" s="154"/>
      <c r="S141" s="154"/>
      <c r="T141" s="154"/>
      <c r="U141" s="154"/>
      <c r="V141" s="154"/>
      <c r="W141" s="154"/>
      <c r="X141" s="154"/>
      <c r="Y141" s="154"/>
      <c r="Z141" s="154"/>
    </row>
    <row r="142" spans="1:26" ht="12" customHeight="1">
      <c r="A142" s="197"/>
      <c r="B142" s="124"/>
      <c r="C142" s="124"/>
      <c r="D142" s="124"/>
      <c r="E142" s="12"/>
      <c r="F142" s="12"/>
      <c r="G142" s="12"/>
      <c r="H142" s="195"/>
      <c r="I142" s="195"/>
      <c r="J142" s="195"/>
      <c r="K142" s="196"/>
      <c r="L142" s="154"/>
      <c r="M142" s="154"/>
      <c r="N142" s="154"/>
      <c r="O142" s="154"/>
      <c r="P142" s="154"/>
      <c r="Q142" s="154"/>
      <c r="R142" s="154"/>
      <c r="S142" s="154"/>
      <c r="T142" s="154"/>
      <c r="U142" s="154"/>
      <c r="V142" s="154"/>
      <c r="W142" s="154"/>
      <c r="X142" s="154"/>
      <c r="Y142" s="154"/>
      <c r="Z142" s="154"/>
    </row>
    <row r="143" spans="1:26" ht="12" customHeight="1">
      <c r="A143" s="198"/>
      <c r="B143" s="154"/>
      <c r="C143" s="154"/>
      <c r="D143" s="154"/>
      <c r="E143" s="154"/>
      <c r="F143" s="154"/>
      <c r="G143" s="154"/>
      <c r="H143" s="154"/>
      <c r="I143" s="154"/>
      <c r="J143" s="195"/>
      <c r="K143" s="196"/>
      <c r="L143" s="154"/>
      <c r="M143" s="154"/>
      <c r="N143" s="154"/>
      <c r="O143" s="154"/>
      <c r="P143" s="154"/>
      <c r="Q143" s="154"/>
      <c r="R143" s="154"/>
      <c r="S143" s="154"/>
      <c r="T143" s="154"/>
      <c r="U143" s="154"/>
      <c r="V143" s="154"/>
      <c r="W143" s="154"/>
      <c r="X143" s="154"/>
      <c r="Y143" s="154"/>
      <c r="Z143" s="154"/>
    </row>
    <row r="144" spans="1:26" ht="12" customHeight="1">
      <c r="A144" s="198"/>
      <c r="B144" s="154"/>
      <c r="C144" s="154"/>
      <c r="D144" s="154"/>
      <c r="E144" s="154"/>
      <c r="F144" s="154"/>
      <c r="G144" s="154"/>
      <c r="H144" s="154"/>
      <c r="I144" s="154"/>
      <c r="J144" s="195"/>
      <c r="K144" s="196"/>
      <c r="L144" s="154"/>
      <c r="M144" s="154"/>
      <c r="N144" s="154"/>
      <c r="O144" s="154"/>
      <c r="P144" s="154"/>
      <c r="Q144" s="154"/>
      <c r="R144" s="154"/>
      <c r="S144" s="154"/>
      <c r="T144" s="154"/>
      <c r="U144" s="154"/>
      <c r="V144" s="154"/>
      <c r="W144" s="154"/>
      <c r="X144" s="154"/>
      <c r="Y144" s="154"/>
      <c r="Z144" s="154"/>
    </row>
    <row r="145" spans="1:26" ht="12" customHeight="1">
      <c r="A145" s="198"/>
      <c r="B145" s="154"/>
      <c r="C145" s="154"/>
      <c r="D145" s="154"/>
      <c r="E145" s="154"/>
      <c r="F145" s="154"/>
      <c r="G145" s="154"/>
      <c r="H145" s="154"/>
      <c r="I145" s="154"/>
      <c r="J145" s="195"/>
      <c r="K145" s="196"/>
      <c r="L145" s="154"/>
      <c r="M145" s="154"/>
      <c r="N145" s="154"/>
      <c r="O145" s="154"/>
      <c r="P145" s="154"/>
      <c r="Q145" s="154"/>
      <c r="R145" s="154"/>
      <c r="S145" s="154"/>
      <c r="T145" s="154"/>
      <c r="U145" s="154"/>
      <c r="V145" s="154"/>
      <c r="W145" s="154"/>
      <c r="X145" s="154"/>
      <c r="Y145" s="154"/>
      <c r="Z145" s="154"/>
    </row>
    <row r="146" spans="1:26" ht="12" customHeight="1">
      <c r="A146" s="198"/>
      <c r="B146" s="154"/>
      <c r="C146" s="154"/>
      <c r="D146" s="154"/>
      <c r="E146" s="154"/>
      <c r="F146" s="154"/>
      <c r="G146" s="154"/>
      <c r="H146" s="154"/>
      <c r="I146" s="154"/>
      <c r="J146" s="195"/>
      <c r="K146" s="196"/>
      <c r="L146" s="154"/>
      <c r="M146" s="154"/>
      <c r="N146" s="154"/>
      <c r="O146" s="154"/>
      <c r="P146" s="154"/>
      <c r="Q146" s="154"/>
      <c r="R146" s="154"/>
      <c r="S146" s="154"/>
      <c r="T146" s="154"/>
      <c r="U146" s="154"/>
      <c r="V146" s="154"/>
      <c r="W146" s="154"/>
      <c r="X146" s="154"/>
      <c r="Y146" s="154"/>
      <c r="Z146" s="154"/>
    </row>
    <row r="147" spans="1:26" ht="12" customHeight="1">
      <c r="A147" s="198"/>
      <c r="B147" s="154"/>
      <c r="C147" s="154"/>
      <c r="D147" s="154"/>
      <c r="E147" s="154"/>
      <c r="F147" s="154"/>
      <c r="G147" s="154"/>
      <c r="H147" s="154"/>
      <c r="I147" s="154"/>
      <c r="J147" s="195"/>
      <c r="K147" s="196"/>
      <c r="L147" s="154"/>
      <c r="M147" s="154"/>
      <c r="N147" s="154"/>
      <c r="O147" s="154"/>
      <c r="P147" s="154"/>
      <c r="Q147" s="154"/>
      <c r="R147" s="154"/>
      <c r="S147" s="154"/>
      <c r="T147" s="154"/>
      <c r="U147" s="154"/>
      <c r="V147" s="154"/>
      <c r="W147" s="154"/>
      <c r="X147" s="154"/>
      <c r="Y147" s="154"/>
      <c r="Z147" s="154"/>
    </row>
    <row r="148" spans="1:26" ht="12" customHeight="1">
      <c r="A148" s="198"/>
      <c r="B148" s="154"/>
      <c r="C148" s="154"/>
      <c r="D148" s="154"/>
      <c r="E148" s="154"/>
      <c r="F148" s="154"/>
      <c r="G148" s="154"/>
      <c r="H148" s="154"/>
      <c r="I148" s="154"/>
      <c r="J148" s="195"/>
      <c r="K148" s="196"/>
      <c r="L148" s="154"/>
      <c r="M148" s="154"/>
      <c r="N148" s="154"/>
      <c r="O148" s="154"/>
      <c r="P148" s="154"/>
      <c r="Q148" s="154"/>
      <c r="R148" s="154"/>
      <c r="S148" s="154"/>
      <c r="T148" s="154"/>
      <c r="U148" s="154"/>
      <c r="V148" s="154"/>
      <c r="W148" s="154"/>
      <c r="X148" s="154"/>
      <c r="Y148" s="154"/>
      <c r="Z148" s="154"/>
    </row>
    <row r="149" spans="1:26" ht="12" customHeight="1">
      <c r="A149" s="198"/>
      <c r="B149" s="154"/>
      <c r="C149" s="154"/>
      <c r="D149" s="154"/>
      <c r="E149" s="154"/>
      <c r="F149" s="154"/>
      <c r="G149" s="154"/>
      <c r="H149" s="154"/>
      <c r="I149" s="154"/>
      <c r="J149" s="195"/>
      <c r="K149" s="196"/>
      <c r="L149" s="154"/>
      <c r="M149" s="154"/>
      <c r="N149" s="154"/>
      <c r="O149" s="154"/>
      <c r="P149" s="154"/>
      <c r="Q149" s="154"/>
      <c r="R149" s="154"/>
      <c r="S149" s="154"/>
      <c r="T149" s="154"/>
      <c r="U149" s="154"/>
      <c r="V149" s="154"/>
      <c r="W149" s="154"/>
      <c r="X149" s="154"/>
      <c r="Y149" s="154"/>
      <c r="Z149" s="154"/>
    </row>
    <row r="150" spans="1:26" ht="12" customHeight="1">
      <c r="A150" s="198"/>
      <c r="B150" s="154"/>
      <c r="C150" s="154"/>
      <c r="D150" s="154"/>
      <c r="E150" s="154"/>
      <c r="F150" s="154"/>
      <c r="G150" s="154"/>
      <c r="H150" s="154"/>
      <c r="I150" s="154"/>
      <c r="J150" s="195"/>
      <c r="K150" s="196"/>
      <c r="L150" s="154"/>
      <c r="M150" s="154"/>
      <c r="N150" s="154"/>
      <c r="O150" s="154"/>
      <c r="P150" s="154"/>
      <c r="Q150" s="154"/>
      <c r="R150" s="154"/>
      <c r="S150" s="154"/>
      <c r="T150" s="154"/>
      <c r="U150" s="154"/>
      <c r="V150" s="154"/>
      <c r="W150" s="154"/>
      <c r="X150" s="154"/>
      <c r="Y150" s="154"/>
      <c r="Z150" s="154"/>
    </row>
    <row r="151" spans="1:26" ht="12" customHeight="1">
      <c r="A151" s="198"/>
      <c r="B151" s="154"/>
      <c r="C151" s="154"/>
      <c r="D151" s="154"/>
      <c r="E151" s="154"/>
      <c r="F151" s="154"/>
      <c r="G151" s="154"/>
      <c r="H151" s="154"/>
      <c r="I151" s="154"/>
      <c r="J151" s="195"/>
      <c r="K151" s="196"/>
      <c r="L151" s="154"/>
      <c r="M151" s="154"/>
      <c r="N151" s="154"/>
      <c r="O151" s="154"/>
      <c r="P151" s="154"/>
      <c r="Q151" s="154"/>
      <c r="R151" s="154"/>
      <c r="S151" s="154"/>
      <c r="T151" s="154"/>
      <c r="U151" s="154"/>
      <c r="V151" s="154"/>
      <c r="W151" s="154"/>
      <c r="X151" s="154"/>
      <c r="Y151" s="154"/>
      <c r="Z151" s="154"/>
    </row>
    <row r="152" spans="1:26" ht="12" customHeight="1">
      <c r="A152" s="198"/>
      <c r="B152" s="154"/>
      <c r="C152" s="154"/>
      <c r="D152" s="154"/>
      <c r="E152" s="154"/>
      <c r="F152" s="154"/>
      <c r="G152" s="154"/>
      <c r="H152" s="154"/>
      <c r="I152" s="154"/>
      <c r="J152" s="195"/>
      <c r="K152" s="196"/>
      <c r="L152" s="154"/>
      <c r="M152" s="154"/>
      <c r="N152" s="154"/>
      <c r="O152" s="154"/>
      <c r="P152" s="154"/>
      <c r="Q152" s="154"/>
      <c r="R152" s="154"/>
      <c r="S152" s="154"/>
      <c r="T152" s="154"/>
      <c r="U152" s="154"/>
      <c r="V152" s="154"/>
      <c r="W152" s="154"/>
      <c r="X152" s="154"/>
      <c r="Y152" s="154"/>
      <c r="Z152" s="154"/>
    </row>
    <row r="153" spans="1:26" ht="12" customHeight="1">
      <c r="A153" s="198"/>
      <c r="B153" s="154"/>
      <c r="C153" s="154"/>
      <c r="D153" s="154"/>
      <c r="E153" s="154"/>
      <c r="F153" s="154"/>
      <c r="G153" s="154"/>
      <c r="H153" s="154"/>
      <c r="I153" s="154"/>
      <c r="J153" s="195"/>
      <c r="K153" s="196"/>
      <c r="L153" s="154"/>
      <c r="M153" s="154"/>
      <c r="N153" s="154"/>
      <c r="O153" s="154"/>
      <c r="P153" s="154"/>
      <c r="Q153" s="154"/>
      <c r="R153" s="154"/>
      <c r="S153" s="154"/>
      <c r="T153" s="154"/>
      <c r="U153" s="154"/>
      <c r="V153" s="154"/>
      <c r="W153" s="154"/>
      <c r="X153" s="154"/>
      <c r="Y153" s="154"/>
      <c r="Z153" s="154"/>
    </row>
    <row r="154" spans="1:26" ht="12" customHeight="1">
      <c r="A154" s="198"/>
      <c r="B154" s="154"/>
      <c r="C154" s="154"/>
      <c r="D154" s="154"/>
      <c r="E154" s="154"/>
      <c r="F154" s="154"/>
      <c r="G154" s="154"/>
      <c r="H154" s="154"/>
      <c r="I154" s="154"/>
      <c r="J154" s="195"/>
      <c r="K154" s="196"/>
      <c r="L154" s="154"/>
      <c r="M154" s="154"/>
      <c r="N154" s="154"/>
      <c r="O154" s="154"/>
      <c r="P154" s="154"/>
      <c r="Q154" s="154"/>
      <c r="R154" s="154"/>
      <c r="S154" s="154"/>
      <c r="T154" s="154"/>
      <c r="U154" s="154"/>
      <c r="V154" s="154"/>
      <c r="W154" s="154"/>
      <c r="X154" s="154"/>
      <c r="Y154" s="154"/>
      <c r="Z154" s="154"/>
    </row>
    <row r="155" spans="1:26" ht="12" customHeight="1">
      <c r="A155" s="198"/>
      <c r="B155" s="154"/>
      <c r="C155" s="154"/>
      <c r="D155" s="154"/>
      <c r="E155" s="154"/>
      <c r="F155" s="154"/>
      <c r="G155" s="154"/>
      <c r="H155" s="154"/>
      <c r="I155" s="154"/>
      <c r="J155" s="195"/>
      <c r="K155" s="196"/>
      <c r="L155" s="154"/>
      <c r="M155" s="154"/>
      <c r="N155" s="154"/>
      <c r="O155" s="154"/>
      <c r="P155" s="154"/>
      <c r="Q155" s="154"/>
      <c r="R155" s="154"/>
      <c r="S155" s="154"/>
      <c r="T155" s="154"/>
      <c r="U155" s="154"/>
      <c r="V155" s="154"/>
      <c r="W155" s="154"/>
      <c r="X155" s="154"/>
      <c r="Y155" s="154"/>
      <c r="Z155" s="154"/>
    </row>
    <row r="156" spans="1:26" ht="12" customHeight="1">
      <c r="A156" s="198"/>
      <c r="B156" s="154"/>
      <c r="C156" s="154"/>
      <c r="D156" s="154"/>
      <c r="E156" s="154"/>
      <c r="F156" s="154"/>
      <c r="G156" s="154"/>
      <c r="H156" s="154"/>
      <c r="I156" s="154"/>
      <c r="J156" s="195"/>
      <c r="K156" s="196"/>
      <c r="L156" s="154"/>
      <c r="M156" s="154"/>
      <c r="N156" s="154"/>
      <c r="O156" s="154"/>
      <c r="P156" s="154"/>
      <c r="Q156" s="154"/>
      <c r="R156" s="154"/>
      <c r="S156" s="154"/>
      <c r="T156" s="154"/>
      <c r="U156" s="154"/>
      <c r="V156" s="154"/>
      <c r="W156" s="154"/>
      <c r="X156" s="154"/>
      <c r="Y156" s="154"/>
      <c r="Z156" s="154"/>
    </row>
    <row r="157" spans="1:26" ht="12" customHeight="1">
      <c r="A157" s="198"/>
      <c r="B157" s="154"/>
      <c r="C157" s="154"/>
      <c r="D157" s="154"/>
      <c r="E157" s="154"/>
      <c r="F157" s="154"/>
      <c r="G157" s="154"/>
      <c r="H157" s="154"/>
      <c r="I157" s="154"/>
      <c r="J157" s="195"/>
      <c r="K157" s="196"/>
      <c r="L157" s="154"/>
      <c r="M157" s="154"/>
      <c r="N157" s="154"/>
      <c r="O157" s="154"/>
      <c r="P157" s="154"/>
      <c r="Q157" s="154"/>
      <c r="R157" s="154"/>
      <c r="S157" s="154"/>
      <c r="T157" s="154"/>
      <c r="U157" s="154"/>
      <c r="V157" s="154"/>
      <c r="W157" s="154"/>
      <c r="X157" s="154"/>
      <c r="Y157" s="154"/>
      <c r="Z157" s="154"/>
    </row>
    <row r="158" spans="1:26" ht="12" customHeight="1">
      <c r="A158" s="198"/>
      <c r="B158" s="154"/>
      <c r="C158" s="154"/>
      <c r="D158" s="154"/>
      <c r="E158" s="154"/>
      <c r="F158" s="154"/>
      <c r="G158" s="154"/>
      <c r="H158" s="154"/>
      <c r="I158" s="154"/>
      <c r="J158" s="195"/>
      <c r="K158" s="196"/>
      <c r="L158" s="154"/>
      <c r="M158" s="154"/>
      <c r="N158" s="154"/>
      <c r="O158" s="154"/>
      <c r="P158" s="154"/>
      <c r="Q158" s="154"/>
      <c r="R158" s="154"/>
      <c r="S158" s="154"/>
      <c r="T158" s="154"/>
      <c r="U158" s="154"/>
      <c r="V158" s="154"/>
      <c r="W158" s="154"/>
      <c r="X158" s="154"/>
      <c r="Y158" s="154"/>
      <c r="Z158" s="154"/>
    </row>
    <row r="159" spans="1:26" ht="12" customHeight="1">
      <c r="A159" s="198"/>
      <c r="B159" s="154"/>
      <c r="C159" s="154"/>
      <c r="D159" s="154"/>
      <c r="E159" s="154"/>
      <c r="F159" s="154"/>
      <c r="G159" s="154"/>
      <c r="H159" s="154"/>
      <c r="I159" s="154"/>
      <c r="J159" s="195"/>
      <c r="K159" s="196"/>
      <c r="L159" s="154"/>
      <c r="M159" s="154"/>
      <c r="N159" s="154"/>
      <c r="O159" s="154"/>
      <c r="P159" s="154"/>
      <c r="Q159" s="154"/>
      <c r="R159" s="154"/>
      <c r="S159" s="154"/>
      <c r="T159" s="154"/>
      <c r="U159" s="154"/>
      <c r="V159" s="154"/>
      <c r="W159" s="154"/>
      <c r="X159" s="154"/>
      <c r="Y159" s="154"/>
      <c r="Z159" s="154"/>
    </row>
    <row r="160" spans="1:26" ht="12" customHeight="1">
      <c r="A160" s="198"/>
      <c r="B160" s="154"/>
      <c r="C160" s="154"/>
      <c r="D160" s="154"/>
      <c r="E160" s="154"/>
      <c r="F160" s="154"/>
      <c r="G160" s="154"/>
      <c r="H160" s="154"/>
      <c r="I160" s="154"/>
      <c r="J160" s="195"/>
      <c r="K160" s="196"/>
      <c r="L160" s="154"/>
      <c r="M160" s="154"/>
      <c r="N160" s="154"/>
      <c r="O160" s="154"/>
      <c r="P160" s="154"/>
      <c r="Q160" s="154"/>
      <c r="R160" s="154"/>
      <c r="S160" s="154"/>
      <c r="T160" s="154"/>
      <c r="U160" s="154"/>
      <c r="V160" s="154"/>
      <c r="W160" s="154"/>
      <c r="X160" s="154"/>
      <c r="Y160" s="154"/>
      <c r="Z160" s="154"/>
    </row>
    <row r="161" spans="1:26" ht="12" customHeight="1">
      <c r="A161" s="198"/>
      <c r="B161" s="154"/>
      <c r="C161" s="154"/>
      <c r="D161" s="154"/>
      <c r="E161" s="154"/>
      <c r="F161" s="154"/>
      <c r="G161" s="154"/>
      <c r="H161" s="154"/>
      <c r="I161" s="154"/>
      <c r="J161" s="195"/>
      <c r="K161" s="196"/>
      <c r="L161" s="154"/>
      <c r="M161" s="154"/>
      <c r="N161" s="154"/>
      <c r="O161" s="154"/>
      <c r="P161" s="154"/>
      <c r="Q161" s="154"/>
      <c r="R161" s="154"/>
      <c r="S161" s="154"/>
      <c r="T161" s="154"/>
      <c r="U161" s="154"/>
      <c r="V161" s="154"/>
      <c r="W161" s="154"/>
      <c r="X161" s="154"/>
      <c r="Y161" s="154"/>
      <c r="Z161" s="154"/>
    </row>
    <row r="162" spans="1:26" ht="12" customHeight="1">
      <c r="A162" s="198"/>
      <c r="B162" s="154"/>
      <c r="C162" s="154"/>
      <c r="D162" s="154"/>
      <c r="E162" s="154"/>
      <c r="F162" s="154"/>
      <c r="G162" s="154"/>
      <c r="H162" s="154"/>
      <c r="I162" s="154"/>
      <c r="J162" s="195"/>
      <c r="K162" s="196"/>
      <c r="L162" s="154"/>
      <c r="M162" s="154"/>
      <c r="N162" s="154"/>
      <c r="O162" s="154"/>
      <c r="P162" s="154"/>
      <c r="Q162" s="154"/>
      <c r="R162" s="154"/>
      <c r="S162" s="154"/>
      <c r="T162" s="154"/>
      <c r="U162" s="154"/>
      <c r="V162" s="154"/>
      <c r="W162" s="154"/>
      <c r="X162" s="154"/>
      <c r="Y162" s="154"/>
      <c r="Z162" s="154"/>
    </row>
    <row r="163" spans="1:26" ht="12" customHeight="1">
      <c r="A163" s="198"/>
      <c r="B163" s="154"/>
      <c r="C163" s="154"/>
      <c r="D163" s="154"/>
      <c r="E163" s="154"/>
      <c r="F163" s="154"/>
      <c r="G163" s="154"/>
      <c r="H163" s="154"/>
      <c r="I163" s="154"/>
      <c r="J163" s="195"/>
      <c r="K163" s="196"/>
      <c r="L163" s="154"/>
      <c r="M163" s="154"/>
      <c r="N163" s="154"/>
      <c r="O163" s="154"/>
      <c r="P163" s="154"/>
      <c r="Q163" s="154"/>
      <c r="R163" s="154"/>
      <c r="S163" s="154"/>
      <c r="T163" s="154"/>
      <c r="U163" s="154"/>
      <c r="V163" s="154"/>
      <c r="W163" s="154"/>
      <c r="X163" s="154"/>
      <c r="Y163" s="154"/>
      <c r="Z163" s="154"/>
    </row>
    <row r="164" spans="1:26" ht="12" customHeight="1">
      <c r="A164" s="198"/>
      <c r="B164" s="154"/>
      <c r="C164" s="154"/>
      <c r="D164" s="154"/>
      <c r="E164" s="154"/>
      <c r="F164" s="154"/>
      <c r="G164" s="154"/>
      <c r="H164" s="154"/>
      <c r="I164" s="154"/>
      <c r="J164" s="195"/>
      <c r="K164" s="196"/>
      <c r="L164" s="154"/>
      <c r="M164" s="154"/>
      <c r="N164" s="154"/>
      <c r="O164" s="154"/>
      <c r="P164" s="154"/>
      <c r="Q164" s="154"/>
      <c r="R164" s="154"/>
      <c r="S164" s="154"/>
      <c r="T164" s="154"/>
      <c r="U164" s="154"/>
      <c r="V164" s="154"/>
      <c r="W164" s="154"/>
      <c r="X164" s="154"/>
      <c r="Y164" s="154"/>
      <c r="Z164" s="154"/>
    </row>
    <row r="165" spans="1:26" ht="12" customHeight="1">
      <c r="A165" s="198"/>
      <c r="B165" s="154"/>
      <c r="C165" s="154"/>
      <c r="D165" s="154"/>
      <c r="E165" s="154"/>
      <c r="F165" s="154"/>
      <c r="G165" s="154"/>
      <c r="H165" s="154"/>
      <c r="I165" s="154"/>
      <c r="J165" s="195"/>
      <c r="K165" s="196"/>
      <c r="L165" s="154"/>
      <c r="M165" s="154"/>
      <c r="N165" s="154"/>
      <c r="O165" s="154"/>
      <c r="P165" s="154"/>
      <c r="Q165" s="154"/>
      <c r="R165" s="154"/>
      <c r="S165" s="154"/>
      <c r="T165" s="154"/>
      <c r="U165" s="154"/>
      <c r="V165" s="154"/>
      <c r="W165" s="154"/>
      <c r="X165" s="154"/>
      <c r="Y165" s="154"/>
      <c r="Z165" s="154"/>
    </row>
    <row r="166" spans="1:26" ht="12" customHeight="1">
      <c r="A166" s="198"/>
      <c r="B166" s="154"/>
      <c r="C166" s="154"/>
      <c r="D166" s="154"/>
      <c r="E166" s="154"/>
      <c r="F166" s="154"/>
      <c r="G166" s="154"/>
      <c r="H166" s="154"/>
      <c r="I166" s="154"/>
      <c r="J166" s="195"/>
      <c r="K166" s="196"/>
      <c r="L166" s="154"/>
      <c r="M166" s="154"/>
      <c r="N166" s="154"/>
      <c r="O166" s="154"/>
      <c r="P166" s="154"/>
      <c r="Q166" s="154"/>
      <c r="R166" s="154"/>
      <c r="S166" s="154"/>
      <c r="T166" s="154"/>
      <c r="U166" s="154"/>
      <c r="V166" s="154"/>
      <c r="W166" s="154"/>
      <c r="X166" s="154"/>
      <c r="Y166" s="154"/>
      <c r="Z166" s="154"/>
    </row>
    <row r="167" spans="1:26" ht="12" customHeight="1">
      <c r="A167" s="198"/>
      <c r="B167" s="154"/>
      <c r="C167" s="154"/>
      <c r="D167" s="154"/>
      <c r="E167" s="154"/>
      <c r="F167" s="154"/>
      <c r="G167" s="154"/>
      <c r="H167" s="154"/>
      <c r="I167" s="154"/>
      <c r="J167" s="195"/>
      <c r="K167" s="196"/>
      <c r="L167" s="154"/>
      <c r="M167" s="154"/>
      <c r="N167" s="154"/>
      <c r="O167" s="154"/>
      <c r="P167" s="154"/>
      <c r="Q167" s="154"/>
      <c r="R167" s="154"/>
      <c r="S167" s="154"/>
      <c r="T167" s="154"/>
      <c r="U167" s="154"/>
      <c r="V167" s="154"/>
      <c r="W167" s="154"/>
      <c r="X167" s="154"/>
      <c r="Y167" s="154"/>
      <c r="Z167" s="154"/>
    </row>
    <row r="168" spans="1:26" ht="12" customHeight="1">
      <c r="A168" s="198"/>
      <c r="B168" s="154"/>
      <c r="C168" s="154"/>
      <c r="D168" s="154"/>
      <c r="E168" s="154"/>
      <c r="F168" s="154"/>
      <c r="G168" s="154"/>
      <c r="H168" s="154"/>
      <c r="I168" s="154"/>
      <c r="J168" s="195"/>
      <c r="K168" s="196"/>
      <c r="L168" s="154"/>
      <c r="M168" s="154"/>
      <c r="N168" s="154"/>
      <c r="O168" s="154"/>
      <c r="P168" s="154"/>
      <c r="Q168" s="154"/>
      <c r="R168" s="154"/>
      <c r="S168" s="154"/>
      <c r="T168" s="154"/>
      <c r="U168" s="154"/>
      <c r="V168" s="154"/>
      <c r="W168" s="154"/>
      <c r="X168" s="154"/>
      <c r="Y168" s="154"/>
      <c r="Z168" s="154"/>
    </row>
    <row r="169" spans="1:26" ht="12" customHeight="1">
      <c r="A169" s="198"/>
      <c r="B169" s="154"/>
      <c r="C169" s="154"/>
      <c r="D169" s="154"/>
      <c r="E169" s="154"/>
      <c r="F169" s="154"/>
      <c r="G169" s="154"/>
      <c r="H169" s="154"/>
      <c r="I169" s="154"/>
      <c r="J169" s="195"/>
      <c r="K169" s="196"/>
      <c r="L169" s="154"/>
      <c r="M169" s="154"/>
      <c r="N169" s="154"/>
      <c r="O169" s="154"/>
      <c r="P169" s="154"/>
      <c r="Q169" s="154"/>
      <c r="R169" s="154"/>
      <c r="S169" s="154"/>
      <c r="T169" s="154"/>
      <c r="U169" s="154"/>
      <c r="V169" s="154"/>
      <c r="W169" s="154"/>
      <c r="X169" s="154"/>
      <c r="Y169" s="154"/>
      <c r="Z169" s="154"/>
    </row>
    <row r="170" spans="1:26" ht="12" customHeight="1">
      <c r="A170" s="198"/>
      <c r="B170" s="154"/>
      <c r="C170" s="154"/>
      <c r="D170" s="154"/>
      <c r="E170" s="154"/>
      <c r="F170" s="154"/>
      <c r="G170" s="154"/>
      <c r="H170" s="154"/>
      <c r="I170" s="154"/>
      <c r="J170" s="195"/>
      <c r="K170" s="196"/>
      <c r="L170" s="154"/>
      <c r="M170" s="154"/>
      <c r="N170" s="154"/>
      <c r="O170" s="154"/>
      <c r="P170" s="154"/>
      <c r="Q170" s="154"/>
      <c r="R170" s="154"/>
      <c r="S170" s="154"/>
      <c r="T170" s="154"/>
      <c r="U170" s="154"/>
      <c r="V170" s="154"/>
      <c r="W170" s="154"/>
      <c r="X170" s="154"/>
      <c r="Y170" s="154"/>
      <c r="Z170" s="154"/>
    </row>
    <row r="171" spans="1:26" ht="12" customHeight="1">
      <c r="A171" s="198"/>
      <c r="B171" s="154"/>
      <c r="C171" s="154"/>
      <c r="D171" s="154"/>
      <c r="E171" s="154"/>
      <c r="F171" s="154"/>
      <c r="G171" s="154"/>
      <c r="H171" s="154"/>
      <c r="I171" s="154"/>
      <c r="J171" s="195"/>
      <c r="K171" s="196"/>
      <c r="L171" s="154"/>
      <c r="M171" s="154"/>
      <c r="N171" s="154"/>
      <c r="O171" s="154"/>
      <c r="P171" s="154"/>
      <c r="Q171" s="154"/>
      <c r="R171" s="154"/>
      <c r="S171" s="154"/>
      <c r="T171" s="154"/>
      <c r="U171" s="154"/>
      <c r="V171" s="154"/>
      <c r="W171" s="154"/>
      <c r="X171" s="154"/>
      <c r="Y171" s="154"/>
      <c r="Z171" s="154"/>
    </row>
    <row r="172" spans="1:26" ht="12" customHeight="1">
      <c r="A172" s="198"/>
      <c r="B172" s="154"/>
      <c r="C172" s="154"/>
      <c r="D172" s="154"/>
      <c r="E172" s="154"/>
      <c r="F172" s="154"/>
      <c r="G172" s="154"/>
      <c r="H172" s="154"/>
      <c r="I172" s="154"/>
      <c r="J172" s="195"/>
      <c r="K172" s="196"/>
      <c r="L172" s="154"/>
      <c r="M172" s="154"/>
      <c r="N172" s="154"/>
      <c r="O172" s="154"/>
      <c r="P172" s="154"/>
      <c r="Q172" s="154"/>
      <c r="R172" s="154"/>
      <c r="S172" s="154"/>
      <c r="T172" s="154"/>
      <c r="U172" s="154"/>
      <c r="V172" s="154"/>
      <c r="W172" s="154"/>
      <c r="X172" s="154"/>
      <c r="Y172" s="154"/>
      <c r="Z172" s="154"/>
    </row>
    <row r="173" spans="1:26" ht="12" customHeight="1">
      <c r="A173" s="198"/>
      <c r="B173" s="154"/>
      <c r="C173" s="154"/>
      <c r="D173" s="154"/>
      <c r="E173" s="154"/>
      <c r="F173" s="154"/>
      <c r="G173" s="154"/>
      <c r="H173" s="154"/>
      <c r="I173" s="154"/>
      <c r="J173" s="195"/>
      <c r="K173" s="196"/>
      <c r="L173" s="154"/>
      <c r="M173" s="154"/>
      <c r="N173" s="154"/>
      <c r="O173" s="154"/>
      <c r="P173" s="154"/>
      <c r="Q173" s="154"/>
      <c r="R173" s="154"/>
      <c r="S173" s="154"/>
      <c r="T173" s="154"/>
      <c r="U173" s="154"/>
      <c r="V173" s="154"/>
      <c r="W173" s="154"/>
      <c r="X173" s="154"/>
      <c r="Y173" s="154"/>
      <c r="Z173" s="154"/>
    </row>
    <row r="174" spans="1:26" ht="12" customHeight="1">
      <c r="A174" s="198"/>
      <c r="B174" s="154"/>
      <c r="C174" s="154"/>
      <c r="D174" s="154"/>
      <c r="E174" s="154"/>
      <c r="F174" s="154"/>
      <c r="G174" s="154"/>
      <c r="H174" s="154"/>
      <c r="I174" s="154"/>
      <c r="J174" s="195"/>
      <c r="K174" s="196"/>
      <c r="L174" s="154"/>
      <c r="M174" s="154"/>
      <c r="N174" s="154"/>
      <c r="O174" s="154"/>
      <c r="P174" s="154"/>
      <c r="Q174" s="154"/>
      <c r="R174" s="154"/>
      <c r="S174" s="154"/>
      <c r="T174" s="154"/>
      <c r="U174" s="154"/>
      <c r="V174" s="154"/>
      <c r="W174" s="154"/>
      <c r="X174" s="154"/>
      <c r="Y174" s="154"/>
      <c r="Z174" s="154"/>
    </row>
    <row r="175" spans="1:26" ht="12" customHeight="1">
      <c r="A175" s="198"/>
      <c r="B175" s="154"/>
      <c r="C175" s="154"/>
      <c r="D175" s="154"/>
      <c r="E175" s="154"/>
      <c r="F175" s="154"/>
      <c r="G175" s="154"/>
      <c r="H175" s="154"/>
      <c r="I175" s="154"/>
      <c r="J175" s="195"/>
      <c r="K175" s="196"/>
      <c r="L175" s="154"/>
      <c r="M175" s="154"/>
      <c r="N175" s="154"/>
      <c r="O175" s="154"/>
      <c r="P175" s="154"/>
      <c r="Q175" s="154"/>
      <c r="R175" s="154"/>
      <c r="S175" s="154"/>
      <c r="T175" s="154"/>
      <c r="U175" s="154"/>
      <c r="V175" s="154"/>
      <c r="W175" s="154"/>
      <c r="X175" s="154"/>
      <c r="Y175" s="154"/>
      <c r="Z175" s="154"/>
    </row>
    <row r="176" spans="1:26" ht="12" customHeight="1">
      <c r="A176" s="198"/>
      <c r="B176" s="154"/>
      <c r="C176" s="154"/>
      <c r="D176" s="154"/>
      <c r="E176" s="154"/>
      <c r="F176" s="154"/>
      <c r="G176" s="154"/>
      <c r="H176" s="154"/>
      <c r="I176" s="154"/>
      <c r="J176" s="195"/>
      <c r="K176" s="196"/>
      <c r="L176" s="154"/>
      <c r="M176" s="154"/>
      <c r="N176" s="154"/>
      <c r="O176" s="154"/>
      <c r="P176" s="154"/>
      <c r="Q176" s="154"/>
      <c r="R176" s="154"/>
      <c r="S176" s="154"/>
      <c r="T176" s="154"/>
      <c r="U176" s="154"/>
      <c r="V176" s="154"/>
      <c r="W176" s="154"/>
      <c r="X176" s="154"/>
      <c r="Y176" s="154"/>
      <c r="Z176" s="154"/>
    </row>
    <row r="177" spans="1:26" ht="12" customHeight="1">
      <c r="A177" s="198"/>
      <c r="B177" s="154"/>
      <c r="C177" s="154"/>
      <c r="D177" s="154"/>
      <c r="E177" s="154"/>
      <c r="F177" s="154"/>
      <c r="G177" s="154"/>
      <c r="H177" s="154"/>
      <c r="I177" s="154"/>
      <c r="J177" s="195"/>
      <c r="K177" s="196"/>
      <c r="L177" s="154"/>
      <c r="M177" s="154"/>
      <c r="N177" s="154"/>
      <c r="O177" s="154"/>
      <c r="P177" s="154"/>
      <c r="Q177" s="154"/>
      <c r="R177" s="154"/>
      <c r="S177" s="154"/>
      <c r="T177" s="154"/>
      <c r="U177" s="154"/>
      <c r="V177" s="154"/>
      <c r="W177" s="154"/>
      <c r="X177" s="154"/>
      <c r="Y177" s="154"/>
      <c r="Z177" s="154"/>
    </row>
    <row r="178" spans="1:26" ht="12" customHeight="1">
      <c r="A178" s="198"/>
      <c r="B178" s="154"/>
      <c r="C178" s="154"/>
      <c r="D178" s="154"/>
      <c r="E178" s="154"/>
      <c r="F178" s="154"/>
      <c r="G178" s="154"/>
      <c r="H178" s="154"/>
      <c r="I178" s="154"/>
      <c r="J178" s="195"/>
      <c r="K178" s="196"/>
      <c r="L178" s="154"/>
      <c r="M178" s="154"/>
      <c r="N178" s="154"/>
      <c r="O178" s="154"/>
      <c r="P178" s="154"/>
      <c r="Q178" s="154"/>
      <c r="R178" s="154"/>
      <c r="S178" s="154"/>
      <c r="T178" s="154"/>
      <c r="U178" s="154"/>
      <c r="V178" s="154"/>
      <c r="W178" s="154"/>
      <c r="X178" s="154"/>
      <c r="Y178" s="154"/>
      <c r="Z178" s="154"/>
    </row>
    <row r="179" spans="1:26" ht="12" customHeight="1">
      <c r="A179" s="198"/>
      <c r="B179" s="154"/>
      <c r="C179" s="154"/>
      <c r="D179" s="154"/>
      <c r="E179" s="154"/>
      <c r="F179" s="154"/>
      <c r="G179" s="154"/>
      <c r="H179" s="154"/>
      <c r="I179" s="154"/>
      <c r="J179" s="195"/>
      <c r="K179" s="196"/>
      <c r="L179" s="154"/>
      <c r="M179" s="154"/>
      <c r="N179" s="154"/>
      <c r="O179" s="154"/>
      <c r="P179" s="154"/>
      <c r="Q179" s="154"/>
      <c r="R179" s="154"/>
      <c r="S179" s="154"/>
      <c r="T179" s="154"/>
      <c r="U179" s="154"/>
      <c r="V179" s="154"/>
      <c r="W179" s="154"/>
      <c r="X179" s="154"/>
      <c r="Y179" s="154"/>
      <c r="Z179" s="154"/>
    </row>
    <row r="180" spans="1:26" ht="12" customHeight="1">
      <c r="A180" s="198"/>
      <c r="B180" s="154"/>
      <c r="C180" s="154"/>
      <c r="D180" s="154"/>
      <c r="E180" s="154"/>
      <c r="F180" s="154"/>
      <c r="G180" s="154"/>
      <c r="H180" s="154"/>
      <c r="I180" s="154"/>
      <c r="J180" s="195"/>
      <c r="K180" s="196"/>
      <c r="L180" s="154"/>
      <c r="M180" s="154"/>
      <c r="N180" s="154"/>
      <c r="O180" s="154"/>
      <c r="P180" s="154"/>
      <c r="Q180" s="154"/>
      <c r="R180" s="154"/>
      <c r="S180" s="154"/>
      <c r="T180" s="154"/>
      <c r="U180" s="154"/>
      <c r="V180" s="154"/>
      <c r="W180" s="154"/>
      <c r="X180" s="154"/>
      <c r="Y180" s="154"/>
      <c r="Z180" s="154"/>
    </row>
    <row r="181" spans="1:26" ht="12" customHeight="1">
      <c r="A181" s="198"/>
      <c r="B181" s="154"/>
      <c r="C181" s="154"/>
      <c r="D181" s="154"/>
      <c r="E181" s="154"/>
      <c r="F181" s="154"/>
      <c r="G181" s="154"/>
      <c r="H181" s="154"/>
      <c r="I181" s="154"/>
      <c r="J181" s="195"/>
      <c r="K181" s="196"/>
      <c r="L181" s="154"/>
      <c r="M181" s="154"/>
      <c r="N181" s="154"/>
      <c r="O181" s="154"/>
      <c r="P181" s="154"/>
      <c r="Q181" s="154"/>
      <c r="R181" s="154"/>
      <c r="S181" s="154"/>
      <c r="T181" s="154"/>
      <c r="U181" s="154"/>
      <c r="V181" s="154"/>
      <c r="W181" s="154"/>
      <c r="X181" s="154"/>
      <c r="Y181" s="154"/>
      <c r="Z181" s="154"/>
    </row>
    <row r="182" spans="1:26" ht="12" customHeight="1">
      <c r="A182" s="198"/>
      <c r="B182" s="154"/>
      <c r="C182" s="154"/>
      <c r="D182" s="154"/>
      <c r="E182" s="154"/>
      <c r="F182" s="154"/>
      <c r="G182" s="154"/>
      <c r="H182" s="154"/>
      <c r="I182" s="154"/>
      <c r="J182" s="195"/>
      <c r="K182" s="196"/>
      <c r="L182" s="154"/>
      <c r="M182" s="154"/>
      <c r="N182" s="154"/>
      <c r="O182" s="154"/>
      <c r="P182" s="154"/>
      <c r="Q182" s="154"/>
      <c r="R182" s="154"/>
      <c r="S182" s="154"/>
      <c r="T182" s="154"/>
      <c r="U182" s="154"/>
      <c r="V182" s="154"/>
      <c r="W182" s="154"/>
      <c r="X182" s="154"/>
      <c r="Y182" s="154"/>
      <c r="Z182" s="154"/>
    </row>
    <row r="183" spans="1:26" ht="12" customHeight="1">
      <c r="A183" s="198"/>
      <c r="B183" s="154"/>
      <c r="C183" s="154"/>
      <c r="D183" s="154"/>
      <c r="E183" s="154"/>
      <c r="F183" s="154"/>
      <c r="G183" s="154"/>
      <c r="H183" s="154"/>
      <c r="I183" s="154"/>
      <c r="J183" s="195"/>
      <c r="K183" s="196"/>
      <c r="L183" s="154"/>
      <c r="M183" s="154"/>
      <c r="N183" s="154"/>
      <c r="O183" s="154"/>
      <c r="P183" s="154"/>
      <c r="Q183" s="154"/>
      <c r="R183" s="154"/>
      <c r="S183" s="154"/>
      <c r="T183" s="154"/>
      <c r="U183" s="154"/>
      <c r="V183" s="154"/>
      <c r="W183" s="154"/>
      <c r="X183" s="154"/>
      <c r="Y183" s="154"/>
      <c r="Z183" s="154"/>
    </row>
    <row r="184" spans="1:26" ht="12" customHeight="1">
      <c r="A184" s="198"/>
      <c r="B184" s="154"/>
      <c r="C184" s="154"/>
      <c r="D184" s="154"/>
      <c r="E184" s="154"/>
      <c r="F184" s="154"/>
      <c r="G184" s="154"/>
      <c r="H184" s="154"/>
      <c r="I184" s="154"/>
      <c r="J184" s="195"/>
      <c r="K184" s="196"/>
      <c r="L184" s="154"/>
      <c r="M184" s="154"/>
      <c r="N184" s="154"/>
      <c r="O184" s="154"/>
      <c r="P184" s="154"/>
      <c r="Q184" s="154"/>
      <c r="R184" s="154"/>
      <c r="S184" s="154"/>
      <c r="T184" s="154"/>
      <c r="U184" s="154"/>
      <c r="V184" s="154"/>
      <c r="W184" s="154"/>
      <c r="X184" s="154"/>
      <c r="Y184" s="154"/>
      <c r="Z184" s="154"/>
    </row>
    <row r="185" spans="1:26" ht="12" customHeight="1">
      <c r="A185" s="198"/>
      <c r="B185" s="154"/>
      <c r="C185" s="154"/>
      <c r="D185" s="154"/>
      <c r="E185" s="154"/>
      <c r="F185" s="154"/>
      <c r="G185" s="154"/>
      <c r="H185" s="154"/>
      <c r="I185" s="154"/>
      <c r="J185" s="195"/>
      <c r="K185" s="196"/>
      <c r="L185" s="154"/>
      <c r="M185" s="154"/>
      <c r="N185" s="154"/>
      <c r="O185" s="154"/>
      <c r="P185" s="154"/>
      <c r="Q185" s="154"/>
      <c r="R185" s="154"/>
      <c r="S185" s="154"/>
      <c r="T185" s="154"/>
      <c r="U185" s="154"/>
      <c r="V185" s="154"/>
      <c r="W185" s="154"/>
      <c r="X185" s="154"/>
      <c r="Y185" s="154"/>
      <c r="Z185" s="154"/>
    </row>
    <row r="186" spans="1:26" ht="12" customHeight="1">
      <c r="A186" s="198"/>
      <c r="B186" s="154"/>
      <c r="C186" s="154"/>
      <c r="D186" s="154"/>
      <c r="E186" s="154"/>
      <c r="F186" s="154"/>
      <c r="G186" s="154"/>
      <c r="H186" s="154"/>
      <c r="I186" s="154"/>
      <c r="J186" s="195"/>
      <c r="K186" s="196"/>
      <c r="L186" s="154"/>
      <c r="M186" s="154"/>
      <c r="N186" s="154"/>
      <c r="O186" s="154"/>
      <c r="P186" s="154"/>
      <c r="Q186" s="154"/>
      <c r="R186" s="154"/>
      <c r="S186" s="154"/>
      <c r="T186" s="154"/>
      <c r="U186" s="154"/>
      <c r="V186" s="154"/>
      <c r="W186" s="154"/>
      <c r="X186" s="154"/>
      <c r="Y186" s="154"/>
      <c r="Z186" s="154"/>
    </row>
    <row r="187" spans="1:26" ht="12" customHeight="1">
      <c r="A187" s="198"/>
      <c r="B187" s="154"/>
      <c r="C187" s="154"/>
      <c r="D187" s="154"/>
      <c r="E187" s="154"/>
      <c r="F187" s="154"/>
      <c r="G187" s="154"/>
      <c r="H187" s="154"/>
      <c r="I187" s="154"/>
      <c r="J187" s="195"/>
      <c r="K187" s="196"/>
      <c r="L187" s="154"/>
      <c r="M187" s="154"/>
      <c r="N187" s="154"/>
      <c r="O187" s="154"/>
      <c r="P187" s="154"/>
      <c r="Q187" s="154"/>
      <c r="R187" s="154"/>
      <c r="S187" s="154"/>
      <c r="T187" s="154"/>
      <c r="U187" s="154"/>
      <c r="V187" s="154"/>
      <c r="W187" s="154"/>
      <c r="X187" s="154"/>
      <c r="Y187" s="154"/>
      <c r="Z187" s="154"/>
    </row>
    <row r="188" spans="1:26" ht="12" customHeight="1">
      <c r="A188" s="198"/>
      <c r="B188" s="154"/>
      <c r="C188" s="154"/>
      <c r="D188" s="154"/>
      <c r="E188" s="154"/>
      <c r="F188" s="154"/>
      <c r="G188" s="154"/>
      <c r="H188" s="154"/>
      <c r="I188" s="154"/>
      <c r="J188" s="195"/>
      <c r="K188" s="196"/>
      <c r="L188" s="154"/>
      <c r="M188" s="154"/>
      <c r="N188" s="154"/>
      <c r="O188" s="154"/>
      <c r="P188" s="154"/>
      <c r="Q188" s="154"/>
      <c r="R188" s="154"/>
      <c r="S188" s="154"/>
      <c r="T188" s="154"/>
      <c r="U188" s="154"/>
      <c r="V188" s="154"/>
      <c r="W188" s="154"/>
      <c r="X188" s="154"/>
      <c r="Y188" s="154"/>
      <c r="Z188" s="154"/>
    </row>
    <row r="189" spans="1:26" ht="12" customHeight="1">
      <c r="A189" s="198"/>
      <c r="B189" s="154"/>
      <c r="C189" s="154"/>
      <c r="D189" s="154"/>
      <c r="E189" s="154"/>
      <c r="F189" s="154"/>
      <c r="G189" s="154"/>
      <c r="H189" s="154"/>
      <c r="I189" s="154"/>
      <c r="J189" s="195"/>
      <c r="K189" s="196"/>
      <c r="L189" s="154"/>
      <c r="M189" s="154"/>
      <c r="N189" s="154"/>
      <c r="O189" s="154"/>
      <c r="P189" s="154"/>
      <c r="Q189" s="154"/>
      <c r="R189" s="154"/>
      <c r="S189" s="154"/>
      <c r="T189" s="154"/>
      <c r="U189" s="154"/>
      <c r="V189" s="154"/>
      <c r="W189" s="154"/>
      <c r="X189" s="154"/>
      <c r="Y189" s="154"/>
      <c r="Z189" s="154"/>
    </row>
    <row r="190" spans="1:26" ht="12" customHeight="1">
      <c r="A190" s="198"/>
      <c r="B190" s="154"/>
      <c r="C190" s="154"/>
      <c r="D190" s="154"/>
      <c r="E190" s="154"/>
      <c r="F190" s="154"/>
      <c r="G190" s="154"/>
      <c r="H190" s="154"/>
      <c r="I190" s="154"/>
      <c r="J190" s="195"/>
      <c r="K190" s="196"/>
      <c r="L190" s="154"/>
      <c r="M190" s="154"/>
      <c r="N190" s="154"/>
      <c r="O190" s="154"/>
      <c r="P190" s="154"/>
      <c r="Q190" s="154"/>
      <c r="R190" s="154"/>
      <c r="S190" s="154"/>
      <c r="T190" s="154"/>
      <c r="U190" s="154"/>
      <c r="V190" s="154"/>
      <c r="W190" s="154"/>
      <c r="X190" s="154"/>
      <c r="Y190" s="154"/>
      <c r="Z190" s="154"/>
    </row>
    <row r="191" spans="1:26" ht="12" customHeight="1">
      <c r="A191" s="198"/>
      <c r="B191" s="154"/>
      <c r="C191" s="154"/>
      <c r="D191" s="154"/>
      <c r="E191" s="154"/>
      <c r="F191" s="154"/>
      <c r="G191" s="154"/>
      <c r="H191" s="154"/>
      <c r="I191" s="154"/>
      <c r="J191" s="195"/>
      <c r="K191" s="196"/>
      <c r="L191" s="154"/>
      <c r="M191" s="154"/>
      <c r="N191" s="154"/>
      <c r="O191" s="154"/>
      <c r="P191" s="154"/>
      <c r="Q191" s="154"/>
      <c r="R191" s="154"/>
      <c r="S191" s="154"/>
      <c r="T191" s="154"/>
      <c r="U191" s="154"/>
      <c r="V191" s="154"/>
      <c r="W191" s="154"/>
      <c r="X191" s="154"/>
      <c r="Y191" s="154"/>
      <c r="Z191" s="154"/>
    </row>
    <row r="192" spans="1:26" ht="12" customHeight="1">
      <c r="A192" s="198"/>
      <c r="B192" s="154"/>
      <c r="C192" s="154"/>
      <c r="D192" s="154"/>
      <c r="E192" s="154"/>
      <c r="F192" s="154"/>
      <c r="G192" s="154"/>
      <c r="H192" s="154"/>
      <c r="I192" s="154"/>
      <c r="J192" s="195"/>
      <c r="K192" s="196"/>
      <c r="L192" s="154"/>
      <c r="M192" s="154"/>
      <c r="N192" s="154"/>
      <c r="O192" s="154"/>
      <c r="P192" s="154"/>
      <c r="Q192" s="154"/>
      <c r="R192" s="154"/>
      <c r="S192" s="154"/>
      <c r="T192" s="154"/>
      <c r="U192" s="154"/>
      <c r="V192" s="154"/>
      <c r="W192" s="154"/>
      <c r="X192" s="154"/>
      <c r="Y192" s="154"/>
      <c r="Z192" s="154"/>
    </row>
    <row r="193" spans="1:26" ht="12" customHeight="1">
      <c r="A193" s="198"/>
      <c r="B193" s="154"/>
      <c r="C193" s="154"/>
      <c r="D193" s="154"/>
      <c r="E193" s="154"/>
      <c r="F193" s="154"/>
      <c r="G193" s="154"/>
      <c r="H193" s="154"/>
      <c r="I193" s="154"/>
      <c r="J193" s="195"/>
      <c r="K193" s="196"/>
      <c r="L193" s="154"/>
      <c r="M193" s="154"/>
      <c r="N193" s="154"/>
      <c r="O193" s="154"/>
      <c r="P193" s="154"/>
      <c r="Q193" s="154"/>
      <c r="R193" s="154"/>
      <c r="S193" s="154"/>
      <c r="T193" s="154"/>
      <c r="U193" s="154"/>
      <c r="V193" s="154"/>
      <c r="W193" s="154"/>
      <c r="X193" s="154"/>
      <c r="Y193" s="154"/>
      <c r="Z193" s="154"/>
    </row>
    <row r="194" spans="1:26" ht="12" customHeight="1">
      <c r="A194" s="198"/>
      <c r="B194" s="154"/>
      <c r="C194" s="154"/>
      <c r="D194" s="154"/>
      <c r="E194" s="154"/>
      <c r="F194" s="154"/>
      <c r="G194" s="154"/>
      <c r="H194" s="154"/>
      <c r="I194" s="154"/>
      <c r="J194" s="195"/>
      <c r="K194" s="196"/>
      <c r="L194" s="154"/>
      <c r="M194" s="154"/>
      <c r="N194" s="154"/>
      <c r="O194" s="154"/>
      <c r="P194" s="154"/>
      <c r="Q194" s="154"/>
      <c r="R194" s="154"/>
      <c r="S194" s="154"/>
      <c r="T194" s="154"/>
      <c r="U194" s="154"/>
      <c r="V194" s="154"/>
      <c r="W194" s="154"/>
      <c r="X194" s="154"/>
      <c r="Y194" s="154"/>
      <c r="Z194" s="154"/>
    </row>
    <row r="195" spans="1:26" ht="12" customHeight="1">
      <c r="A195" s="198"/>
      <c r="B195" s="154"/>
      <c r="C195" s="154"/>
      <c r="D195" s="154"/>
      <c r="E195" s="154"/>
      <c r="F195" s="154"/>
      <c r="G195" s="154"/>
      <c r="H195" s="154"/>
      <c r="I195" s="154"/>
      <c r="J195" s="195"/>
      <c r="K195" s="196"/>
      <c r="L195" s="154"/>
      <c r="M195" s="154"/>
      <c r="N195" s="154"/>
      <c r="O195" s="154"/>
      <c r="P195" s="154"/>
      <c r="Q195" s="154"/>
      <c r="R195" s="154"/>
      <c r="S195" s="154"/>
      <c r="T195" s="154"/>
      <c r="U195" s="154"/>
      <c r="V195" s="154"/>
      <c r="W195" s="154"/>
      <c r="X195" s="154"/>
      <c r="Y195" s="154"/>
      <c r="Z195" s="154"/>
    </row>
    <row r="196" spans="1:26" ht="12" customHeight="1">
      <c r="A196" s="198"/>
      <c r="B196" s="154"/>
      <c r="C196" s="154"/>
      <c r="D196" s="154"/>
      <c r="E196" s="154"/>
      <c r="F196" s="154"/>
      <c r="G196" s="154"/>
      <c r="H196" s="154"/>
      <c r="I196" s="154"/>
      <c r="J196" s="195"/>
      <c r="K196" s="196"/>
      <c r="L196" s="154"/>
      <c r="M196" s="154"/>
      <c r="N196" s="154"/>
      <c r="O196" s="154"/>
      <c r="P196" s="154"/>
      <c r="Q196" s="154"/>
      <c r="R196" s="154"/>
      <c r="S196" s="154"/>
      <c r="T196" s="154"/>
      <c r="U196" s="154"/>
      <c r="V196" s="154"/>
      <c r="W196" s="154"/>
      <c r="X196" s="154"/>
      <c r="Y196" s="154"/>
      <c r="Z196" s="154"/>
    </row>
    <row r="197" spans="1:26" ht="12" customHeight="1">
      <c r="A197" s="198"/>
      <c r="B197" s="154"/>
      <c r="C197" s="154"/>
      <c r="D197" s="154"/>
      <c r="E197" s="154"/>
      <c r="F197" s="154"/>
      <c r="G197" s="154"/>
      <c r="H197" s="154"/>
      <c r="I197" s="154"/>
      <c r="J197" s="195"/>
      <c r="K197" s="196"/>
      <c r="L197" s="154"/>
      <c r="M197" s="154"/>
      <c r="N197" s="154"/>
      <c r="O197" s="154"/>
      <c r="P197" s="154"/>
      <c r="Q197" s="154"/>
      <c r="R197" s="154"/>
      <c r="S197" s="154"/>
      <c r="T197" s="154"/>
      <c r="U197" s="154"/>
      <c r="V197" s="154"/>
      <c r="W197" s="154"/>
      <c r="X197" s="154"/>
      <c r="Y197" s="154"/>
      <c r="Z197" s="154"/>
    </row>
    <row r="198" spans="1:26" ht="12" customHeight="1">
      <c r="A198" s="198"/>
      <c r="B198" s="154"/>
      <c r="C198" s="154"/>
      <c r="D198" s="154"/>
      <c r="E198" s="154"/>
      <c r="F198" s="154"/>
      <c r="G198" s="154"/>
      <c r="H198" s="154"/>
      <c r="I198" s="154"/>
      <c r="J198" s="195"/>
      <c r="K198" s="196"/>
      <c r="L198" s="154"/>
      <c r="M198" s="154"/>
      <c r="N198" s="154"/>
      <c r="O198" s="154"/>
      <c r="P198" s="154"/>
      <c r="Q198" s="154"/>
      <c r="R198" s="154"/>
      <c r="S198" s="154"/>
      <c r="T198" s="154"/>
      <c r="U198" s="154"/>
      <c r="V198" s="154"/>
      <c r="W198" s="154"/>
      <c r="X198" s="154"/>
      <c r="Y198" s="154"/>
      <c r="Z198" s="154"/>
    </row>
    <row r="199" spans="1:26" ht="12" customHeight="1">
      <c r="A199" s="198"/>
      <c r="B199" s="154"/>
      <c r="C199" s="154"/>
      <c r="D199" s="154"/>
      <c r="E199" s="154"/>
      <c r="F199" s="154"/>
      <c r="G199" s="154"/>
      <c r="H199" s="154"/>
      <c r="I199" s="154"/>
      <c r="J199" s="195"/>
      <c r="K199" s="196"/>
      <c r="L199" s="154"/>
      <c r="M199" s="154"/>
      <c r="N199" s="154"/>
      <c r="O199" s="154"/>
      <c r="P199" s="154"/>
      <c r="Q199" s="154"/>
      <c r="R199" s="154"/>
      <c r="S199" s="154"/>
      <c r="T199" s="154"/>
      <c r="U199" s="154"/>
      <c r="V199" s="154"/>
      <c r="W199" s="154"/>
      <c r="X199" s="154"/>
      <c r="Y199" s="154"/>
      <c r="Z199" s="154"/>
    </row>
    <row r="200" spans="1:26" ht="12" customHeight="1">
      <c r="A200" s="198"/>
      <c r="B200" s="154"/>
      <c r="C200" s="154"/>
      <c r="D200" s="154"/>
      <c r="E200" s="154"/>
      <c r="F200" s="154"/>
      <c r="G200" s="154"/>
      <c r="H200" s="154"/>
      <c r="I200" s="154"/>
      <c r="J200" s="195"/>
      <c r="K200" s="196"/>
      <c r="L200" s="154"/>
      <c r="M200" s="154"/>
      <c r="N200" s="154"/>
      <c r="O200" s="154"/>
      <c r="P200" s="154"/>
      <c r="Q200" s="154"/>
      <c r="R200" s="154"/>
      <c r="S200" s="154"/>
      <c r="T200" s="154"/>
      <c r="U200" s="154"/>
      <c r="V200" s="154"/>
      <c r="W200" s="154"/>
      <c r="X200" s="154"/>
      <c r="Y200" s="154"/>
      <c r="Z200" s="154"/>
    </row>
    <row r="201" spans="1:26" ht="12" customHeight="1">
      <c r="A201" s="198"/>
      <c r="B201" s="154"/>
      <c r="C201" s="154"/>
      <c r="D201" s="154"/>
      <c r="E201" s="154"/>
      <c r="F201" s="154"/>
      <c r="G201" s="154"/>
      <c r="H201" s="154"/>
      <c r="I201" s="154"/>
      <c r="J201" s="195"/>
      <c r="K201" s="196"/>
      <c r="L201" s="154"/>
      <c r="M201" s="154"/>
      <c r="N201" s="154"/>
      <c r="O201" s="154"/>
      <c r="P201" s="154"/>
      <c r="Q201" s="154"/>
      <c r="R201" s="154"/>
      <c r="S201" s="154"/>
      <c r="T201" s="154"/>
      <c r="U201" s="154"/>
      <c r="V201" s="154"/>
      <c r="W201" s="154"/>
      <c r="X201" s="154"/>
      <c r="Y201" s="154"/>
      <c r="Z201" s="154"/>
    </row>
    <row r="202" spans="1:26" ht="12" customHeight="1">
      <c r="A202" s="198"/>
      <c r="B202" s="154"/>
      <c r="C202" s="154"/>
      <c r="D202" s="154"/>
      <c r="E202" s="154"/>
      <c r="F202" s="154"/>
      <c r="G202" s="154"/>
      <c r="H202" s="154"/>
      <c r="I202" s="154"/>
      <c r="J202" s="195"/>
      <c r="K202" s="196"/>
      <c r="L202" s="154"/>
      <c r="M202" s="154"/>
      <c r="N202" s="154"/>
      <c r="O202" s="154"/>
      <c r="P202" s="154"/>
      <c r="Q202" s="154"/>
      <c r="R202" s="154"/>
      <c r="S202" s="154"/>
      <c r="T202" s="154"/>
      <c r="U202" s="154"/>
      <c r="V202" s="154"/>
      <c r="W202" s="154"/>
      <c r="X202" s="154"/>
      <c r="Y202" s="154"/>
      <c r="Z202" s="154"/>
    </row>
    <row r="203" spans="1:26" ht="12" customHeight="1">
      <c r="A203" s="198"/>
      <c r="B203" s="154"/>
      <c r="C203" s="154"/>
      <c r="D203" s="154"/>
      <c r="E203" s="154"/>
      <c r="F203" s="154"/>
      <c r="G203" s="154"/>
      <c r="H203" s="154"/>
      <c r="I203" s="154"/>
      <c r="J203" s="195"/>
      <c r="K203" s="196"/>
      <c r="L203" s="154"/>
      <c r="M203" s="154"/>
      <c r="N203" s="154"/>
      <c r="O203" s="154"/>
      <c r="P203" s="154"/>
      <c r="Q203" s="154"/>
      <c r="R203" s="154"/>
      <c r="S203" s="154"/>
      <c r="T203" s="154"/>
      <c r="U203" s="154"/>
      <c r="V203" s="154"/>
      <c r="W203" s="154"/>
      <c r="X203" s="154"/>
      <c r="Y203" s="154"/>
      <c r="Z203" s="154"/>
    </row>
    <row r="204" spans="1:26" ht="12" customHeight="1">
      <c r="A204" s="198"/>
      <c r="B204" s="154"/>
      <c r="C204" s="154"/>
      <c r="D204" s="154"/>
      <c r="E204" s="154"/>
      <c r="F204" s="154"/>
      <c r="G204" s="154"/>
      <c r="H204" s="154"/>
      <c r="I204" s="154"/>
      <c r="J204" s="195"/>
      <c r="K204" s="196"/>
      <c r="L204" s="154"/>
      <c r="M204" s="154"/>
      <c r="N204" s="154"/>
      <c r="O204" s="154"/>
      <c r="P204" s="154"/>
      <c r="Q204" s="154"/>
      <c r="R204" s="154"/>
      <c r="S204" s="154"/>
      <c r="T204" s="154"/>
      <c r="U204" s="154"/>
      <c r="V204" s="154"/>
      <c r="W204" s="154"/>
      <c r="X204" s="154"/>
      <c r="Y204" s="154"/>
      <c r="Z204" s="154"/>
    </row>
    <row r="205" spans="1:26" ht="12" customHeight="1">
      <c r="A205" s="198"/>
      <c r="B205" s="154"/>
      <c r="C205" s="154"/>
      <c r="D205" s="154"/>
      <c r="E205" s="154"/>
      <c r="F205" s="154"/>
      <c r="G205" s="154"/>
      <c r="H205" s="154"/>
      <c r="I205" s="154"/>
      <c r="J205" s="195"/>
      <c r="K205" s="196"/>
      <c r="L205" s="154"/>
      <c r="M205" s="154"/>
      <c r="N205" s="154"/>
      <c r="O205" s="154"/>
      <c r="P205" s="154"/>
      <c r="Q205" s="154"/>
      <c r="R205" s="154"/>
      <c r="S205" s="154"/>
      <c r="T205" s="154"/>
      <c r="U205" s="154"/>
      <c r="V205" s="154"/>
      <c r="W205" s="154"/>
      <c r="X205" s="154"/>
      <c r="Y205" s="154"/>
      <c r="Z205" s="154"/>
    </row>
    <row r="206" spans="1:26" ht="12" customHeight="1">
      <c r="A206" s="198"/>
      <c r="B206" s="154"/>
      <c r="C206" s="154"/>
      <c r="D206" s="154"/>
      <c r="E206" s="154"/>
      <c r="F206" s="154"/>
      <c r="G206" s="154"/>
      <c r="H206" s="154"/>
      <c r="I206" s="154"/>
      <c r="J206" s="195"/>
      <c r="K206" s="196"/>
      <c r="L206" s="154"/>
      <c r="M206" s="154"/>
      <c r="N206" s="154"/>
      <c r="O206" s="154"/>
      <c r="P206" s="154"/>
      <c r="Q206" s="154"/>
      <c r="R206" s="154"/>
      <c r="S206" s="154"/>
      <c r="T206" s="154"/>
      <c r="U206" s="154"/>
      <c r="V206" s="154"/>
      <c r="W206" s="154"/>
      <c r="X206" s="154"/>
      <c r="Y206" s="154"/>
      <c r="Z206" s="154"/>
    </row>
    <row r="207" spans="1:26" ht="12" customHeight="1">
      <c r="A207" s="198"/>
      <c r="B207" s="154"/>
      <c r="C207" s="154"/>
      <c r="D207" s="154"/>
      <c r="E207" s="154"/>
      <c r="F207" s="154"/>
      <c r="G207" s="154"/>
      <c r="H207" s="154"/>
      <c r="I207" s="154"/>
      <c r="J207" s="195"/>
      <c r="K207" s="196"/>
      <c r="L207" s="154"/>
      <c r="M207" s="154"/>
      <c r="N207" s="154"/>
      <c r="O207" s="154"/>
      <c r="P207" s="154"/>
      <c r="Q207" s="154"/>
      <c r="R207" s="154"/>
      <c r="S207" s="154"/>
      <c r="T207" s="154"/>
      <c r="U207" s="154"/>
      <c r="V207" s="154"/>
      <c r="W207" s="154"/>
      <c r="X207" s="154"/>
      <c r="Y207" s="154"/>
      <c r="Z207" s="154"/>
    </row>
    <row r="208" spans="1:26" ht="12" customHeight="1">
      <c r="A208" s="198"/>
      <c r="B208" s="154"/>
      <c r="C208" s="154"/>
      <c r="D208" s="154"/>
      <c r="E208" s="154"/>
      <c r="F208" s="154"/>
      <c r="G208" s="154"/>
      <c r="H208" s="154"/>
      <c r="I208" s="154"/>
      <c r="J208" s="195"/>
      <c r="K208" s="196"/>
      <c r="L208" s="154"/>
      <c r="M208" s="154"/>
      <c r="N208" s="154"/>
      <c r="O208" s="154"/>
      <c r="P208" s="154"/>
      <c r="Q208" s="154"/>
      <c r="R208" s="154"/>
      <c r="S208" s="154"/>
      <c r="T208" s="154"/>
      <c r="U208" s="154"/>
      <c r="V208" s="154"/>
      <c r="W208" s="154"/>
      <c r="X208" s="154"/>
      <c r="Y208" s="154"/>
      <c r="Z208" s="154"/>
    </row>
    <row r="209" spans="1:26" ht="12" customHeight="1">
      <c r="A209" s="198"/>
      <c r="B209" s="154"/>
      <c r="C209" s="154"/>
      <c r="D209" s="154"/>
      <c r="E209" s="154"/>
      <c r="F209" s="154"/>
      <c r="G209" s="154"/>
      <c r="H209" s="154"/>
      <c r="I209" s="154"/>
      <c r="J209" s="195"/>
      <c r="K209" s="196"/>
      <c r="L209" s="154"/>
      <c r="M209" s="154"/>
      <c r="N209" s="154"/>
      <c r="O209" s="154"/>
      <c r="P209" s="154"/>
      <c r="Q209" s="154"/>
      <c r="R209" s="154"/>
      <c r="S209" s="154"/>
      <c r="T209" s="154"/>
      <c r="U209" s="154"/>
      <c r="V209" s="154"/>
      <c r="W209" s="154"/>
      <c r="X209" s="154"/>
      <c r="Y209" s="154"/>
      <c r="Z209" s="154"/>
    </row>
    <row r="210" spans="1:26" ht="12" customHeight="1">
      <c r="A210" s="198"/>
      <c r="B210" s="154"/>
      <c r="C210" s="154"/>
      <c r="D210" s="154"/>
      <c r="E210" s="154"/>
      <c r="F210" s="154"/>
      <c r="G210" s="154"/>
      <c r="H210" s="154"/>
      <c r="I210" s="154"/>
      <c r="J210" s="195"/>
      <c r="K210" s="196"/>
      <c r="L210" s="154"/>
      <c r="M210" s="154"/>
      <c r="N210" s="154"/>
      <c r="O210" s="154"/>
      <c r="P210" s="154"/>
      <c r="Q210" s="154"/>
      <c r="R210" s="154"/>
      <c r="S210" s="154"/>
      <c r="T210" s="154"/>
      <c r="U210" s="154"/>
      <c r="V210" s="154"/>
      <c r="W210" s="154"/>
      <c r="X210" s="154"/>
      <c r="Y210" s="154"/>
      <c r="Z210" s="154"/>
    </row>
    <row r="211" spans="1:26" ht="12" customHeight="1">
      <c r="A211" s="198"/>
      <c r="B211" s="154"/>
      <c r="C211" s="154"/>
      <c r="D211" s="154"/>
      <c r="E211" s="154"/>
      <c r="F211" s="154"/>
      <c r="G211" s="154"/>
      <c r="H211" s="154"/>
      <c r="I211" s="154"/>
      <c r="J211" s="195"/>
      <c r="K211" s="196"/>
      <c r="L211" s="154"/>
      <c r="M211" s="154"/>
      <c r="N211" s="154"/>
      <c r="O211" s="154"/>
      <c r="P211" s="154"/>
      <c r="Q211" s="154"/>
      <c r="R211" s="154"/>
      <c r="S211" s="154"/>
      <c r="T211" s="154"/>
      <c r="U211" s="154"/>
      <c r="V211" s="154"/>
      <c r="W211" s="154"/>
      <c r="X211" s="154"/>
      <c r="Y211" s="154"/>
      <c r="Z211" s="154"/>
    </row>
    <row r="212" spans="1:26" ht="12" customHeight="1">
      <c r="A212" s="198"/>
      <c r="B212" s="154"/>
      <c r="C212" s="154"/>
      <c r="D212" s="154"/>
      <c r="E212" s="154"/>
      <c r="F212" s="154"/>
      <c r="G212" s="154"/>
      <c r="H212" s="154"/>
      <c r="I212" s="154"/>
      <c r="J212" s="195"/>
      <c r="K212" s="196"/>
      <c r="L212" s="154"/>
      <c r="M212" s="154"/>
      <c r="N212" s="154"/>
      <c r="O212" s="154"/>
      <c r="P212" s="154"/>
      <c r="Q212" s="154"/>
      <c r="R212" s="154"/>
      <c r="S212" s="154"/>
      <c r="T212" s="154"/>
      <c r="U212" s="154"/>
      <c r="V212" s="154"/>
      <c r="W212" s="154"/>
      <c r="X212" s="154"/>
      <c r="Y212" s="154"/>
      <c r="Z212" s="154"/>
    </row>
    <row r="213" spans="1:26" ht="12" customHeight="1">
      <c r="A213" s="198"/>
      <c r="B213" s="154"/>
      <c r="C213" s="154"/>
      <c r="D213" s="154"/>
      <c r="E213" s="154"/>
      <c r="F213" s="154"/>
      <c r="G213" s="154"/>
      <c r="H213" s="154"/>
      <c r="I213" s="154"/>
      <c r="J213" s="195"/>
      <c r="K213" s="196"/>
      <c r="L213" s="154"/>
      <c r="M213" s="154"/>
      <c r="N213" s="154"/>
      <c r="O213" s="154"/>
      <c r="P213" s="154"/>
      <c r="Q213" s="154"/>
      <c r="R213" s="154"/>
      <c r="S213" s="154"/>
      <c r="T213" s="154"/>
      <c r="U213" s="154"/>
      <c r="V213" s="154"/>
      <c r="W213" s="154"/>
      <c r="X213" s="154"/>
      <c r="Y213" s="154"/>
      <c r="Z213" s="154"/>
    </row>
    <row r="214" spans="1:26" ht="12" customHeight="1">
      <c r="A214" s="198"/>
      <c r="B214" s="154"/>
      <c r="C214" s="154"/>
      <c r="D214" s="154"/>
      <c r="E214" s="154"/>
      <c r="F214" s="154"/>
      <c r="G214" s="154"/>
      <c r="H214" s="154"/>
      <c r="I214" s="154"/>
      <c r="J214" s="195"/>
      <c r="K214" s="196"/>
      <c r="L214" s="154"/>
      <c r="M214" s="154"/>
      <c r="N214" s="154"/>
      <c r="O214" s="154"/>
      <c r="P214" s="154"/>
      <c r="Q214" s="154"/>
      <c r="R214" s="154"/>
      <c r="S214" s="154"/>
      <c r="T214" s="154"/>
      <c r="U214" s="154"/>
      <c r="V214" s="154"/>
      <c r="W214" s="154"/>
      <c r="X214" s="154"/>
      <c r="Y214" s="154"/>
      <c r="Z214" s="154"/>
    </row>
    <row r="215" spans="1:26" ht="12" customHeight="1">
      <c r="A215" s="198"/>
      <c r="B215" s="154"/>
      <c r="C215" s="154"/>
      <c r="D215" s="154"/>
      <c r="E215" s="154"/>
      <c r="F215" s="154"/>
      <c r="G215" s="154"/>
      <c r="H215" s="154"/>
      <c r="I215" s="154"/>
      <c r="J215" s="195"/>
      <c r="K215" s="196"/>
      <c r="L215" s="154"/>
      <c r="M215" s="154"/>
      <c r="N215" s="154"/>
      <c r="O215" s="154"/>
      <c r="P215" s="154"/>
      <c r="Q215" s="154"/>
      <c r="R215" s="154"/>
      <c r="S215" s="154"/>
      <c r="T215" s="154"/>
      <c r="U215" s="154"/>
      <c r="V215" s="154"/>
      <c r="W215" s="154"/>
      <c r="X215" s="154"/>
      <c r="Y215" s="154"/>
      <c r="Z215" s="154"/>
    </row>
    <row r="216" spans="1:26" ht="12" customHeight="1">
      <c r="A216" s="198"/>
      <c r="B216" s="154"/>
      <c r="C216" s="154"/>
      <c r="D216" s="154"/>
      <c r="E216" s="154"/>
      <c r="F216" s="154"/>
      <c r="G216" s="154"/>
      <c r="H216" s="154"/>
      <c r="I216" s="154"/>
      <c r="J216" s="195"/>
      <c r="K216" s="196"/>
      <c r="L216" s="154"/>
      <c r="M216" s="154"/>
      <c r="N216" s="154"/>
      <c r="O216" s="154"/>
      <c r="P216" s="154"/>
      <c r="Q216" s="154"/>
      <c r="R216" s="154"/>
      <c r="S216" s="154"/>
      <c r="T216" s="154"/>
      <c r="U216" s="154"/>
      <c r="V216" s="154"/>
      <c r="W216" s="154"/>
      <c r="X216" s="154"/>
      <c r="Y216" s="154"/>
      <c r="Z216" s="154"/>
    </row>
    <row r="217" spans="1:26" ht="12" customHeight="1">
      <c r="A217" s="198"/>
      <c r="B217" s="154"/>
      <c r="C217" s="154"/>
      <c r="D217" s="154"/>
      <c r="E217" s="154"/>
      <c r="F217" s="154"/>
      <c r="G217" s="154"/>
      <c r="H217" s="154"/>
      <c r="I217" s="154"/>
      <c r="J217" s="195"/>
      <c r="K217" s="196"/>
      <c r="L217" s="154"/>
      <c r="M217" s="154"/>
      <c r="N217" s="154"/>
      <c r="O217" s="154"/>
      <c r="P217" s="154"/>
      <c r="Q217" s="154"/>
      <c r="R217" s="154"/>
      <c r="S217" s="154"/>
      <c r="T217" s="154"/>
      <c r="U217" s="154"/>
      <c r="V217" s="154"/>
      <c r="W217" s="154"/>
      <c r="X217" s="154"/>
      <c r="Y217" s="154"/>
      <c r="Z217" s="154"/>
    </row>
    <row r="218" spans="1:26" ht="12" customHeight="1">
      <c r="A218" s="198"/>
      <c r="B218" s="154"/>
      <c r="C218" s="154"/>
      <c r="D218" s="154"/>
      <c r="E218" s="154"/>
      <c r="F218" s="154"/>
      <c r="G218" s="154"/>
      <c r="H218" s="154"/>
      <c r="I218" s="154"/>
      <c r="J218" s="195"/>
      <c r="K218" s="196"/>
      <c r="L218" s="154"/>
      <c r="M218" s="154"/>
      <c r="N218" s="154"/>
      <c r="O218" s="154"/>
      <c r="P218" s="154"/>
      <c r="Q218" s="154"/>
      <c r="R218" s="154"/>
      <c r="S218" s="154"/>
      <c r="T218" s="154"/>
      <c r="U218" s="154"/>
      <c r="V218" s="154"/>
      <c r="W218" s="154"/>
      <c r="X218" s="154"/>
      <c r="Y218" s="154"/>
      <c r="Z218" s="154"/>
    </row>
    <row r="219" spans="1:26" ht="12" customHeight="1">
      <c r="A219" s="198"/>
      <c r="B219" s="154"/>
      <c r="C219" s="154"/>
      <c r="D219" s="154"/>
      <c r="E219" s="154"/>
      <c r="F219" s="154"/>
      <c r="G219" s="154"/>
      <c r="H219" s="154"/>
      <c r="I219" s="154"/>
      <c r="J219" s="195"/>
      <c r="K219" s="196"/>
      <c r="L219" s="154"/>
      <c r="M219" s="154"/>
      <c r="N219" s="154"/>
      <c r="O219" s="154"/>
      <c r="P219" s="154"/>
      <c r="Q219" s="154"/>
      <c r="R219" s="154"/>
      <c r="S219" s="154"/>
      <c r="T219" s="154"/>
      <c r="U219" s="154"/>
      <c r="V219" s="154"/>
      <c r="W219" s="154"/>
      <c r="X219" s="154"/>
      <c r="Y219" s="154"/>
      <c r="Z219" s="154"/>
    </row>
    <row r="220" spans="1:26" ht="12" customHeight="1">
      <c r="A220" s="198"/>
      <c r="B220" s="154"/>
      <c r="C220" s="154"/>
      <c r="D220" s="154"/>
      <c r="E220" s="154"/>
      <c r="F220" s="154"/>
      <c r="G220" s="154"/>
      <c r="H220" s="154"/>
      <c r="I220" s="154"/>
      <c r="J220" s="195"/>
      <c r="K220" s="196"/>
      <c r="L220" s="154"/>
      <c r="M220" s="154"/>
      <c r="N220" s="154"/>
      <c r="O220" s="154"/>
      <c r="P220" s="154"/>
      <c r="Q220" s="154"/>
      <c r="R220" s="154"/>
      <c r="S220" s="154"/>
      <c r="T220" s="154"/>
      <c r="U220" s="154"/>
      <c r="V220" s="154"/>
      <c r="W220" s="154"/>
      <c r="X220" s="154"/>
      <c r="Y220" s="154"/>
      <c r="Z220" s="154"/>
    </row>
    <row r="221" spans="1:26" ht="12" customHeight="1">
      <c r="A221" s="198"/>
      <c r="B221" s="154"/>
      <c r="C221" s="154"/>
      <c r="D221" s="154"/>
      <c r="E221" s="154"/>
      <c r="F221" s="154"/>
      <c r="G221" s="154"/>
      <c r="H221" s="154"/>
      <c r="I221" s="154"/>
      <c r="J221" s="195"/>
      <c r="K221" s="196"/>
      <c r="L221" s="154"/>
      <c r="M221" s="154"/>
      <c r="N221" s="154"/>
      <c r="O221" s="154"/>
      <c r="P221" s="154"/>
      <c r="Q221" s="154"/>
      <c r="R221" s="154"/>
      <c r="S221" s="154"/>
      <c r="T221" s="154"/>
      <c r="U221" s="154"/>
      <c r="V221" s="154"/>
      <c r="W221" s="154"/>
      <c r="X221" s="154"/>
      <c r="Y221" s="154"/>
      <c r="Z221" s="154"/>
    </row>
    <row r="222" spans="1:26" ht="12" customHeight="1">
      <c r="A222" s="198"/>
      <c r="B222" s="154"/>
      <c r="C222" s="154"/>
      <c r="D222" s="154"/>
      <c r="E222" s="154"/>
      <c r="F222" s="154"/>
      <c r="G222" s="154"/>
      <c r="H222" s="154"/>
      <c r="I222" s="154"/>
      <c r="J222" s="195"/>
      <c r="K222" s="196"/>
      <c r="L222" s="154"/>
      <c r="M222" s="154"/>
      <c r="N222" s="154"/>
      <c r="O222" s="154"/>
      <c r="P222" s="154"/>
      <c r="Q222" s="154"/>
      <c r="R222" s="154"/>
      <c r="S222" s="154"/>
      <c r="T222" s="154"/>
      <c r="U222" s="154"/>
      <c r="V222" s="154"/>
      <c r="W222" s="154"/>
      <c r="X222" s="154"/>
      <c r="Y222" s="154"/>
      <c r="Z222" s="154"/>
    </row>
    <row r="223" spans="1:26" ht="12" customHeight="1">
      <c r="A223" s="198"/>
      <c r="B223" s="154"/>
      <c r="C223" s="154"/>
      <c r="D223" s="154"/>
      <c r="E223" s="154"/>
      <c r="F223" s="154"/>
      <c r="G223" s="154"/>
      <c r="H223" s="154"/>
      <c r="I223" s="154"/>
      <c r="J223" s="195"/>
      <c r="K223" s="196"/>
      <c r="L223" s="154"/>
      <c r="M223" s="154"/>
      <c r="N223" s="154"/>
      <c r="O223" s="154"/>
      <c r="P223" s="154"/>
      <c r="Q223" s="154"/>
      <c r="R223" s="154"/>
      <c r="S223" s="154"/>
      <c r="T223" s="154"/>
      <c r="U223" s="154"/>
      <c r="V223" s="154"/>
      <c r="W223" s="154"/>
      <c r="X223" s="154"/>
      <c r="Y223" s="154"/>
      <c r="Z223" s="154"/>
    </row>
    <row r="224" spans="1:26" ht="12" customHeight="1">
      <c r="A224" s="198"/>
      <c r="B224" s="154"/>
      <c r="C224" s="154"/>
      <c r="D224" s="154"/>
      <c r="E224" s="154"/>
      <c r="F224" s="154"/>
      <c r="G224" s="154"/>
      <c r="H224" s="154"/>
      <c r="I224" s="154"/>
      <c r="J224" s="195"/>
      <c r="K224" s="196"/>
      <c r="L224" s="154"/>
      <c r="M224" s="154"/>
      <c r="N224" s="154"/>
      <c r="O224" s="154"/>
      <c r="P224" s="154"/>
      <c r="Q224" s="154"/>
      <c r="R224" s="154"/>
      <c r="S224" s="154"/>
      <c r="T224" s="154"/>
      <c r="U224" s="154"/>
      <c r="V224" s="154"/>
      <c r="W224" s="154"/>
      <c r="X224" s="154"/>
      <c r="Y224" s="154"/>
      <c r="Z224" s="154"/>
    </row>
    <row r="225" spans="1:26" ht="12" customHeight="1">
      <c r="A225" s="198"/>
      <c r="B225" s="154"/>
      <c r="C225" s="154"/>
      <c r="D225" s="154"/>
      <c r="E225" s="154"/>
      <c r="F225" s="154"/>
      <c r="G225" s="154"/>
      <c r="H225" s="154"/>
      <c r="I225" s="154"/>
      <c r="J225" s="195"/>
      <c r="K225" s="196"/>
      <c r="L225" s="154"/>
      <c r="M225" s="154"/>
      <c r="N225" s="154"/>
      <c r="O225" s="154"/>
      <c r="P225" s="154"/>
      <c r="Q225" s="154"/>
      <c r="R225" s="154"/>
      <c r="S225" s="154"/>
      <c r="T225" s="154"/>
      <c r="U225" s="154"/>
      <c r="V225" s="154"/>
      <c r="W225" s="154"/>
      <c r="X225" s="154"/>
      <c r="Y225" s="154"/>
      <c r="Z225" s="154"/>
    </row>
    <row r="226" spans="1:26" ht="12" customHeight="1">
      <c r="A226" s="198"/>
      <c r="B226" s="154"/>
      <c r="C226" s="154"/>
      <c r="D226" s="154"/>
      <c r="E226" s="154"/>
      <c r="F226" s="154"/>
      <c r="G226" s="154"/>
      <c r="H226" s="154"/>
      <c r="I226" s="154"/>
      <c r="J226" s="195"/>
      <c r="K226" s="196"/>
      <c r="L226" s="154"/>
      <c r="M226" s="154"/>
      <c r="N226" s="154"/>
      <c r="O226" s="154"/>
      <c r="P226" s="154"/>
      <c r="Q226" s="154"/>
      <c r="R226" s="154"/>
      <c r="S226" s="154"/>
      <c r="T226" s="154"/>
      <c r="U226" s="154"/>
      <c r="V226" s="154"/>
      <c r="W226" s="154"/>
      <c r="X226" s="154"/>
      <c r="Y226" s="154"/>
      <c r="Z226" s="154"/>
    </row>
    <row r="227" spans="1:26" ht="12" customHeight="1">
      <c r="A227" s="198"/>
      <c r="B227" s="154"/>
      <c r="C227" s="154"/>
      <c r="D227" s="154"/>
      <c r="E227" s="154"/>
      <c r="F227" s="154"/>
      <c r="G227" s="154"/>
      <c r="H227" s="154"/>
      <c r="I227" s="154"/>
      <c r="J227" s="195"/>
      <c r="K227" s="196"/>
      <c r="L227" s="154"/>
      <c r="M227" s="154"/>
      <c r="N227" s="154"/>
      <c r="O227" s="154"/>
      <c r="P227" s="154"/>
      <c r="Q227" s="154"/>
      <c r="R227" s="154"/>
      <c r="S227" s="154"/>
      <c r="T227" s="154"/>
      <c r="U227" s="154"/>
      <c r="V227" s="154"/>
      <c r="W227" s="154"/>
      <c r="X227" s="154"/>
      <c r="Y227" s="154"/>
      <c r="Z227" s="154"/>
    </row>
    <row r="228" spans="1:26" ht="12" customHeight="1">
      <c r="A228" s="198"/>
      <c r="B228" s="154"/>
      <c r="C228" s="154"/>
      <c r="D228" s="154"/>
      <c r="E228" s="154"/>
      <c r="F228" s="154"/>
      <c r="G228" s="154"/>
      <c r="H228" s="154"/>
      <c r="I228" s="154"/>
      <c r="J228" s="195"/>
      <c r="K228" s="196"/>
      <c r="L228" s="154"/>
      <c r="M228" s="154"/>
      <c r="N228" s="154"/>
      <c r="O228" s="154"/>
      <c r="P228" s="154"/>
      <c r="Q228" s="154"/>
      <c r="R228" s="154"/>
      <c r="S228" s="154"/>
      <c r="T228" s="154"/>
      <c r="U228" s="154"/>
      <c r="V228" s="154"/>
      <c r="W228" s="154"/>
      <c r="X228" s="154"/>
      <c r="Y228" s="154"/>
      <c r="Z228" s="154"/>
    </row>
    <row r="229" spans="1:26" ht="12" customHeight="1">
      <c r="A229" s="198"/>
      <c r="B229" s="154"/>
      <c r="C229" s="154"/>
      <c r="D229" s="154"/>
      <c r="E229" s="154"/>
      <c r="F229" s="154"/>
      <c r="G229" s="154"/>
      <c r="H229" s="154"/>
      <c r="I229" s="154"/>
      <c r="J229" s="195"/>
      <c r="K229" s="196"/>
      <c r="L229" s="154"/>
      <c r="M229" s="154"/>
      <c r="N229" s="154"/>
      <c r="O229" s="154"/>
      <c r="P229" s="154"/>
      <c r="Q229" s="154"/>
      <c r="R229" s="154"/>
      <c r="S229" s="154"/>
      <c r="T229" s="154"/>
      <c r="U229" s="154"/>
      <c r="V229" s="154"/>
      <c r="W229" s="154"/>
      <c r="X229" s="154"/>
      <c r="Y229" s="154"/>
      <c r="Z229" s="154"/>
    </row>
    <row r="230" spans="1:26" ht="12" customHeight="1">
      <c r="A230" s="198"/>
      <c r="B230" s="154"/>
      <c r="C230" s="154"/>
      <c r="D230" s="154"/>
      <c r="E230" s="154"/>
      <c r="F230" s="154"/>
      <c r="G230" s="154"/>
      <c r="H230" s="154"/>
      <c r="I230" s="154"/>
      <c r="J230" s="195"/>
      <c r="K230" s="196"/>
      <c r="L230" s="154"/>
      <c r="M230" s="154"/>
      <c r="N230" s="154"/>
      <c r="O230" s="154"/>
      <c r="P230" s="154"/>
      <c r="Q230" s="154"/>
      <c r="R230" s="154"/>
      <c r="S230" s="154"/>
      <c r="T230" s="154"/>
      <c r="U230" s="154"/>
      <c r="V230" s="154"/>
      <c r="W230" s="154"/>
      <c r="X230" s="154"/>
      <c r="Y230" s="154"/>
      <c r="Z230" s="154"/>
    </row>
    <row r="231" spans="1:26" ht="12" customHeight="1">
      <c r="A231" s="198"/>
      <c r="B231" s="154"/>
      <c r="C231" s="154"/>
      <c r="D231" s="154"/>
      <c r="E231" s="154"/>
      <c r="F231" s="154"/>
      <c r="G231" s="154"/>
      <c r="H231" s="154"/>
      <c r="I231" s="154"/>
      <c r="J231" s="195"/>
      <c r="K231" s="196"/>
      <c r="L231" s="154"/>
      <c r="M231" s="154"/>
      <c r="N231" s="154"/>
      <c r="O231" s="154"/>
      <c r="P231" s="154"/>
      <c r="Q231" s="154"/>
      <c r="R231" s="154"/>
      <c r="S231" s="154"/>
      <c r="T231" s="154"/>
      <c r="U231" s="154"/>
      <c r="V231" s="154"/>
      <c r="W231" s="154"/>
      <c r="X231" s="154"/>
      <c r="Y231" s="154"/>
      <c r="Z231" s="154"/>
    </row>
    <row r="232" spans="1:26" ht="12" customHeight="1">
      <c r="A232" s="198"/>
      <c r="B232" s="154"/>
      <c r="C232" s="154"/>
      <c r="D232" s="154"/>
      <c r="E232" s="154"/>
      <c r="F232" s="154"/>
      <c r="G232" s="154"/>
      <c r="H232" s="154"/>
      <c r="I232" s="154"/>
      <c r="J232" s="195"/>
      <c r="K232" s="196"/>
      <c r="L232" s="154"/>
      <c r="M232" s="154"/>
      <c r="N232" s="154"/>
      <c r="O232" s="154"/>
      <c r="P232" s="154"/>
      <c r="Q232" s="154"/>
      <c r="R232" s="154"/>
      <c r="S232" s="154"/>
      <c r="T232" s="154"/>
      <c r="U232" s="154"/>
      <c r="V232" s="154"/>
      <c r="W232" s="154"/>
      <c r="X232" s="154"/>
      <c r="Y232" s="154"/>
      <c r="Z232" s="154"/>
    </row>
    <row r="233" spans="1:26" ht="12" customHeight="1">
      <c r="A233" s="198"/>
      <c r="B233" s="154"/>
      <c r="C233" s="154"/>
      <c r="D233" s="154"/>
      <c r="E233" s="154"/>
      <c r="F233" s="154"/>
      <c r="G233" s="154"/>
      <c r="H233" s="154"/>
      <c r="I233" s="154"/>
      <c r="J233" s="195"/>
      <c r="K233" s="196"/>
      <c r="L233" s="154"/>
      <c r="M233" s="154"/>
      <c r="N233" s="154"/>
      <c r="O233" s="154"/>
      <c r="P233" s="154"/>
      <c r="Q233" s="154"/>
      <c r="R233" s="154"/>
      <c r="S233" s="154"/>
      <c r="T233" s="154"/>
      <c r="U233" s="154"/>
      <c r="V233" s="154"/>
      <c r="W233" s="154"/>
      <c r="X233" s="154"/>
      <c r="Y233" s="154"/>
      <c r="Z233" s="154"/>
    </row>
    <row r="234" spans="1:26" ht="12" customHeight="1">
      <c r="A234" s="198"/>
      <c r="B234" s="154"/>
      <c r="C234" s="154"/>
      <c r="D234" s="154"/>
      <c r="E234" s="154"/>
      <c r="F234" s="154"/>
      <c r="G234" s="154"/>
      <c r="H234" s="154"/>
      <c r="I234" s="154"/>
      <c r="J234" s="195"/>
      <c r="K234" s="196"/>
      <c r="L234" s="154"/>
      <c r="M234" s="154"/>
      <c r="N234" s="154"/>
      <c r="O234" s="154"/>
      <c r="P234" s="154"/>
      <c r="Q234" s="154"/>
      <c r="R234" s="154"/>
      <c r="S234" s="154"/>
      <c r="T234" s="154"/>
      <c r="U234" s="154"/>
      <c r="V234" s="154"/>
      <c r="W234" s="154"/>
      <c r="X234" s="154"/>
      <c r="Y234" s="154"/>
      <c r="Z234" s="154"/>
    </row>
    <row r="235" spans="1:26" ht="12" customHeight="1">
      <c r="A235" s="198"/>
      <c r="B235" s="154"/>
      <c r="C235" s="154"/>
      <c r="D235" s="154"/>
      <c r="E235" s="154"/>
      <c r="F235" s="154"/>
      <c r="G235" s="154"/>
      <c r="H235" s="154"/>
      <c r="I235" s="154"/>
      <c r="J235" s="195"/>
      <c r="K235" s="196"/>
      <c r="L235" s="154"/>
      <c r="M235" s="154"/>
      <c r="N235" s="154"/>
      <c r="O235" s="154"/>
      <c r="P235" s="154"/>
      <c r="Q235" s="154"/>
      <c r="R235" s="154"/>
      <c r="S235" s="154"/>
      <c r="T235" s="154"/>
      <c r="U235" s="154"/>
      <c r="V235" s="154"/>
      <c r="W235" s="154"/>
      <c r="X235" s="154"/>
      <c r="Y235" s="154"/>
      <c r="Z235" s="154"/>
    </row>
    <row r="236" spans="1:26" ht="12" customHeight="1">
      <c r="A236" s="198"/>
      <c r="B236" s="154"/>
      <c r="C236" s="154"/>
      <c r="D236" s="154"/>
      <c r="E236" s="154"/>
      <c r="F236" s="154"/>
      <c r="G236" s="154"/>
      <c r="H236" s="154"/>
      <c r="I236" s="154"/>
      <c r="J236" s="195"/>
      <c r="K236" s="196"/>
      <c r="L236" s="154"/>
      <c r="M236" s="154"/>
      <c r="N236" s="154"/>
      <c r="O236" s="154"/>
      <c r="P236" s="154"/>
      <c r="Q236" s="154"/>
      <c r="R236" s="154"/>
      <c r="S236" s="154"/>
      <c r="T236" s="154"/>
      <c r="U236" s="154"/>
      <c r="V236" s="154"/>
      <c r="W236" s="154"/>
      <c r="X236" s="154"/>
      <c r="Y236" s="154"/>
      <c r="Z236" s="154"/>
    </row>
    <row r="237" spans="1:26" ht="12" customHeight="1">
      <c r="A237" s="198"/>
      <c r="B237" s="154"/>
      <c r="C237" s="154"/>
      <c r="D237" s="154"/>
      <c r="E237" s="154"/>
      <c r="F237" s="154"/>
      <c r="G237" s="154"/>
      <c r="H237" s="154"/>
      <c r="I237" s="154"/>
      <c r="J237" s="195"/>
      <c r="K237" s="196"/>
      <c r="L237" s="154"/>
      <c r="M237" s="154"/>
      <c r="N237" s="154"/>
      <c r="O237" s="154"/>
      <c r="P237" s="154"/>
      <c r="Q237" s="154"/>
      <c r="R237" s="154"/>
      <c r="S237" s="154"/>
      <c r="T237" s="154"/>
      <c r="U237" s="154"/>
      <c r="V237" s="154"/>
      <c r="W237" s="154"/>
      <c r="X237" s="154"/>
      <c r="Y237" s="154"/>
      <c r="Z237" s="154"/>
    </row>
    <row r="238" spans="1:26" ht="12" customHeight="1">
      <c r="A238" s="198"/>
      <c r="B238" s="154"/>
      <c r="C238" s="154"/>
      <c r="D238" s="154"/>
      <c r="E238" s="154"/>
      <c r="F238" s="154"/>
      <c r="G238" s="154"/>
      <c r="H238" s="154"/>
      <c r="I238" s="154"/>
      <c r="J238" s="195"/>
      <c r="K238" s="196"/>
      <c r="L238" s="154"/>
      <c r="M238" s="154"/>
      <c r="N238" s="154"/>
      <c r="O238" s="154"/>
      <c r="P238" s="154"/>
      <c r="Q238" s="154"/>
      <c r="R238" s="154"/>
      <c r="S238" s="154"/>
      <c r="T238" s="154"/>
      <c r="U238" s="154"/>
      <c r="V238" s="154"/>
      <c r="W238" s="154"/>
      <c r="X238" s="154"/>
      <c r="Y238" s="154"/>
      <c r="Z238" s="154"/>
    </row>
    <row r="239" spans="1:26" ht="12" customHeight="1">
      <c r="A239" s="198"/>
      <c r="B239" s="154"/>
      <c r="C239" s="154"/>
      <c r="D239" s="154"/>
      <c r="E239" s="154"/>
      <c r="F239" s="154"/>
      <c r="G239" s="154"/>
      <c r="H239" s="154"/>
      <c r="I239" s="154"/>
      <c r="J239" s="195"/>
      <c r="K239" s="196"/>
      <c r="L239" s="154"/>
      <c r="M239" s="154"/>
      <c r="N239" s="154"/>
      <c r="O239" s="154"/>
      <c r="P239" s="154"/>
      <c r="Q239" s="154"/>
      <c r="R239" s="154"/>
      <c r="S239" s="154"/>
      <c r="T239" s="154"/>
      <c r="U239" s="154"/>
      <c r="V239" s="154"/>
      <c r="W239" s="154"/>
      <c r="X239" s="154"/>
      <c r="Y239" s="154"/>
      <c r="Z239" s="154"/>
    </row>
    <row r="240" spans="1:26" ht="12" customHeight="1">
      <c r="A240" s="198"/>
      <c r="B240" s="154"/>
      <c r="C240" s="154"/>
      <c r="D240" s="154"/>
      <c r="E240" s="154"/>
      <c r="F240" s="154"/>
      <c r="G240" s="154"/>
      <c r="H240" s="154"/>
      <c r="I240" s="154"/>
      <c r="J240" s="195"/>
      <c r="K240" s="196"/>
      <c r="L240" s="154"/>
      <c r="M240" s="154"/>
      <c r="N240" s="154"/>
      <c r="O240" s="154"/>
      <c r="P240" s="154"/>
      <c r="Q240" s="154"/>
      <c r="R240" s="154"/>
      <c r="S240" s="154"/>
      <c r="T240" s="154"/>
      <c r="U240" s="154"/>
      <c r="V240" s="154"/>
      <c r="W240" s="154"/>
      <c r="X240" s="154"/>
      <c r="Y240" s="154"/>
      <c r="Z240" s="154"/>
    </row>
    <row r="241" spans="1:26" ht="12" customHeight="1">
      <c r="A241" s="198"/>
      <c r="B241" s="154"/>
      <c r="C241" s="154"/>
      <c r="D241" s="154"/>
      <c r="E241" s="154"/>
      <c r="F241" s="154"/>
      <c r="G241" s="154"/>
      <c r="H241" s="154"/>
      <c r="I241" s="154"/>
      <c r="J241" s="195"/>
      <c r="K241" s="196"/>
      <c r="L241" s="154"/>
      <c r="M241" s="154"/>
      <c r="N241" s="154"/>
      <c r="O241" s="154"/>
      <c r="P241" s="154"/>
      <c r="Q241" s="154"/>
      <c r="R241" s="154"/>
      <c r="S241" s="154"/>
      <c r="T241" s="154"/>
      <c r="U241" s="154"/>
      <c r="V241" s="154"/>
      <c r="W241" s="154"/>
      <c r="X241" s="154"/>
      <c r="Y241" s="154"/>
      <c r="Z241" s="154"/>
    </row>
    <row r="242" spans="1:26" ht="12" customHeight="1">
      <c r="A242" s="198"/>
      <c r="B242" s="154"/>
      <c r="C242" s="154"/>
      <c r="D242" s="154"/>
      <c r="E242" s="154"/>
      <c r="F242" s="154"/>
      <c r="G242" s="154"/>
      <c r="H242" s="154"/>
      <c r="I242" s="154"/>
      <c r="J242" s="195"/>
      <c r="K242" s="196"/>
      <c r="L242" s="154"/>
      <c r="M242" s="154"/>
      <c r="N242" s="154"/>
      <c r="O242" s="154"/>
      <c r="P242" s="154"/>
      <c r="Q242" s="154"/>
      <c r="R242" s="154"/>
      <c r="S242" s="154"/>
      <c r="T242" s="154"/>
      <c r="U242" s="154"/>
      <c r="V242" s="154"/>
      <c r="W242" s="154"/>
      <c r="X242" s="154"/>
      <c r="Y242" s="154"/>
      <c r="Z242" s="154"/>
    </row>
    <row r="243" spans="1:26" ht="12" customHeight="1">
      <c r="A243" s="198"/>
      <c r="B243" s="154"/>
      <c r="C243" s="154"/>
      <c r="D243" s="154"/>
      <c r="E243" s="154"/>
      <c r="F243" s="154"/>
      <c r="G243" s="154"/>
      <c r="H243" s="154"/>
      <c r="I243" s="154"/>
      <c r="J243" s="195"/>
      <c r="K243" s="196"/>
      <c r="L243" s="154"/>
      <c r="M243" s="154"/>
      <c r="N243" s="154"/>
      <c r="O243" s="154"/>
      <c r="P243" s="154"/>
      <c r="Q243" s="154"/>
      <c r="R243" s="154"/>
      <c r="S243" s="154"/>
      <c r="T243" s="154"/>
      <c r="U243" s="154"/>
      <c r="V243" s="154"/>
      <c r="W243" s="154"/>
      <c r="X243" s="154"/>
      <c r="Y243" s="154"/>
      <c r="Z243" s="154"/>
    </row>
    <row r="244" spans="1:26" ht="12" customHeight="1">
      <c r="A244" s="198"/>
      <c r="B244" s="154"/>
      <c r="C244" s="154"/>
      <c r="D244" s="154"/>
      <c r="E244" s="154"/>
      <c r="F244" s="154"/>
      <c r="G244" s="154"/>
      <c r="H244" s="154"/>
      <c r="I244" s="154"/>
      <c r="J244" s="195"/>
      <c r="K244" s="196"/>
      <c r="L244" s="154"/>
      <c r="M244" s="154"/>
      <c r="N244" s="154"/>
      <c r="O244" s="154"/>
      <c r="P244" s="154"/>
      <c r="Q244" s="154"/>
      <c r="R244" s="154"/>
      <c r="S244" s="154"/>
      <c r="T244" s="154"/>
      <c r="U244" s="154"/>
      <c r="V244" s="154"/>
      <c r="W244" s="154"/>
      <c r="X244" s="154"/>
      <c r="Y244" s="154"/>
      <c r="Z244" s="154"/>
    </row>
    <row r="245" spans="1:26" ht="12" customHeight="1">
      <c r="A245" s="198"/>
      <c r="B245" s="154"/>
      <c r="C245" s="154"/>
      <c r="D245" s="154"/>
      <c r="E245" s="154"/>
      <c r="F245" s="154"/>
      <c r="G245" s="154"/>
      <c r="H245" s="154"/>
      <c r="I245" s="154"/>
      <c r="J245" s="195"/>
      <c r="K245" s="196"/>
      <c r="L245" s="154"/>
      <c r="M245" s="154"/>
      <c r="N245" s="154"/>
      <c r="O245" s="154"/>
      <c r="P245" s="154"/>
      <c r="Q245" s="154"/>
      <c r="R245" s="154"/>
      <c r="S245" s="154"/>
      <c r="T245" s="154"/>
      <c r="U245" s="154"/>
      <c r="V245" s="154"/>
      <c r="W245" s="154"/>
      <c r="X245" s="154"/>
      <c r="Y245" s="154"/>
      <c r="Z245" s="154"/>
    </row>
    <row r="246" spans="1:26" ht="12" customHeight="1">
      <c r="A246" s="198"/>
      <c r="B246" s="154"/>
      <c r="C246" s="154"/>
      <c r="D246" s="154"/>
      <c r="E246" s="154"/>
      <c r="F246" s="154"/>
      <c r="G246" s="154"/>
      <c r="H246" s="154"/>
      <c r="I246" s="154"/>
      <c r="J246" s="195"/>
      <c r="K246" s="196"/>
      <c r="L246" s="154"/>
      <c r="M246" s="154"/>
      <c r="N246" s="154"/>
      <c r="O246" s="154"/>
      <c r="P246" s="154"/>
      <c r="Q246" s="154"/>
      <c r="R246" s="154"/>
      <c r="S246" s="154"/>
      <c r="T246" s="154"/>
      <c r="U246" s="154"/>
      <c r="V246" s="154"/>
      <c r="W246" s="154"/>
      <c r="X246" s="154"/>
      <c r="Y246" s="154"/>
      <c r="Z246" s="154"/>
    </row>
    <row r="247" spans="1:26" ht="12" customHeight="1">
      <c r="A247" s="198"/>
      <c r="B247" s="154"/>
      <c r="C247" s="154"/>
      <c r="D247" s="154"/>
      <c r="E247" s="154"/>
      <c r="F247" s="154"/>
      <c r="G247" s="154"/>
      <c r="H247" s="154"/>
      <c r="I247" s="154"/>
      <c r="J247" s="195"/>
      <c r="K247" s="196"/>
      <c r="L247" s="154"/>
      <c r="M247" s="154"/>
      <c r="N247" s="154"/>
      <c r="O247" s="154"/>
      <c r="P247" s="154"/>
      <c r="Q247" s="154"/>
      <c r="R247" s="154"/>
      <c r="S247" s="154"/>
      <c r="T247" s="154"/>
      <c r="U247" s="154"/>
      <c r="V247" s="154"/>
      <c r="W247" s="154"/>
      <c r="X247" s="154"/>
      <c r="Y247" s="154"/>
      <c r="Z247" s="154"/>
    </row>
    <row r="248" spans="1:26" ht="12" customHeight="1">
      <c r="A248" s="198"/>
      <c r="B248" s="154"/>
      <c r="C248" s="154"/>
      <c r="D248" s="154"/>
      <c r="E248" s="154"/>
      <c r="F248" s="154"/>
      <c r="G248" s="154"/>
      <c r="H248" s="154"/>
      <c r="I248" s="154"/>
      <c r="J248" s="195"/>
      <c r="K248" s="196"/>
      <c r="L248" s="154"/>
      <c r="M248" s="154"/>
      <c r="N248" s="154"/>
      <c r="O248" s="154"/>
      <c r="P248" s="154"/>
      <c r="Q248" s="154"/>
      <c r="R248" s="154"/>
      <c r="S248" s="154"/>
      <c r="T248" s="154"/>
      <c r="U248" s="154"/>
      <c r="V248" s="154"/>
      <c r="W248" s="154"/>
      <c r="X248" s="154"/>
      <c r="Y248" s="154"/>
      <c r="Z248" s="154"/>
    </row>
    <row r="249" spans="1:26" ht="12" customHeight="1">
      <c r="A249" s="198"/>
      <c r="B249" s="154"/>
      <c r="C249" s="154"/>
      <c r="D249" s="154"/>
      <c r="E249" s="154"/>
      <c r="F249" s="154"/>
      <c r="G249" s="154"/>
      <c r="H249" s="154"/>
      <c r="I249" s="154"/>
      <c r="J249" s="195"/>
      <c r="K249" s="196"/>
      <c r="L249" s="154"/>
      <c r="M249" s="154"/>
      <c r="N249" s="154"/>
      <c r="O249" s="154"/>
      <c r="P249" s="154"/>
      <c r="Q249" s="154"/>
      <c r="R249" s="154"/>
      <c r="S249" s="154"/>
      <c r="T249" s="154"/>
      <c r="U249" s="154"/>
      <c r="V249" s="154"/>
      <c r="W249" s="154"/>
      <c r="X249" s="154"/>
      <c r="Y249" s="154"/>
      <c r="Z249" s="154"/>
    </row>
    <row r="250" spans="1:26" ht="12" customHeight="1">
      <c r="A250" s="198"/>
      <c r="B250" s="154"/>
      <c r="C250" s="154"/>
      <c r="D250" s="154"/>
      <c r="E250" s="154"/>
      <c r="F250" s="154"/>
      <c r="G250" s="154"/>
      <c r="H250" s="154"/>
      <c r="I250" s="154"/>
      <c r="J250" s="195"/>
      <c r="K250" s="196"/>
      <c r="L250" s="154"/>
      <c r="M250" s="154"/>
      <c r="N250" s="154"/>
      <c r="O250" s="154"/>
      <c r="P250" s="154"/>
      <c r="Q250" s="154"/>
      <c r="R250" s="154"/>
      <c r="S250" s="154"/>
      <c r="T250" s="154"/>
      <c r="U250" s="154"/>
      <c r="V250" s="154"/>
      <c r="W250" s="154"/>
      <c r="X250" s="154"/>
      <c r="Y250" s="154"/>
      <c r="Z250" s="154"/>
    </row>
    <row r="251" spans="1:26" ht="12" customHeight="1">
      <c r="A251" s="198"/>
      <c r="B251" s="154"/>
      <c r="C251" s="154"/>
      <c r="D251" s="154"/>
      <c r="E251" s="154"/>
      <c r="F251" s="154"/>
      <c r="G251" s="154"/>
      <c r="H251" s="154"/>
      <c r="I251" s="154"/>
      <c r="J251" s="195"/>
      <c r="K251" s="196"/>
      <c r="L251" s="154"/>
      <c r="M251" s="154"/>
      <c r="N251" s="154"/>
      <c r="O251" s="154"/>
      <c r="P251" s="154"/>
      <c r="Q251" s="154"/>
      <c r="R251" s="154"/>
      <c r="S251" s="154"/>
      <c r="T251" s="154"/>
      <c r="U251" s="154"/>
      <c r="V251" s="154"/>
      <c r="W251" s="154"/>
      <c r="X251" s="154"/>
      <c r="Y251" s="154"/>
      <c r="Z251" s="154"/>
    </row>
    <row r="252" spans="1:26" ht="12" customHeight="1">
      <c r="A252" s="198"/>
      <c r="B252" s="154"/>
      <c r="C252" s="154"/>
      <c r="D252" s="154"/>
      <c r="E252" s="154"/>
      <c r="F252" s="154"/>
      <c r="G252" s="154"/>
      <c r="H252" s="154"/>
      <c r="I252" s="154"/>
      <c r="J252" s="195"/>
      <c r="K252" s="196"/>
      <c r="L252" s="154"/>
      <c r="M252" s="154"/>
      <c r="N252" s="154"/>
      <c r="O252" s="154"/>
      <c r="P252" s="154"/>
      <c r="Q252" s="154"/>
      <c r="R252" s="154"/>
      <c r="S252" s="154"/>
      <c r="T252" s="154"/>
      <c r="U252" s="154"/>
      <c r="V252" s="154"/>
      <c r="W252" s="154"/>
      <c r="X252" s="154"/>
      <c r="Y252" s="154"/>
      <c r="Z252" s="154"/>
    </row>
    <row r="253" spans="1:26" ht="12" customHeight="1">
      <c r="A253" s="198"/>
      <c r="B253" s="154"/>
      <c r="C253" s="154"/>
      <c r="D253" s="154"/>
      <c r="E253" s="154"/>
      <c r="F253" s="154"/>
      <c r="G253" s="154"/>
      <c r="H253" s="154"/>
      <c r="I253" s="154"/>
      <c r="J253" s="195"/>
      <c r="K253" s="196"/>
      <c r="L253" s="154"/>
      <c r="M253" s="154"/>
      <c r="N253" s="154"/>
      <c r="O253" s="154"/>
      <c r="P253" s="154"/>
      <c r="Q253" s="154"/>
      <c r="R253" s="154"/>
      <c r="S253" s="154"/>
      <c r="T253" s="154"/>
      <c r="U253" s="154"/>
      <c r="V253" s="154"/>
      <c r="W253" s="154"/>
      <c r="X253" s="154"/>
      <c r="Y253" s="154"/>
      <c r="Z253" s="154"/>
    </row>
    <row r="254" spans="1:26" ht="12" customHeight="1">
      <c r="A254" s="198"/>
      <c r="B254" s="154"/>
      <c r="C254" s="154"/>
      <c r="D254" s="154"/>
      <c r="E254" s="154"/>
      <c r="F254" s="154"/>
      <c r="G254" s="154"/>
      <c r="H254" s="154"/>
      <c r="I254" s="154"/>
      <c r="J254" s="195"/>
      <c r="K254" s="196"/>
      <c r="L254" s="154"/>
      <c r="M254" s="154"/>
      <c r="N254" s="154"/>
      <c r="O254" s="154"/>
      <c r="P254" s="154"/>
      <c r="Q254" s="154"/>
      <c r="R254" s="154"/>
      <c r="S254" s="154"/>
      <c r="T254" s="154"/>
      <c r="U254" s="154"/>
      <c r="V254" s="154"/>
      <c r="W254" s="154"/>
      <c r="X254" s="154"/>
      <c r="Y254" s="154"/>
      <c r="Z254" s="154"/>
    </row>
    <row r="255" spans="1:26" ht="12" customHeight="1">
      <c r="A255" s="198"/>
      <c r="B255" s="154"/>
      <c r="C255" s="154"/>
      <c r="D255" s="154"/>
      <c r="E255" s="154"/>
      <c r="F255" s="154"/>
      <c r="G255" s="154"/>
      <c r="H255" s="154"/>
      <c r="I255" s="154"/>
      <c r="J255" s="195"/>
      <c r="K255" s="196"/>
      <c r="L255" s="154"/>
      <c r="M255" s="154"/>
      <c r="N255" s="154"/>
      <c r="O255" s="154"/>
      <c r="P255" s="154"/>
      <c r="Q255" s="154"/>
      <c r="R255" s="154"/>
      <c r="S255" s="154"/>
      <c r="T255" s="154"/>
      <c r="U255" s="154"/>
      <c r="V255" s="154"/>
      <c r="W255" s="154"/>
      <c r="X255" s="154"/>
      <c r="Y255" s="154"/>
      <c r="Z255" s="154"/>
    </row>
    <row r="256" spans="1:26" ht="12" customHeight="1">
      <c r="A256" s="198"/>
      <c r="B256" s="154"/>
      <c r="C256" s="154"/>
      <c r="D256" s="154"/>
      <c r="E256" s="154"/>
      <c r="F256" s="154"/>
      <c r="G256" s="154"/>
      <c r="H256" s="154"/>
      <c r="I256" s="154"/>
      <c r="J256" s="195"/>
      <c r="K256" s="196"/>
      <c r="L256" s="154"/>
      <c r="M256" s="154"/>
      <c r="N256" s="154"/>
      <c r="O256" s="154"/>
      <c r="P256" s="154"/>
      <c r="Q256" s="154"/>
      <c r="R256" s="154"/>
      <c r="S256" s="154"/>
      <c r="T256" s="154"/>
      <c r="U256" s="154"/>
      <c r="V256" s="154"/>
      <c r="W256" s="154"/>
      <c r="X256" s="154"/>
      <c r="Y256" s="154"/>
      <c r="Z256" s="154"/>
    </row>
    <row r="257" spans="1:26" ht="12" customHeight="1">
      <c r="A257" s="198"/>
      <c r="B257" s="154"/>
      <c r="C257" s="154"/>
      <c r="D257" s="154"/>
      <c r="E257" s="154"/>
      <c r="F257" s="154"/>
      <c r="G257" s="154"/>
      <c r="H257" s="154"/>
      <c r="I257" s="154"/>
      <c r="J257" s="195"/>
      <c r="K257" s="196"/>
      <c r="L257" s="154"/>
      <c r="M257" s="154"/>
      <c r="N257" s="154"/>
      <c r="O257" s="154"/>
      <c r="P257" s="154"/>
      <c r="Q257" s="154"/>
      <c r="R257" s="154"/>
      <c r="S257" s="154"/>
      <c r="T257" s="154"/>
      <c r="U257" s="154"/>
      <c r="V257" s="154"/>
      <c r="W257" s="154"/>
      <c r="X257" s="154"/>
      <c r="Y257" s="154"/>
      <c r="Z257" s="154"/>
    </row>
    <row r="258" spans="1:26" ht="12" customHeight="1">
      <c r="A258" s="198"/>
      <c r="B258" s="154"/>
      <c r="C258" s="154"/>
      <c r="D258" s="154"/>
      <c r="E258" s="154"/>
      <c r="F258" s="154"/>
      <c r="G258" s="154"/>
      <c r="H258" s="154"/>
      <c r="I258" s="154"/>
      <c r="J258" s="195"/>
      <c r="K258" s="196"/>
      <c r="L258" s="154"/>
      <c r="M258" s="154"/>
      <c r="N258" s="154"/>
      <c r="O258" s="154"/>
      <c r="P258" s="154"/>
      <c r="Q258" s="154"/>
      <c r="R258" s="154"/>
      <c r="S258" s="154"/>
      <c r="T258" s="154"/>
      <c r="U258" s="154"/>
      <c r="V258" s="154"/>
      <c r="W258" s="154"/>
      <c r="X258" s="154"/>
      <c r="Y258" s="154"/>
      <c r="Z258" s="154"/>
    </row>
    <row r="259" spans="1:26" ht="12" customHeight="1">
      <c r="A259" s="198"/>
      <c r="B259" s="154"/>
      <c r="C259" s="154"/>
      <c r="D259" s="154"/>
      <c r="E259" s="154"/>
      <c r="F259" s="154"/>
      <c r="G259" s="154"/>
      <c r="H259" s="154"/>
      <c r="I259" s="154"/>
      <c r="J259" s="195"/>
      <c r="K259" s="196"/>
      <c r="L259" s="154"/>
      <c r="M259" s="154"/>
      <c r="N259" s="154"/>
      <c r="O259" s="154"/>
      <c r="P259" s="154"/>
      <c r="Q259" s="154"/>
      <c r="R259" s="154"/>
      <c r="S259" s="154"/>
      <c r="T259" s="154"/>
      <c r="U259" s="154"/>
      <c r="V259" s="154"/>
      <c r="W259" s="154"/>
      <c r="X259" s="154"/>
      <c r="Y259" s="154"/>
      <c r="Z259" s="154"/>
    </row>
    <row r="260" spans="1:26" ht="12" customHeight="1">
      <c r="A260" s="198"/>
      <c r="B260" s="154"/>
      <c r="C260" s="154"/>
      <c r="D260" s="154"/>
      <c r="E260" s="154"/>
      <c r="F260" s="154"/>
      <c r="G260" s="154"/>
      <c r="H260" s="154"/>
      <c r="I260" s="154"/>
      <c r="J260" s="195"/>
      <c r="K260" s="196"/>
      <c r="L260" s="154"/>
      <c r="M260" s="154"/>
      <c r="N260" s="154"/>
      <c r="O260" s="154"/>
      <c r="P260" s="154"/>
      <c r="Q260" s="154"/>
      <c r="R260" s="154"/>
      <c r="S260" s="154"/>
      <c r="T260" s="154"/>
      <c r="U260" s="154"/>
      <c r="V260" s="154"/>
      <c r="W260" s="154"/>
      <c r="X260" s="154"/>
      <c r="Y260" s="154"/>
      <c r="Z260" s="154"/>
    </row>
    <row r="261" spans="1:26" ht="12" customHeight="1">
      <c r="A261" s="198"/>
      <c r="B261" s="154"/>
      <c r="C261" s="154"/>
      <c r="D261" s="154"/>
      <c r="E261" s="154"/>
      <c r="F261" s="154"/>
      <c r="G261" s="154"/>
      <c r="H261" s="154"/>
      <c r="I261" s="154"/>
      <c r="J261" s="195"/>
      <c r="K261" s="196"/>
      <c r="L261" s="154"/>
      <c r="M261" s="154"/>
      <c r="N261" s="154"/>
      <c r="O261" s="154"/>
      <c r="P261" s="154"/>
      <c r="Q261" s="154"/>
      <c r="R261" s="154"/>
      <c r="S261" s="154"/>
      <c r="T261" s="154"/>
      <c r="U261" s="154"/>
      <c r="V261" s="154"/>
      <c r="W261" s="154"/>
      <c r="X261" s="154"/>
      <c r="Y261" s="154"/>
      <c r="Z261" s="154"/>
    </row>
    <row r="262" spans="1:26" ht="12" customHeight="1">
      <c r="A262" s="198"/>
      <c r="B262" s="154"/>
      <c r="C262" s="154"/>
      <c r="D262" s="154"/>
      <c r="E262" s="154"/>
      <c r="F262" s="154"/>
      <c r="G262" s="154"/>
      <c r="H262" s="154"/>
      <c r="I262" s="154"/>
      <c r="J262" s="195"/>
      <c r="K262" s="196"/>
      <c r="L262" s="154"/>
      <c r="M262" s="154"/>
      <c r="N262" s="154"/>
      <c r="O262" s="154"/>
      <c r="P262" s="154"/>
      <c r="Q262" s="154"/>
      <c r="R262" s="154"/>
      <c r="S262" s="154"/>
      <c r="T262" s="154"/>
      <c r="U262" s="154"/>
      <c r="V262" s="154"/>
      <c r="W262" s="154"/>
      <c r="X262" s="154"/>
      <c r="Y262" s="154"/>
      <c r="Z262" s="154"/>
    </row>
    <row r="263" spans="1:26" ht="12" customHeight="1">
      <c r="A263" s="198"/>
      <c r="B263" s="154"/>
      <c r="C263" s="154"/>
      <c r="D263" s="154"/>
      <c r="E263" s="154"/>
      <c r="F263" s="154"/>
      <c r="G263" s="154"/>
      <c r="H263" s="154"/>
      <c r="I263" s="154"/>
      <c r="J263" s="195"/>
      <c r="K263" s="196"/>
      <c r="L263" s="154"/>
      <c r="M263" s="154"/>
      <c r="N263" s="154"/>
      <c r="O263" s="154"/>
      <c r="P263" s="154"/>
      <c r="Q263" s="154"/>
      <c r="R263" s="154"/>
      <c r="S263" s="154"/>
      <c r="T263" s="154"/>
      <c r="U263" s="154"/>
      <c r="V263" s="154"/>
      <c r="W263" s="154"/>
      <c r="X263" s="154"/>
      <c r="Y263" s="154"/>
      <c r="Z263" s="154"/>
    </row>
    <row r="264" spans="1:26" ht="12" customHeight="1">
      <c r="A264" s="198"/>
      <c r="B264" s="154"/>
      <c r="C264" s="154"/>
      <c r="D264" s="154"/>
      <c r="E264" s="154"/>
      <c r="F264" s="154"/>
      <c r="G264" s="154"/>
      <c r="H264" s="154"/>
      <c r="I264" s="154"/>
      <c r="J264" s="195"/>
      <c r="K264" s="196"/>
      <c r="L264" s="154"/>
      <c r="M264" s="154"/>
      <c r="N264" s="154"/>
      <c r="O264" s="154"/>
      <c r="P264" s="154"/>
      <c r="Q264" s="154"/>
      <c r="R264" s="154"/>
      <c r="S264" s="154"/>
      <c r="T264" s="154"/>
      <c r="U264" s="154"/>
      <c r="V264" s="154"/>
      <c r="W264" s="154"/>
      <c r="X264" s="154"/>
      <c r="Y264" s="154"/>
      <c r="Z264" s="154"/>
    </row>
    <row r="265" spans="1:26" ht="12" customHeight="1">
      <c r="A265" s="198"/>
      <c r="B265" s="154"/>
      <c r="C265" s="154"/>
      <c r="D265" s="154"/>
      <c r="E265" s="154"/>
      <c r="F265" s="154"/>
      <c r="G265" s="154"/>
      <c r="H265" s="154"/>
      <c r="I265" s="154"/>
      <c r="J265" s="195"/>
      <c r="K265" s="196"/>
      <c r="L265" s="154"/>
      <c r="M265" s="154"/>
      <c r="N265" s="154"/>
      <c r="O265" s="154"/>
      <c r="P265" s="154"/>
      <c r="Q265" s="154"/>
      <c r="R265" s="154"/>
      <c r="S265" s="154"/>
      <c r="T265" s="154"/>
      <c r="U265" s="154"/>
      <c r="V265" s="154"/>
      <c r="W265" s="154"/>
      <c r="X265" s="154"/>
      <c r="Y265" s="154"/>
      <c r="Z265" s="154"/>
    </row>
    <row r="266" spans="1:26" ht="12" customHeight="1">
      <c r="A266" s="198"/>
      <c r="B266" s="154"/>
      <c r="C266" s="154"/>
      <c r="D266" s="154"/>
      <c r="E266" s="154"/>
      <c r="F266" s="154"/>
      <c r="G266" s="154"/>
      <c r="H266" s="154"/>
      <c r="I266" s="154"/>
      <c r="J266" s="195"/>
      <c r="K266" s="196"/>
      <c r="L266" s="154"/>
      <c r="M266" s="154"/>
      <c r="N266" s="154"/>
      <c r="O266" s="154"/>
      <c r="P266" s="154"/>
      <c r="Q266" s="154"/>
      <c r="R266" s="154"/>
      <c r="S266" s="154"/>
      <c r="T266" s="154"/>
      <c r="U266" s="154"/>
      <c r="V266" s="154"/>
      <c r="W266" s="154"/>
      <c r="X266" s="154"/>
      <c r="Y266" s="154"/>
      <c r="Z266" s="154"/>
    </row>
    <row r="267" spans="1:26" ht="12" customHeight="1">
      <c r="A267" s="198"/>
      <c r="B267" s="154"/>
      <c r="C267" s="154"/>
      <c r="D267" s="154"/>
      <c r="E267" s="154"/>
      <c r="F267" s="154"/>
      <c r="G267" s="154"/>
      <c r="H267" s="154"/>
      <c r="I267" s="154"/>
      <c r="J267" s="195"/>
      <c r="K267" s="196"/>
      <c r="L267" s="154"/>
      <c r="M267" s="154"/>
      <c r="N267" s="154"/>
      <c r="O267" s="154"/>
      <c r="P267" s="154"/>
      <c r="Q267" s="154"/>
      <c r="R267" s="154"/>
      <c r="S267" s="154"/>
      <c r="T267" s="154"/>
      <c r="U267" s="154"/>
      <c r="V267" s="154"/>
      <c r="W267" s="154"/>
      <c r="X267" s="154"/>
      <c r="Y267" s="154"/>
      <c r="Z267" s="154"/>
    </row>
    <row r="268" spans="1:26" ht="12" customHeight="1">
      <c r="A268" s="198"/>
      <c r="B268" s="154"/>
      <c r="C268" s="154"/>
      <c r="D268" s="154"/>
      <c r="E268" s="154"/>
      <c r="F268" s="154"/>
      <c r="G268" s="154"/>
      <c r="H268" s="154"/>
      <c r="I268" s="154"/>
      <c r="J268" s="195"/>
      <c r="K268" s="196"/>
      <c r="L268" s="154"/>
      <c r="M268" s="154"/>
      <c r="N268" s="154"/>
      <c r="O268" s="154"/>
      <c r="P268" s="154"/>
      <c r="Q268" s="154"/>
      <c r="R268" s="154"/>
      <c r="S268" s="154"/>
      <c r="T268" s="154"/>
      <c r="U268" s="154"/>
      <c r="V268" s="154"/>
      <c r="W268" s="154"/>
      <c r="X268" s="154"/>
      <c r="Y268" s="154"/>
      <c r="Z268" s="154"/>
    </row>
    <row r="269" spans="1:26" ht="12" customHeight="1">
      <c r="A269" s="198"/>
      <c r="B269" s="154"/>
      <c r="C269" s="154"/>
      <c r="D269" s="154"/>
      <c r="E269" s="154"/>
      <c r="F269" s="154"/>
      <c r="G269" s="154"/>
      <c r="H269" s="154"/>
      <c r="I269" s="154"/>
      <c r="J269" s="195"/>
      <c r="K269" s="196"/>
      <c r="L269" s="154"/>
      <c r="M269" s="154"/>
      <c r="N269" s="154"/>
      <c r="O269" s="154"/>
      <c r="P269" s="154"/>
      <c r="Q269" s="154"/>
      <c r="R269" s="154"/>
      <c r="S269" s="154"/>
      <c r="T269" s="154"/>
      <c r="U269" s="154"/>
      <c r="V269" s="154"/>
      <c r="W269" s="154"/>
      <c r="X269" s="154"/>
      <c r="Y269" s="154"/>
      <c r="Z269" s="154"/>
    </row>
    <row r="270" spans="1:26" ht="12" customHeight="1">
      <c r="A270" s="198"/>
      <c r="B270" s="154"/>
      <c r="C270" s="154"/>
      <c r="D270" s="154"/>
      <c r="E270" s="154"/>
      <c r="F270" s="154"/>
      <c r="G270" s="154"/>
      <c r="H270" s="154"/>
      <c r="I270" s="154"/>
      <c r="J270" s="195"/>
      <c r="K270" s="196"/>
      <c r="L270" s="154"/>
      <c r="M270" s="154"/>
      <c r="N270" s="154"/>
      <c r="O270" s="154"/>
      <c r="P270" s="154"/>
      <c r="Q270" s="154"/>
      <c r="R270" s="154"/>
      <c r="S270" s="154"/>
      <c r="T270" s="154"/>
      <c r="U270" s="154"/>
      <c r="V270" s="154"/>
      <c r="W270" s="154"/>
      <c r="X270" s="154"/>
      <c r="Y270" s="154"/>
      <c r="Z270" s="154"/>
    </row>
    <row r="271" spans="1:26" ht="12" customHeight="1">
      <c r="A271" s="198"/>
      <c r="B271" s="154"/>
      <c r="C271" s="154"/>
      <c r="D271" s="154"/>
      <c r="E271" s="154"/>
      <c r="F271" s="154"/>
      <c r="G271" s="154"/>
      <c r="H271" s="154"/>
      <c r="I271" s="154"/>
      <c r="J271" s="195"/>
      <c r="K271" s="196"/>
      <c r="L271" s="154"/>
      <c r="M271" s="154"/>
      <c r="N271" s="154"/>
      <c r="O271" s="154"/>
      <c r="P271" s="154"/>
      <c r="Q271" s="154"/>
      <c r="R271" s="154"/>
      <c r="S271" s="154"/>
      <c r="T271" s="154"/>
      <c r="U271" s="154"/>
      <c r="V271" s="154"/>
      <c r="W271" s="154"/>
      <c r="X271" s="154"/>
      <c r="Y271" s="154"/>
      <c r="Z271" s="154"/>
    </row>
    <row r="272" spans="1:26" ht="12" customHeight="1">
      <c r="A272" s="198"/>
      <c r="B272" s="154"/>
      <c r="C272" s="154"/>
      <c r="D272" s="154"/>
      <c r="E272" s="154"/>
      <c r="F272" s="154"/>
      <c r="G272" s="154"/>
      <c r="H272" s="154"/>
      <c r="I272" s="154"/>
      <c r="J272" s="195"/>
      <c r="K272" s="196"/>
      <c r="L272" s="154"/>
      <c r="M272" s="154"/>
      <c r="N272" s="154"/>
      <c r="O272" s="154"/>
      <c r="P272" s="154"/>
      <c r="Q272" s="154"/>
      <c r="R272" s="154"/>
      <c r="S272" s="154"/>
      <c r="T272" s="154"/>
      <c r="U272" s="154"/>
      <c r="V272" s="154"/>
      <c r="W272" s="154"/>
      <c r="X272" s="154"/>
      <c r="Y272" s="154"/>
      <c r="Z272" s="154"/>
    </row>
    <row r="273" spans="1:26" ht="12" customHeight="1">
      <c r="A273" s="198"/>
      <c r="B273" s="154"/>
      <c r="C273" s="154"/>
      <c r="D273" s="154"/>
      <c r="E273" s="154"/>
      <c r="F273" s="154"/>
      <c r="G273" s="154"/>
      <c r="H273" s="154"/>
      <c r="I273" s="154"/>
      <c r="J273" s="195"/>
      <c r="K273" s="196"/>
      <c r="L273" s="154"/>
      <c r="M273" s="154"/>
      <c r="N273" s="154"/>
      <c r="O273" s="154"/>
      <c r="P273" s="154"/>
      <c r="Q273" s="154"/>
      <c r="R273" s="154"/>
      <c r="S273" s="154"/>
      <c r="T273" s="154"/>
      <c r="U273" s="154"/>
      <c r="V273" s="154"/>
      <c r="W273" s="154"/>
      <c r="X273" s="154"/>
      <c r="Y273" s="154"/>
      <c r="Z273" s="154"/>
    </row>
    <row r="274" spans="1:26" ht="12" customHeight="1">
      <c r="A274" s="198"/>
      <c r="B274" s="154"/>
      <c r="C274" s="154"/>
      <c r="D274" s="154"/>
      <c r="E274" s="154"/>
      <c r="F274" s="154"/>
      <c r="G274" s="154"/>
      <c r="H274" s="154"/>
      <c r="I274" s="154"/>
      <c r="J274" s="195"/>
      <c r="K274" s="196"/>
      <c r="L274" s="154"/>
      <c r="M274" s="154"/>
      <c r="N274" s="154"/>
      <c r="O274" s="154"/>
      <c r="P274" s="154"/>
      <c r="Q274" s="154"/>
      <c r="R274" s="154"/>
      <c r="S274" s="154"/>
      <c r="T274" s="154"/>
      <c r="U274" s="154"/>
      <c r="V274" s="154"/>
      <c r="W274" s="154"/>
      <c r="X274" s="154"/>
      <c r="Y274" s="154"/>
      <c r="Z274" s="154"/>
    </row>
    <row r="275" spans="1:26" ht="12" customHeight="1">
      <c r="A275" s="198"/>
      <c r="B275" s="154"/>
      <c r="C275" s="154"/>
      <c r="D275" s="154"/>
      <c r="E275" s="154"/>
      <c r="F275" s="154"/>
      <c r="G275" s="154"/>
      <c r="H275" s="154"/>
      <c r="I275" s="154"/>
      <c r="J275" s="195"/>
      <c r="K275" s="196"/>
      <c r="L275" s="154"/>
      <c r="M275" s="154"/>
      <c r="N275" s="154"/>
      <c r="O275" s="154"/>
      <c r="P275" s="154"/>
      <c r="Q275" s="154"/>
      <c r="R275" s="154"/>
      <c r="S275" s="154"/>
      <c r="T275" s="154"/>
      <c r="U275" s="154"/>
      <c r="V275" s="154"/>
      <c r="W275" s="154"/>
      <c r="X275" s="154"/>
      <c r="Y275" s="154"/>
      <c r="Z275" s="154"/>
    </row>
    <row r="276" spans="1:26" ht="12" customHeight="1">
      <c r="A276" s="198"/>
      <c r="B276" s="154"/>
      <c r="C276" s="154"/>
      <c r="D276" s="154"/>
      <c r="E276" s="154"/>
      <c r="F276" s="154"/>
      <c r="G276" s="154"/>
      <c r="H276" s="154"/>
      <c r="I276" s="154"/>
      <c r="J276" s="195"/>
      <c r="K276" s="196"/>
      <c r="L276" s="154"/>
      <c r="M276" s="154"/>
      <c r="N276" s="154"/>
      <c r="O276" s="154"/>
      <c r="P276" s="154"/>
      <c r="Q276" s="154"/>
      <c r="R276" s="154"/>
      <c r="S276" s="154"/>
      <c r="T276" s="154"/>
      <c r="U276" s="154"/>
      <c r="V276" s="154"/>
      <c r="W276" s="154"/>
      <c r="X276" s="154"/>
      <c r="Y276" s="154"/>
      <c r="Z276" s="154"/>
    </row>
    <row r="277" spans="1:26" ht="12" customHeight="1">
      <c r="A277" s="198"/>
      <c r="B277" s="154"/>
      <c r="C277" s="154"/>
      <c r="D277" s="154"/>
      <c r="E277" s="154"/>
      <c r="F277" s="154"/>
      <c r="G277" s="154"/>
      <c r="H277" s="154"/>
      <c r="I277" s="154"/>
      <c r="J277" s="195"/>
      <c r="K277" s="196"/>
      <c r="L277" s="154"/>
      <c r="M277" s="154"/>
      <c r="N277" s="154"/>
      <c r="O277" s="154"/>
      <c r="P277" s="154"/>
      <c r="Q277" s="154"/>
      <c r="R277" s="154"/>
      <c r="S277" s="154"/>
      <c r="T277" s="154"/>
      <c r="U277" s="154"/>
      <c r="V277" s="154"/>
      <c r="W277" s="154"/>
      <c r="X277" s="154"/>
      <c r="Y277" s="154"/>
      <c r="Z277" s="154"/>
    </row>
    <row r="278" spans="1:26" ht="12" customHeight="1">
      <c r="A278" s="198"/>
      <c r="B278" s="154"/>
      <c r="C278" s="154"/>
      <c r="D278" s="154"/>
      <c r="E278" s="154"/>
      <c r="F278" s="154"/>
      <c r="G278" s="154"/>
      <c r="H278" s="154"/>
      <c r="I278" s="154"/>
      <c r="J278" s="195"/>
      <c r="K278" s="196"/>
      <c r="L278" s="154"/>
      <c r="M278" s="154"/>
      <c r="N278" s="154"/>
      <c r="O278" s="154"/>
      <c r="P278" s="154"/>
      <c r="Q278" s="154"/>
      <c r="R278" s="154"/>
      <c r="S278" s="154"/>
      <c r="T278" s="154"/>
      <c r="U278" s="154"/>
      <c r="V278" s="154"/>
      <c r="W278" s="154"/>
      <c r="X278" s="154"/>
      <c r="Y278" s="154"/>
      <c r="Z278" s="154"/>
    </row>
    <row r="279" spans="1:26" ht="12" customHeight="1">
      <c r="A279" s="198"/>
      <c r="B279" s="154"/>
      <c r="C279" s="154"/>
      <c r="D279" s="154"/>
      <c r="E279" s="154"/>
      <c r="F279" s="154"/>
      <c r="G279" s="154"/>
      <c r="H279" s="154"/>
      <c r="I279" s="154"/>
      <c r="J279" s="195"/>
      <c r="K279" s="196"/>
      <c r="L279" s="154"/>
      <c r="M279" s="154"/>
      <c r="N279" s="154"/>
      <c r="O279" s="154"/>
      <c r="P279" s="154"/>
      <c r="Q279" s="154"/>
      <c r="R279" s="154"/>
      <c r="S279" s="154"/>
      <c r="T279" s="154"/>
      <c r="U279" s="154"/>
      <c r="V279" s="154"/>
      <c r="W279" s="154"/>
      <c r="X279" s="154"/>
      <c r="Y279" s="154"/>
      <c r="Z279" s="154"/>
    </row>
    <row r="280" spans="1:26" ht="12" customHeight="1">
      <c r="A280" s="198"/>
      <c r="B280" s="154"/>
      <c r="C280" s="154"/>
      <c r="D280" s="154"/>
      <c r="E280" s="154"/>
      <c r="F280" s="154"/>
      <c r="G280" s="154"/>
      <c r="H280" s="154"/>
      <c r="I280" s="154"/>
      <c r="J280" s="195"/>
      <c r="K280" s="196"/>
      <c r="L280" s="154"/>
      <c r="M280" s="154"/>
      <c r="N280" s="154"/>
      <c r="O280" s="154"/>
      <c r="P280" s="154"/>
      <c r="Q280" s="154"/>
      <c r="R280" s="154"/>
      <c r="S280" s="154"/>
      <c r="T280" s="154"/>
      <c r="U280" s="154"/>
      <c r="V280" s="154"/>
      <c r="W280" s="154"/>
      <c r="X280" s="154"/>
      <c r="Y280" s="154"/>
      <c r="Z280" s="154"/>
    </row>
    <row r="281" spans="1:26" ht="12" customHeight="1">
      <c r="A281" s="198"/>
      <c r="B281" s="154"/>
      <c r="C281" s="154"/>
      <c r="D281" s="154"/>
      <c r="E281" s="154"/>
      <c r="F281" s="154"/>
      <c r="G281" s="154"/>
      <c r="H281" s="154"/>
      <c r="I281" s="154"/>
      <c r="J281" s="195"/>
      <c r="K281" s="196"/>
      <c r="L281" s="154"/>
      <c r="M281" s="154"/>
      <c r="N281" s="154"/>
      <c r="O281" s="154"/>
      <c r="P281" s="154"/>
      <c r="Q281" s="154"/>
      <c r="R281" s="154"/>
      <c r="S281" s="154"/>
      <c r="T281" s="154"/>
      <c r="U281" s="154"/>
      <c r="V281" s="154"/>
      <c r="W281" s="154"/>
      <c r="X281" s="154"/>
      <c r="Y281" s="154"/>
      <c r="Z281" s="154"/>
    </row>
    <row r="282" spans="1:26" ht="12" customHeight="1">
      <c r="A282" s="198"/>
      <c r="B282" s="154"/>
      <c r="C282" s="154"/>
      <c r="D282" s="154"/>
      <c r="E282" s="154"/>
      <c r="F282" s="154"/>
      <c r="G282" s="154"/>
      <c r="H282" s="154"/>
      <c r="I282" s="154"/>
      <c r="J282" s="195"/>
      <c r="K282" s="196"/>
      <c r="L282" s="154"/>
      <c r="M282" s="154"/>
      <c r="N282" s="154"/>
      <c r="O282" s="154"/>
      <c r="P282" s="154"/>
      <c r="Q282" s="154"/>
      <c r="R282" s="154"/>
      <c r="S282" s="154"/>
      <c r="T282" s="154"/>
      <c r="U282" s="154"/>
      <c r="V282" s="154"/>
      <c r="W282" s="154"/>
      <c r="X282" s="154"/>
      <c r="Y282" s="154"/>
      <c r="Z282" s="154"/>
    </row>
    <row r="283" spans="1:26" ht="12" customHeight="1">
      <c r="A283" s="198"/>
      <c r="B283" s="154"/>
      <c r="C283" s="154"/>
      <c r="D283" s="154"/>
      <c r="E283" s="154"/>
      <c r="F283" s="154"/>
      <c r="G283" s="154"/>
      <c r="H283" s="154"/>
      <c r="I283" s="154"/>
      <c r="J283" s="195"/>
      <c r="K283" s="196"/>
      <c r="L283" s="154"/>
      <c r="M283" s="154"/>
      <c r="N283" s="154"/>
      <c r="O283" s="154"/>
      <c r="P283" s="154"/>
      <c r="Q283" s="154"/>
      <c r="R283" s="154"/>
      <c r="S283" s="154"/>
      <c r="T283" s="154"/>
      <c r="U283" s="154"/>
      <c r="V283" s="154"/>
      <c r="W283" s="154"/>
      <c r="X283" s="154"/>
      <c r="Y283" s="154"/>
      <c r="Z283" s="154"/>
    </row>
    <row r="284" spans="1:26" ht="12" customHeight="1">
      <c r="A284" s="198"/>
      <c r="B284" s="154"/>
      <c r="C284" s="154"/>
      <c r="D284" s="154"/>
      <c r="E284" s="154"/>
      <c r="F284" s="154"/>
      <c r="G284" s="154"/>
      <c r="H284" s="154"/>
      <c r="I284" s="154"/>
      <c r="J284" s="195"/>
      <c r="K284" s="196"/>
      <c r="L284" s="154"/>
      <c r="M284" s="154"/>
      <c r="N284" s="154"/>
      <c r="O284" s="154"/>
      <c r="P284" s="154"/>
      <c r="Q284" s="154"/>
      <c r="R284" s="154"/>
      <c r="S284" s="154"/>
      <c r="T284" s="154"/>
      <c r="U284" s="154"/>
      <c r="V284" s="154"/>
      <c r="W284" s="154"/>
      <c r="X284" s="154"/>
      <c r="Y284" s="154"/>
      <c r="Z284" s="154"/>
    </row>
    <row r="285" spans="1:26" ht="12" customHeight="1">
      <c r="A285" s="198"/>
      <c r="B285" s="154"/>
      <c r="C285" s="154"/>
      <c r="D285" s="154"/>
      <c r="E285" s="154"/>
      <c r="F285" s="154"/>
      <c r="G285" s="154"/>
      <c r="H285" s="154"/>
      <c r="I285" s="154"/>
      <c r="J285" s="195"/>
      <c r="K285" s="196"/>
      <c r="L285" s="154"/>
      <c r="M285" s="154"/>
      <c r="N285" s="154"/>
      <c r="O285" s="154"/>
      <c r="P285" s="154"/>
      <c r="Q285" s="154"/>
      <c r="R285" s="154"/>
      <c r="S285" s="154"/>
      <c r="T285" s="154"/>
      <c r="U285" s="154"/>
      <c r="V285" s="154"/>
      <c r="W285" s="154"/>
      <c r="X285" s="154"/>
      <c r="Y285" s="154"/>
      <c r="Z285" s="154"/>
    </row>
    <row r="286" spans="1:26" ht="12" customHeight="1">
      <c r="A286" s="198"/>
      <c r="B286" s="154"/>
      <c r="C286" s="154"/>
      <c r="D286" s="154"/>
      <c r="E286" s="154"/>
      <c r="F286" s="154"/>
      <c r="G286" s="154"/>
      <c r="H286" s="154"/>
      <c r="I286" s="154"/>
      <c r="J286" s="195"/>
      <c r="K286" s="196"/>
      <c r="L286" s="154"/>
      <c r="M286" s="154"/>
      <c r="N286" s="154"/>
      <c r="O286" s="154"/>
      <c r="P286" s="154"/>
      <c r="Q286" s="154"/>
      <c r="R286" s="154"/>
      <c r="S286" s="154"/>
      <c r="T286" s="154"/>
      <c r="U286" s="154"/>
      <c r="V286" s="154"/>
      <c r="W286" s="154"/>
      <c r="X286" s="154"/>
      <c r="Y286" s="154"/>
      <c r="Z286" s="154"/>
    </row>
    <row r="287" spans="1:26" ht="12" customHeight="1">
      <c r="A287" s="198"/>
      <c r="B287" s="154"/>
      <c r="C287" s="154"/>
      <c r="D287" s="154"/>
      <c r="E287" s="154"/>
      <c r="F287" s="154"/>
      <c r="G287" s="154"/>
      <c r="H287" s="154"/>
      <c r="I287" s="154"/>
      <c r="J287" s="195"/>
      <c r="K287" s="196"/>
      <c r="L287" s="154"/>
      <c r="M287" s="154"/>
      <c r="N287" s="154"/>
      <c r="O287" s="154"/>
      <c r="P287" s="154"/>
      <c r="Q287" s="154"/>
      <c r="R287" s="154"/>
      <c r="S287" s="154"/>
      <c r="T287" s="154"/>
      <c r="U287" s="154"/>
      <c r="V287" s="154"/>
      <c r="W287" s="154"/>
      <c r="X287" s="154"/>
      <c r="Y287" s="154"/>
      <c r="Z287" s="154"/>
    </row>
    <row r="288" spans="1:26" ht="12" customHeight="1">
      <c r="A288" s="198"/>
      <c r="B288" s="154"/>
      <c r="C288" s="154"/>
      <c r="D288" s="154"/>
      <c r="E288" s="154"/>
      <c r="F288" s="154"/>
      <c r="G288" s="154"/>
      <c r="H288" s="154"/>
      <c r="I288" s="154"/>
      <c r="J288" s="195"/>
      <c r="K288" s="196"/>
      <c r="L288" s="154"/>
      <c r="M288" s="154"/>
      <c r="N288" s="154"/>
      <c r="O288" s="154"/>
      <c r="P288" s="154"/>
      <c r="Q288" s="154"/>
      <c r="R288" s="154"/>
      <c r="S288" s="154"/>
      <c r="T288" s="154"/>
      <c r="U288" s="154"/>
      <c r="V288" s="154"/>
      <c r="W288" s="154"/>
      <c r="X288" s="154"/>
      <c r="Y288" s="154"/>
      <c r="Z288" s="154"/>
    </row>
    <row r="289" spans="1:26" ht="12" customHeight="1">
      <c r="A289" s="198"/>
      <c r="B289" s="154"/>
      <c r="C289" s="154"/>
      <c r="D289" s="154"/>
      <c r="E289" s="154"/>
      <c r="F289" s="154"/>
      <c r="G289" s="154"/>
      <c r="H289" s="154"/>
      <c r="I289" s="154"/>
      <c r="J289" s="195"/>
      <c r="K289" s="196"/>
      <c r="L289" s="154"/>
      <c r="M289" s="154"/>
      <c r="N289" s="154"/>
      <c r="O289" s="154"/>
      <c r="P289" s="154"/>
      <c r="Q289" s="154"/>
      <c r="R289" s="154"/>
      <c r="S289" s="154"/>
      <c r="T289" s="154"/>
      <c r="U289" s="154"/>
      <c r="V289" s="154"/>
      <c r="W289" s="154"/>
      <c r="X289" s="154"/>
      <c r="Y289" s="154"/>
      <c r="Z289" s="154"/>
    </row>
    <row r="290" spans="1:26" ht="12" customHeight="1">
      <c r="A290" s="198"/>
      <c r="B290" s="154"/>
      <c r="C290" s="154"/>
      <c r="D290" s="154"/>
      <c r="E290" s="154"/>
      <c r="F290" s="154"/>
      <c r="G290" s="154"/>
      <c r="H290" s="154"/>
      <c r="I290" s="154"/>
      <c r="J290" s="195"/>
      <c r="K290" s="196"/>
      <c r="L290" s="154"/>
      <c r="M290" s="154"/>
      <c r="N290" s="154"/>
      <c r="O290" s="154"/>
      <c r="P290" s="154"/>
      <c r="Q290" s="154"/>
      <c r="R290" s="154"/>
      <c r="S290" s="154"/>
      <c r="T290" s="154"/>
      <c r="U290" s="154"/>
      <c r="V290" s="154"/>
      <c r="W290" s="154"/>
      <c r="X290" s="154"/>
      <c r="Y290" s="154"/>
      <c r="Z290" s="154"/>
    </row>
    <row r="291" spans="1:26" ht="12" customHeight="1">
      <c r="A291" s="198"/>
      <c r="B291" s="154"/>
      <c r="C291" s="154"/>
      <c r="D291" s="154"/>
      <c r="E291" s="154"/>
      <c r="F291" s="154"/>
      <c r="G291" s="154"/>
      <c r="H291" s="154"/>
      <c r="I291" s="154"/>
      <c r="J291" s="195"/>
      <c r="K291" s="196"/>
      <c r="L291" s="154"/>
      <c r="M291" s="154"/>
      <c r="N291" s="154"/>
      <c r="O291" s="154"/>
      <c r="P291" s="154"/>
      <c r="Q291" s="154"/>
      <c r="R291" s="154"/>
      <c r="S291" s="154"/>
      <c r="T291" s="154"/>
      <c r="U291" s="154"/>
      <c r="V291" s="154"/>
      <c r="W291" s="154"/>
      <c r="X291" s="154"/>
      <c r="Y291" s="154"/>
      <c r="Z291" s="154"/>
    </row>
    <row r="292" spans="1:26" ht="12" customHeight="1">
      <c r="A292" s="198"/>
      <c r="B292" s="154"/>
      <c r="C292" s="154"/>
      <c r="D292" s="154"/>
      <c r="E292" s="154"/>
      <c r="F292" s="154"/>
      <c r="G292" s="154"/>
      <c r="H292" s="154"/>
      <c r="I292" s="154"/>
      <c r="J292" s="195"/>
      <c r="K292" s="196"/>
      <c r="L292" s="154"/>
      <c r="M292" s="154"/>
      <c r="N292" s="154"/>
      <c r="O292" s="154"/>
      <c r="P292" s="154"/>
      <c r="Q292" s="154"/>
      <c r="R292" s="154"/>
      <c r="S292" s="154"/>
      <c r="T292" s="154"/>
      <c r="U292" s="154"/>
      <c r="V292" s="154"/>
      <c r="W292" s="154"/>
      <c r="X292" s="154"/>
      <c r="Y292" s="154"/>
      <c r="Z292" s="154"/>
    </row>
    <row r="293" spans="1:26" ht="12" customHeight="1">
      <c r="A293" s="198"/>
      <c r="B293" s="154"/>
      <c r="C293" s="154"/>
      <c r="D293" s="154"/>
      <c r="E293" s="154"/>
      <c r="F293" s="154"/>
      <c r="G293" s="154"/>
      <c r="H293" s="154"/>
      <c r="I293" s="154"/>
      <c r="J293" s="195"/>
      <c r="K293" s="196"/>
      <c r="L293" s="154"/>
      <c r="M293" s="154"/>
      <c r="N293" s="154"/>
      <c r="O293" s="154"/>
      <c r="P293" s="154"/>
      <c r="Q293" s="154"/>
      <c r="R293" s="154"/>
      <c r="S293" s="154"/>
      <c r="T293" s="154"/>
      <c r="U293" s="154"/>
      <c r="V293" s="154"/>
      <c r="W293" s="154"/>
      <c r="X293" s="154"/>
      <c r="Y293" s="154"/>
      <c r="Z293" s="154"/>
    </row>
    <row r="294" spans="1:26" ht="12" customHeight="1">
      <c r="A294" s="198"/>
      <c r="B294" s="154"/>
      <c r="C294" s="154"/>
      <c r="D294" s="154"/>
      <c r="E294" s="154"/>
      <c r="F294" s="154"/>
      <c r="G294" s="154"/>
      <c r="H294" s="154"/>
      <c r="I294" s="154"/>
      <c r="J294" s="195"/>
      <c r="K294" s="196"/>
      <c r="L294" s="154"/>
      <c r="M294" s="154"/>
      <c r="N294" s="154"/>
      <c r="O294" s="154"/>
      <c r="P294" s="154"/>
      <c r="Q294" s="154"/>
      <c r="R294" s="154"/>
      <c r="S294" s="154"/>
      <c r="T294" s="154"/>
      <c r="U294" s="154"/>
      <c r="V294" s="154"/>
      <c r="W294" s="154"/>
      <c r="X294" s="154"/>
      <c r="Y294" s="154"/>
      <c r="Z294" s="154"/>
    </row>
    <row r="295" spans="1:26" ht="12" customHeight="1">
      <c r="A295" s="198"/>
      <c r="B295" s="154"/>
      <c r="C295" s="154"/>
      <c r="D295" s="154"/>
      <c r="E295" s="154"/>
      <c r="F295" s="154"/>
      <c r="G295" s="154"/>
      <c r="H295" s="154"/>
      <c r="I295" s="154"/>
      <c r="J295" s="195"/>
      <c r="K295" s="196"/>
      <c r="L295" s="154"/>
      <c r="M295" s="154"/>
      <c r="N295" s="154"/>
      <c r="O295" s="154"/>
      <c r="P295" s="154"/>
      <c r="Q295" s="154"/>
      <c r="R295" s="154"/>
      <c r="S295" s="154"/>
      <c r="T295" s="154"/>
      <c r="U295" s="154"/>
      <c r="V295" s="154"/>
      <c r="W295" s="154"/>
      <c r="X295" s="154"/>
      <c r="Y295" s="154"/>
      <c r="Z295" s="154"/>
    </row>
    <row r="296" spans="1:26" ht="12" customHeight="1">
      <c r="A296" s="198"/>
      <c r="B296" s="154"/>
      <c r="C296" s="154"/>
      <c r="D296" s="154"/>
      <c r="E296" s="154"/>
      <c r="F296" s="154"/>
      <c r="G296" s="154"/>
      <c r="H296" s="154"/>
      <c r="I296" s="154"/>
      <c r="J296" s="195"/>
      <c r="K296" s="196"/>
      <c r="L296" s="154"/>
      <c r="M296" s="154"/>
      <c r="N296" s="154"/>
      <c r="O296" s="154"/>
      <c r="P296" s="154"/>
      <c r="Q296" s="154"/>
      <c r="R296" s="154"/>
      <c r="S296" s="154"/>
      <c r="T296" s="154"/>
      <c r="U296" s="154"/>
      <c r="V296" s="154"/>
      <c r="W296" s="154"/>
      <c r="X296" s="154"/>
      <c r="Y296" s="154"/>
      <c r="Z296" s="154"/>
    </row>
    <row r="297" spans="1:26" ht="12" customHeight="1">
      <c r="A297" s="198"/>
      <c r="B297" s="154"/>
      <c r="C297" s="154"/>
      <c r="D297" s="154"/>
      <c r="E297" s="154"/>
      <c r="F297" s="154"/>
      <c r="G297" s="154"/>
      <c r="H297" s="154"/>
      <c r="I297" s="154"/>
      <c r="J297" s="195"/>
      <c r="K297" s="196"/>
      <c r="L297" s="154"/>
      <c r="M297" s="154"/>
      <c r="N297" s="154"/>
      <c r="O297" s="154"/>
      <c r="P297" s="154"/>
      <c r="Q297" s="154"/>
      <c r="R297" s="154"/>
      <c r="S297" s="154"/>
      <c r="T297" s="154"/>
      <c r="U297" s="154"/>
      <c r="V297" s="154"/>
      <c r="W297" s="154"/>
      <c r="X297" s="154"/>
      <c r="Y297" s="154"/>
      <c r="Z297" s="154"/>
    </row>
    <row r="298" spans="1:26" ht="12" customHeight="1">
      <c r="A298" s="198"/>
      <c r="B298" s="154"/>
      <c r="C298" s="154"/>
      <c r="D298" s="154"/>
      <c r="E298" s="154"/>
      <c r="F298" s="154"/>
      <c r="G298" s="154"/>
      <c r="H298" s="154"/>
      <c r="I298" s="154"/>
      <c r="J298" s="195"/>
      <c r="K298" s="196"/>
      <c r="L298" s="154"/>
      <c r="M298" s="154"/>
      <c r="N298" s="154"/>
      <c r="O298" s="154"/>
      <c r="P298" s="154"/>
      <c r="Q298" s="154"/>
      <c r="R298" s="154"/>
      <c r="S298" s="154"/>
      <c r="T298" s="154"/>
      <c r="U298" s="154"/>
      <c r="V298" s="154"/>
      <c r="W298" s="154"/>
      <c r="X298" s="154"/>
      <c r="Y298" s="154"/>
      <c r="Z298" s="154"/>
    </row>
    <row r="299" spans="1:26" ht="12" customHeight="1">
      <c r="A299" s="198"/>
      <c r="B299" s="154"/>
      <c r="C299" s="154"/>
      <c r="D299" s="154"/>
      <c r="E299" s="154"/>
      <c r="F299" s="154"/>
      <c r="G299" s="154"/>
      <c r="H299" s="154"/>
      <c r="I299" s="154"/>
      <c r="J299" s="195"/>
      <c r="K299" s="196"/>
      <c r="L299" s="154"/>
      <c r="M299" s="154"/>
      <c r="N299" s="154"/>
      <c r="O299" s="154"/>
      <c r="P299" s="154"/>
      <c r="Q299" s="154"/>
      <c r="R299" s="154"/>
      <c r="S299" s="154"/>
      <c r="T299" s="154"/>
      <c r="U299" s="154"/>
      <c r="V299" s="154"/>
      <c r="W299" s="154"/>
      <c r="X299" s="154"/>
      <c r="Y299" s="154"/>
      <c r="Z299" s="154"/>
    </row>
    <row r="300" spans="1:26" ht="12" customHeight="1">
      <c r="A300" s="198"/>
      <c r="B300" s="154"/>
      <c r="C300" s="154"/>
      <c r="D300" s="154"/>
      <c r="E300" s="154"/>
      <c r="F300" s="154"/>
      <c r="G300" s="154"/>
      <c r="H300" s="154"/>
      <c r="I300" s="154"/>
      <c r="J300" s="195"/>
      <c r="K300" s="196"/>
      <c r="L300" s="154"/>
      <c r="M300" s="154"/>
      <c r="N300" s="154"/>
      <c r="O300" s="154"/>
      <c r="P300" s="154"/>
      <c r="Q300" s="154"/>
      <c r="R300" s="154"/>
      <c r="S300" s="154"/>
      <c r="T300" s="154"/>
      <c r="U300" s="154"/>
      <c r="V300" s="154"/>
      <c r="W300" s="154"/>
      <c r="X300" s="154"/>
      <c r="Y300" s="154"/>
      <c r="Z300" s="154"/>
    </row>
    <row r="301" spans="1:26" ht="12" customHeight="1">
      <c r="A301" s="198"/>
      <c r="B301" s="154"/>
      <c r="C301" s="154"/>
      <c r="D301" s="154"/>
      <c r="E301" s="154"/>
      <c r="F301" s="154"/>
      <c r="G301" s="154"/>
      <c r="H301" s="154"/>
      <c r="I301" s="154"/>
      <c r="J301" s="195"/>
      <c r="K301" s="196"/>
      <c r="L301" s="154"/>
      <c r="M301" s="154"/>
      <c r="N301" s="154"/>
      <c r="O301" s="154"/>
      <c r="P301" s="154"/>
      <c r="Q301" s="154"/>
      <c r="R301" s="154"/>
      <c r="S301" s="154"/>
      <c r="T301" s="154"/>
      <c r="U301" s="154"/>
      <c r="V301" s="154"/>
      <c r="W301" s="154"/>
      <c r="X301" s="154"/>
      <c r="Y301" s="154"/>
      <c r="Z301" s="154"/>
    </row>
    <row r="302" spans="1:26" ht="12" customHeight="1">
      <c r="A302" s="198"/>
      <c r="B302" s="154"/>
      <c r="C302" s="154"/>
      <c r="D302" s="154"/>
      <c r="E302" s="154"/>
      <c r="F302" s="154"/>
      <c r="G302" s="154"/>
      <c r="H302" s="154"/>
      <c r="I302" s="154"/>
      <c r="J302" s="195"/>
      <c r="K302" s="196"/>
      <c r="L302" s="154"/>
      <c r="M302" s="154"/>
      <c r="N302" s="154"/>
      <c r="O302" s="154"/>
      <c r="P302" s="154"/>
      <c r="Q302" s="154"/>
      <c r="R302" s="154"/>
      <c r="S302" s="154"/>
      <c r="T302" s="154"/>
      <c r="U302" s="154"/>
      <c r="V302" s="154"/>
      <c r="W302" s="154"/>
      <c r="X302" s="154"/>
      <c r="Y302" s="154"/>
      <c r="Z302" s="154"/>
    </row>
    <row r="303" spans="1:26" ht="12" customHeight="1">
      <c r="A303" s="198"/>
      <c r="B303" s="154"/>
      <c r="C303" s="154"/>
      <c r="D303" s="154"/>
      <c r="E303" s="154"/>
      <c r="F303" s="154"/>
      <c r="G303" s="154"/>
      <c r="H303" s="154"/>
      <c r="I303" s="154"/>
      <c r="J303" s="195"/>
      <c r="K303" s="196"/>
      <c r="L303" s="154"/>
      <c r="M303" s="154"/>
      <c r="N303" s="154"/>
      <c r="O303" s="154"/>
      <c r="P303" s="154"/>
      <c r="Q303" s="154"/>
      <c r="R303" s="154"/>
      <c r="S303" s="154"/>
      <c r="T303" s="154"/>
      <c r="U303" s="154"/>
      <c r="V303" s="154"/>
      <c r="W303" s="154"/>
      <c r="X303" s="154"/>
      <c r="Y303" s="154"/>
      <c r="Z303" s="154"/>
    </row>
    <row r="304" spans="1:26" ht="12" customHeight="1">
      <c r="A304" s="198"/>
      <c r="B304" s="154"/>
      <c r="C304" s="154"/>
      <c r="D304" s="154"/>
      <c r="E304" s="154"/>
      <c r="F304" s="154"/>
      <c r="G304" s="154"/>
      <c r="H304" s="154"/>
      <c r="I304" s="154"/>
      <c r="J304" s="195"/>
      <c r="K304" s="196"/>
      <c r="L304" s="154"/>
      <c r="M304" s="154"/>
      <c r="N304" s="154"/>
      <c r="O304" s="154"/>
      <c r="P304" s="154"/>
      <c r="Q304" s="154"/>
      <c r="R304" s="154"/>
      <c r="S304" s="154"/>
      <c r="T304" s="154"/>
      <c r="U304" s="154"/>
      <c r="V304" s="154"/>
      <c r="W304" s="154"/>
      <c r="X304" s="154"/>
      <c r="Y304" s="154"/>
      <c r="Z304" s="154"/>
    </row>
    <row r="305" spans="1:26" ht="12" customHeight="1">
      <c r="A305" s="198"/>
      <c r="B305" s="154"/>
      <c r="C305" s="154"/>
      <c r="D305" s="154"/>
      <c r="E305" s="154"/>
      <c r="F305" s="154"/>
      <c r="G305" s="154"/>
      <c r="H305" s="154"/>
      <c r="I305" s="154"/>
      <c r="J305" s="195"/>
      <c r="K305" s="196"/>
      <c r="L305" s="154"/>
      <c r="M305" s="154"/>
      <c r="N305" s="154"/>
      <c r="O305" s="154"/>
      <c r="P305" s="154"/>
      <c r="Q305" s="154"/>
      <c r="R305" s="154"/>
      <c r="S305" s="154"/>
      <c r="T305" s="154"/>
      <c r="U305" s="154"/>
      <c r="V305" s="154"/>
      <c r="W305" s="154"/>
      <c r="X305" s="154"/>
      <c r="Y305" s="154"/>
      <c r="Z305" s="154"/>
    </row>
    <row r="306" spans="1:26" ht="12" customHeight="1">
      <c r="A306" s="198"/>
      <c r="B306" s="154"/>
      <c r="C306" s="154"/>
      <c r="D306" s="154"/>
      <c r="E306" s="154"/>
      <c r="F306" s="154"/>
      <c r="G306" s="154"/>
      <c r="H306" s="154"/>
      <c r="I306" s="154"/>
      <c r="J306" s="195"/>
      <c r="K306" s="196"/>
      <c r="L306" s="154"/>
      <c r="M306" s="154"/>
      <c r="N306" s="154"/>
      <c r="O306" s="154"/>
      <c r="P306" s="154"/>
      <c r="Q306" s="154"/>
      <c r="R306" s="154"/>
      <c r="S306" s="154"/>
      <c r="T306" s="154"/>
      <c r="U306" s="154"/>
      <c r="V306" s="154"/>
      <c r="W306" s="154"/>
      <c r="X306" s="154"/>
      <c r="Y306" s="154"/>
      <c r="Z306" s="154"/>
    </row>
    <row r="307" spans="1:26" ht="12" customHeight="1">
      <c r="A307" s="198"/>
      <c r="B307" s="154"/>
      <c r="C307" s="154"/>
      <c r="D307" s="154"/>
      <c r="E307" s="154"/>
      <c r="F307" s="154"/>
      <c r="G307" s="154"/>
      <c r="H307" s="154"/>
      <c r="I307" s="154"/>
      <c r="J307" s="195"/>
      <c r="K307" s="196"/>
      <c r="L307" s="154"/>
      <c r="M307" s="154"/>
      <c r="N307" s="154"/>
      <c r="O307" s="154"/>
      <c r="P307" s="154"/>
      <c r="Q307" s="154"/>
      <c r="R307" s="154"/>
      <c r="S307" s="154"/>
      <c r="T307" s="154"/>
      <c r="U307" s="154"/>
      <c r="V307" s="154"/>
      <c r="W307" s="154"/>
      <c r="X307" s="154"/>
      <c r="Y307" s="154"/>
      <c r="Z307" s="154"/>
    </row>
    <row r="308" spans="1:26" ht="15.75" customHeight="1"/>
    <row r="309" spans="1:26" ht="15.75" customHeight="1"/>
    <row r="310" spans="1:26" ht="15.75" customHeight="1"/>
    <row r="311" spans="1:26" ht="15.75" customHeight="1"/>
    <row r="312" spans="1:26" ht="15.75" customHeight="1"/>
    <row r="313" spans="1:26" ht="15.75" customHeight="1"/>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D124:I126"/>
    <mergeCell ref="A139:C139"/>
    <mergeCell ref="A140:C140"/>
    <mergeCell ref="A1:J1"/>
  </mergeCells>
  <conditionalFormatting sqref="B3:B105">
    <cfRule type="cellIs" dxfId="5" priority="1" stopIfTrue="1" operator="notEqual">
      <formula>$C3+$D3</formula>
    </cfRule>
  </conditionalFormatting>
  <conditionalFormatting sqref="E3:E14 E16:E107">
    <cfRule type="cellIs" dxfId="4" priority="2"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4" stopIfTrue="1" operator="notEqual">
      <formula>$F15+$G15</formula>
    </cfRule>
  </conditionalFormatting>
  <conditionalFormatting sqref="H15">
    <cfRule type="cellIs" dxfId="1" priority="5" stopIfTrue="1" operator="notEqual">
      <formula>$I15+$J15</formula>
    </cfRule>
  </conditionalFormatting>
  <printOptions horizontalCentered="1"/>
  <pageMargins left="0.25" right="0.25" top="0.5" bottom="0.5" header="0" footer="0"/>
  <pageSetup paperSize="5" orientation="landscape"/>
  <headerFooter>
    <oddFooter>&amp;C&amp;P&amp;R&amp;A</oddFooter>
  </headerFooter>
  <rowBreaks count="1" manualBreakCount="1">
    <brk id="67"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C1000"/>
  <sheetViews>
    <sheetView showGridLines="0" topLeftCell="A49" workbookViewId="0">
      <selection activeCell="AM33" sqref="AM33"/>
    </sheetView>
  </sheetViews>
  <sheetFormatPr defaultColWidth="14.42578125" defaultRowHeight="15" customHeight="1"/>
  <cols>
    <col min="1" max="1" width="1.42578125" customWidth="1"/>
    <col min="2" max="2" width="0.85546875" customWidth="1"/>
    <col min="3" max="18" width="2.42578125" customWidth="1"/>
    <col min="19" max="19" width="4" customWidth="1"/>
    <col min="20" max="39" width="2.7109375" customWidth="1"/>
    <col min="40" max="40" width="1.42578125" customWidth="1"/>
    <col min="41" max="55" width="2.42578125" hidden="1" customWidth="1"/>
  </cols>
  <sheetData>
    <row r="1" spans="1:55" ht="12.75" customHeight="1">
      <c r="A1" s="459" t="s">
        <v>1321</v>
      </c>
      <c r="B1" s="440"/>
      <c r="C1" s="440"/>
      <c r="D1" s="440"/>
      <c r="E1" s="440"/>
      <c r="F1" s="440"/>
      <c r="G1" s="440"/>
      <c r="H1" s="440"/>
      <c r="I1" s="440"/>
      <c r="J1" s="440"/>
      <c r="K1" s="440"/>
      <c r="L1" s="440"/>
      <c r="M1" s="440"/>
      <c r="N1" s="440"/>
      <c r="O1" s="440"/>
      <c r="P1" s="440"/>
      <c r="Q1" s="440"/>
      <c r="R1" s="440"/>
      <c r="S1" s="440"/>
      <c r="T1" s="440"/>
      <c r="U1" s="440"/>
      <c r="V1" s="440"/>
      <c r="W1" s="440"/>
      <c r="X1" s="440"/>
      <c r="Y1" s="440"/>
      <c r="Z1" s="440"/>
      <c r="AA1" s="440"/>
      <c r="AB1" s="440"/>
      <c r="AC1" s="440"/>
      <c r="AD1" s="440"/>
      <c r="AE1" s="440"/>
      <c r="AF1" s="440"/>
      <c r="AG1" s="440"/>
      <c r="AH1" s="440"/>
      <c r="AI1" s="440"/>
      <c r="AJ1" s="440"/>
      <c r="AK1" s="440"/>
      <c r="AL1" s="440"/>
      <c r="AM1" s="440"/>
      <c r="AN1" s="441"/>
      <c r="AO1" s="2"/>
      <c r="AP1" s="2"/>
      <c r="AQ1" s="2"/>
      <c r="AR1" s="2"/>
      <c r="AS1" s="2"/>
      <c r="AT1" s="2"/>
      <c r="AU1" s="2"/>
      <c r="AV1" s="2"/>
      <c r="AW1" s="2"/>
      <c r="AX1" s="2"/>
      <c r="AY1" s="2"/>
      <c r="AZ1" s="2"/>
      <c r="BA1" s="2"/>
      <c r="BB1" s="2"/>
      <c r="BC1" s="2"/>
    </row>
    <row r="2" spans="1:55" ht="12.75">
      <c r="A2" s="442"/>
      <c r="B2" s="416"/>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416"/>
      <c r="AJ2" s="416"/>
      <c r="AK2" s="416"/>
      <c r="AL2" s="416"/>
      <c r="AM2" s="416"/>
      <c r="AN2" s="443"/>
      <c r="AO2" s="2"/>
      <c r="AP2" s="2"/>
      <c r="AQ2" s="2"/>
      <c r="AR2" s="2"/>
      <c r="AS2" s="2"/>
      <c r="AT2" s="2"/>
      <c r="AU2" s="2"/>
      <c r="AV2" s="2"/>
      <c r="AW2" s="2"/>
      <c r="AX2" s="2"/>
      <c r="AY2" s="2"/>
      <c r="AZ2" s="2"/>
      <c r="BA2" s="2"/>
      <c r="BB2" s="2"/>
      <c r="BC2" s="2"/>
    </row>
    <row r="3" spans="1:55" ht="12.75">
      <c r="A3" s="2" t="str">
        <f>+A1</f>
        <v>V. BASIS AND CREDITS : 4% FEDERAL AND STATE CREDIT</v>
      </c>
      <c r="B3" s="2"/>
      <c r="C3" s="184"/>
      <c r="D3" s="184"/>
      <c r="E3" s="184"/>
      <c r="F3" s="184"/>
      <c r="G3" s="184"/>
      <c r="H3" s="184"/>
      <c r="I3" s="184"/>
      <c r="J3" s="18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185"/>
      <c r="AN3" s="185"/>
      <c r="AO3" s="2"/>
      <c r="AP3" s="2"/>
      <c r="AQ3" s="2"/>
      <c r="AR3" s="2"/>
      <c r="AS3" s="2"/>
      <c r="AT3" s="2"/>
      <c r="AU3" s="2"/>
      <c r="AV3" s="2"/>
      <c r="AW3" s="2"/>
      <c r="AX3" s="2"/>
      <c r="AY3" s="2"/>
      <c r="AZ3" s="2"/>
      <c r="BA3" s="2"/>
      <c r="BB3" s="2"/>
      <c r="BC3" s="2"/>
    </row>
    <row r="4" spans="1:55" ht="12.75">
      <c r="A4" s="8"/>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row>
    <row r="5" spans="1:55" ht="12.75">
      <c r="A5" s="8" t="s">
        <v>644</v>
      </c>
      <c r="B5" s="2"/>
      <c r="C5" s="8" t="s">
        <v>329</v>
      </c>
      <c r="D5" s="2"/>
      <c r="E5" s="2"/>
      <c r="F5" s="8"/>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row>
    <row r="6" spans="1:55" ht="12.75">
      <c r="A6" s="8"/>
      <c r="B6" s="2"/>
      <c r="C6" s="2" t="s">
        <v>1325</v>
      </c>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row>
    <row r="7" spans="1:55" ht="12.75" customHeight="1">
      <c r="A7" s="2"/>
      <c r="B7" s="174"/>
      <c r="C7" s="78"/>
      <c r="D7" s="78"/>
      <c r="E7" s="78"/>
      <c r="F7" s="78"/>
      <c r="G7" s="78"/>
      <c r="H7" s="78"/>
      <c r="I7" s="78"/>
      <c r="J7" s="78"/>
      <c r="K7" s="78"/>
      <c r="L7" s="78"/>
      <c r="M7" s="78"/>
      <c r="N7" s="78"/>
      <c r="O7" s="78"/>
      <c r="P7" s="78"/>
      <c r="Q7" s="78"/>
      <c r="R7" s="78"/>
      <c r="S7" s="78"/>
      <c r="T7" s="579" t="str">
        <f>IF(T25=100%,'Sources and Basis Breakdown'!G2,'Sources and Basis Breakdown'!F2)</f>
        <v>30% PVC for New Const/
Rehabilitation
DDA/QCT
Building(s)</v>
      </c>
      <c r="U7" s="440"/>
      <c r="V7" s="440"/>
      <c r="W7" s="440"/>
      <c r="X7" s="446"/>
      <c r="Y7" s="579" t="str">
        <f>IF(T25=100%," ",'Sources and Basis Breakdown'!G2)</f>
        <v>30% PVC for New Const/
Rehabilitation
NON-DDA/
NON-QCT Building(s)</v>
      </c>
      <c r="Z7" s="440"/>
      <c r="AA7" s="440"/>
      <c r="AB7" s="440"/>
      <c r="AC7" s="446"/>
      <c r="AD7" s="579" t="str">
        <f>IF(T25=100%, 'Sources and Basis Breakdown'!J2,'Sources and Basis Breakdown'!I2)</f>
        <v>30% PVC for Acquisition
DDA/QCT Building(s)</v>
      </c>
      <c r="AE7" s="440"/>
      <c r="AF7" s="440"/>
      <c r="AG7" s="440"/>
      <c r="AH7" s="446"/>
      <c r="AI7" s="579" t="str">
        <f>IF(T25=100%," ",'Sources and Basis Breakdown'!J2)</f>
        <v>30% PVC for Acquisition
NON-DDA/
NON-QCT Building(s)</v>
      </c>
      <c r="AJ7" s="440"/>
      <c r="AK7" s="440"/>
      <c r="AL7" s="440"/>
      <c r="AM7" s="446"/>
      <c r="AN7" s="2"/>
      <c r="AO7" s="2"/>
      <c r="AP7" s="2"/>
      <c r="AQ7" s="2"/>
      <c r="AR7" s="2"/>
      <c r="AS7" s="2"/>
      <c r="AT7" s="2"/>
      <c r="AU7" s="2"/>
      <c r="AV7" s="2"/>
      <c r="AW7" s="2"/>
      <c r="AX7" s="2"/>
      <c r="AY7" s="2"/>
      <c r="AZ7" s="2"/>
      <c r="BA7" s="2"/>
      <c r="BB7" s="2"/>
      <c r="BC7" s="2"/>
    </row>
    <row r="8" spans="1:55" ht="12.75" customHeight="1">
      <c r="A8" s="2"/>
      <c r="B8" s="175"/>
      <c r="C8" s="2"/>
      <c r="D8" s="2"/>
      <c r="E8" s="2"/>
      <c r="F8" s="2"/>
      <c r="G8" s="2"/>
      <c r="H8" s="2"/>
      <c r="I8" s="2"/>
      <c r="J8" s="2"/>
      <c r="K8" s="2"/>
      <c r="L8" s="2"/>
      <c r="M8" s="2"/>
      <c r="N8" s="2"/>
      <c r="O8" s="2"/>
      <c r="P8" s="2"/>
      <c r="Q8" s="2"/>
      <c r="R8" s="2"/>
      <c r="S8" s="2"/>
      <c r="T8" s="447"/>
      <c r="U8" s="390"/>
      <c r="V8" s="390"/>
      <c r="W8" s="390"/>
      <c r="X8" s="448"/>
      <c r="Y8" s="447"/>
      <c r="Z8" s="390"/>
      <c r="AA8" s="390"/>
      <c r="AB8" s="390"/>
      <c r="AC8" s="448"/>
      <c r="AD8" s="447"/>
      <c r="AE8" s="390"/>
      <c r="AF8" s="390"/>
      <c r="AG8" s="390"/>
      <c r="AH8" s="448"/>
      <c r="AI8" s="447"/>
      <c r="AJ8" s="390"/>
      <c r="AK8" s="390"/>
      <c r="AL8" s="390"/>
      <c r="AM8" s="448"/>
      <c r="AN8" s="2"/>
      <c r="AO8" s="2"/>
      <c r="AP8" s="2"/>
      <c r="AQ8" s="2"/>
      <c r="AR8" s="2"/>
      <c r="AS8" s="2"/>
      <c r="AT8" s="2"/>
      <c r="AU8" s="2"/>
      <c r="AV8" s="2"/>
      <c r="AW8" s="2"/>
      <c r="AX8" s="2"/>
      <c r="AY8" s="2"/>
      <c r="AZ8" s="2"/>
      <c r="BA8" s="2"/>
      <c r="BB8" s="2"/>
      <c r="BC8" s="2"/>
    </row>
    <row r="9" spans="1:55" ht="12.75">
      <c r="A9" s="2"/>
      <c r="B9" s="175"/>
      <c r="C9" s="2"/>
      <c r="D9" s="2"/>
      <c r="E9" s="2"/>
      <c r="F9" s="2"/>
      <c r="G9" s="2"/>
      <c r="H9" s="2"/>
      <c r="I9" s="2"/>
      <c r="J9" s="2"/>
      <c r="K9" s="2"/>
      <c r="L9" s="2"/>
      <c r="M9" s="2"/>
      <c r="N9" s="2"/>
      <c r="O9" s="2"/>
      <c r="P9" s="2"/>
      <c r="Q9" s="2"/>
      <c r="R9" s="2"/>
      <c r="S9" s="2"/>
      <c r="T9" s="447"/>
      <c r="U9" s="390"/>
      <c r="V9" s="390"/>
      <c r="W9" s="390"/>
      <c r="X9" s="448"/>
      <c r="Y9" s="447"/>
      <c r="Z9" s="390"/>
      <c r="AA9" s="390"/>
      <c r="AB9" s="390"/>
      <c r="AC9" s="448"/>
      <c r="AD9" s="447"/>
      <c r="AE9" s="390"/>
      <c r="AF9" s="390"/>
      <c r="AG9" s="390"/>
      <c r="AH9" s="448"/>
      <c r="AI9" s="447"/>
      <c r="AJ9" s="390"/>
      <c r="AK9" s="390"/>
      <c r="AL9" s="390"/>
      <c r="AM9" s="448"/>
      <c r="AN9" s="2"/>
      <c r="AO9" s="2"/>
      <c r="AP9" s="2"/>
      <c r="AQ9" s="2"/>
      <c r="AR9" s="2"/>
      <c r="AS9" s="2"/>
      <c r="AT9" s="2"/>
      <c r="AU9" s="2"/>
      <c r="AV9" s="2"/>
      <c r="AW9" s="2"/>
      <c r="AX9" s="2"/>
      <c r="AY9" s="2"/>
      <c r="AZ9" s="2"/>
      <c r="BA9" s="2"/>
      <c r="BB9" s="2"/>
      <c r="BC9" s="2"/>
    </row>
    <row r="10" spans="1:55" ht="44.25" customHeight="1">
      <c r="A10" s="2"/>
      <c r="B10" s="177"/>
      <c r="C10" s="73"/>
      <c r="D10" s="73"/>
      <c r="E10" s="73"/>
      <c r="F10" s="73"/>
      <c r="G10" s="73"/>
      <c r="H10" s="73"/>
      <c r="I10" s="73"/>
      <c r="J10" s="73"/>
      <c r="K10" s="73"/>
      <c r="L10" s="73"/>
      <c r="M10" s="73"/>
      <c r="N10" s="73"/>
      <c r="O10" s="73"/>
      <c r="P10" s="73"/>
      <c r="Q10" s="73"/>
      <c r="R10" s="73"/>
      <c r="S10" s="73"/>
      <c r="T10" s="449"/>
      <c r="U10" s="450"/>
      <c r="V10" s="450"/>
      <c r="W10" s="450"/>
      <c r="X10" s="451"/>
      <c r="Y10" s="449"/>
      <c r="Z10" s="450"/>
      <c r="AA10" s="450"/>
      <c r="AB10" s="450"/>
      <c r="AC10" s="451"/>
      <c r="AD10" s="449"/>
      <c r="AE10" s="450"/>
      <c r="AF10" s="450"/>
      <c r="AG10" s="450"/>
      <c r="AH10" s="451"/>
      <c r="AI10" s="449"/>
      <c r="AJ10" s="450"/>
      <c r="AK10" s="450"/>
      <c r="AL10" s="450"/>
      <c r="AM10" s="451"/>
      <c r="AN10" s="2"/>
      <c r="AO10" s="2"/>
      <c r="AP10" s="2"/>
      <c r="AQ10" s="2"/>
      <c r="AR10" s="2"/>
      <c r="AS10" s="2"/>
      <c r="AT10" s="2"/>
      <c r="AU10" s="2"/>
      <c r="AV10" s="2"/>
      <c r="AW10" s="2"/>
      <c r="AX10" s="2"/>
      <c r="AY10" s="2"/>
      <c r="AZ10" s="2"/>
      <c r="BA10" s="2"/>
      <c r="BB10" s="2"/>
      <c r="BC10" s="2"/>
    </row>
    <row r="11" spans="1:55" ht="12.75">
      <c r="A11" s="2"/>
      <c r="B11" s="514" t="s">
        <v>1319</v>
      </c>
      <c r="C11" s="401"/>
      <c r="D11" s="401"/>
      <c r="E11" s="401"/>
      <c r="F11" s="401"/>
      <c r="G11" s="401"/>
      <c r="H11" s="401"/>
      <c r="I11" s="401"/>
      <c r="J11" s="401"/>
      <c r="K11" s="401"/>
      <c r="L11" s="401"/>
      <c r="M11" s="401"/>
      <c r="N11" s="401"/>
      <c r="O11" s="401"/>
      <c r="P11" s="401"/>
      <c r="Q11" s="401"/>
      <c r="R11" s="401"/>
      <c r="S11" s="430"/>
      <c r="T11" s="621">
        <f>IF('Sources and Basis Breakdown'!F107=0,'Sources and Basis Breakdown'!E107,'Sources and Basis Breakdown'!F107)</f>
        <v>30980333</v>
      </c>
      <c r="U11" s="440"/>
      <c r="V11" s="440"/>
      <c r="W11" s="440"/>
      <c r="X11" s="446"/>
      <c r="Y11" s="621">
        <f>IF(Y7=" ",0,IF('Sources and Basis Breakdown'!G107+'Sources and Basis Breakdown'!F107='Sources and Basis Breakdown'!E107,'Sources and Basis Breakdown'!G107,0))</f>
        <v>0</v>
      </c>
      <c r="Z11" s="440"/>
      <c r="AA11" s="440"/>
      <c r="AB11" s="440"/>
      <c r="AC11" s="446"/>
      <c r="AD11" s="627">
        <f>IF('Sources and Basis Breakdown'!I107=0,'Sources and Basis Breakdown'!H107,'Sources and Basis Breakdown'!I107)</f>
        <v>0</v>
      </c>
      <c r="AE11" s="440"/>
      <c r="AF11" s="440"/>
      <c r="AG11" s="440"/>
      <c r="AH11" s="446"/>
      <c r="AI11" s="627">
        <f>IF(Y7=" ",0,IF('Sources and Basis Breakdown'!I107+'Sources and Basis Breakdown'!J107='Sources and Basis Breakdown'!H107,'Sources and Basis Breakdown'!J107,0))</f>
        <v>0</v>
      </c>
      <c r="AJ11" s="440"/>
      <c r="AK11" s="440"/>
      <c r="AL11" s="440"/>
      <c r="AM11" s="446"/>
      <c r="AN11" s="2"/>
      <c r="AO11" s="2"/>
      <c r="AP11" s="2"/>
      <c r="AQ11" s="2"/>
      <c r="AR11" s="2"/>
      <c r="AS11" s="2"/>
      <c r="AT11" s="2"/>
      <c r="AU11" s="2"/>
      <c r="AV11" s="2"/>
      <c r="AW11" s="2"/>
      <c r="AX11" s="2"/>
      <c r="AY11" s="2"/>
      <c r="AZ11" s="2"/>
      <c r="BA11" s="2"/>
      <c r="BB11" s="2"/>
      <c r="BC11" s="2"/>
    </row>
    <row r="12" spans="1:55" ht="12.75">
      <c r="A12" s="2"/>
      <c r="B12" s="625" t="s">
        <v>1331</v>
      </c>
      <c r="C12" s="401"/>
      <c r="D12" s="401"/>
      <c r="E12" s="401"/>
      <c r="F12" s="401"/>
      <c r="G12" s="401"/>
      <c r="H12" s="401"/>
      <c r="I12" s="401"/>
      <c r="J12" s="401"/>
      <c r="K12" s="401"/>
      <c r="L12" s="401"/>
      <c r="M12" s="401"/>
      <c r="N12" s="401"/>
      <c r="O12" s="401"/>
      <c r="P12" s="401"/>
      <c r="Q12" s="401"/>
      <c r="R12" s="401"/>
      <c r="S12" s="430"/>
      <c r="T12" s="620"/>
      <c r="U12" s="401"/>
      <c r="V12" s="401"/>
      <c r="W12" s="401"/>
      <c r="X12" s="430"/>
      <c r="Y12" s="620"/>
      <c r="Z12" s="401"/>
      <c r="AA12" s="401"/>
      <c r="AB12" s="401"/>
      <c r="AC12" s="430"/>
      <c r="AD12" s="620"/>
      <c r="AE12" s="401"/>
      <c r="AF12" s="401"/>
      <c r="AG12" s="401"/>
      <c r="AH12" s="430"/>
      <c r="AI12" s="620"/>
      <c r="AJ12" s="401"/>
      <c r="AK12" s="401"/>
      <c r="AL12" s="401"/>
      <c r="AM12" s="430"/>
      <c r="AN12" s="2"/>
      <c r="AO12" s="2"/>
      <c r="AP12" s="2"/>
      <c r="AQ12" s="2"/>
      <c r="AR12" s="2"/>
      <c r="AS12" s="2"/>
      <c r="AT12" s="2"/>
      <c r="AU12" s="2"/>
      <c r="AV12" s="2"/>
      <c r="AW12" s="2"/>
      <c r="AX12" s="2"/>
      <c r="AY12" s="2"/>
      <c r="AZ12" s="2"/>
      <c r="BA12" s="2"/>
      <c r="BB12" s="2"/>
      <c r="BC12" s="2"/>
    </row>
    <row r="13" spans="1:55" ht="12.75">
      <c r="A13" s="2"/>
      <c r="B13" s="178"/>
      <c r="C13" s="610" t="s">
        <v>1333</v>
      </c>
      <c r="D13" s="401"/>
      <c r="E13" s="401"/>
      <c r="F13" s="401"/>
      <c r="G13" s="401"/>
      <c r="H13" s="401"/>
      <c r="I13" s="401"/>
      <c r="J13" s="401"/>
      <c r="K13" s="401"/>
      <c r="L13" s="401"/>
      <c r="M13" s="401"/>
      <c r="N13" s="401"/>
      <c r="O13" s="401"/>
      <c r="P13" s="401"/>
      <c r="Q13" s="401"/>
      <c r="R13" s="401"/>
      <c r="S13" s="430"/>
      <c r="T13" s="628"/>
      <c r="U13" s="436"/>
      <c r="V13" s="436"/>
      <c r="W13" s="436"/>
      <c r="X13" s="524"/>
      <c r="Y13" s="628"/>
      <c r="Z13" s="436"/>
      <c r="AA13" s="436"/>
      <c r="AB13" s="436"/>
      <c r="AC13" s="524"/>
      <c r="AD13" s="626"/>
      <c r="AE13" s="436"/>
      <c r="AF13" s="436"/>
      <c r="AG13" s="436"/>
      <c r="AH13" s="524"/>
      <c r="AI13" s="626"/>
      <c r="AJ13" s="436"/>
      <c r="AK13" s="436"/>
      <c r="AL13" s="436"/>
      <c r="AM13" s="524"/>
      <c r="AN13" s="2"/>
      <c r="AO13" s="2"/>
      <c r="AP13" s="2"/>
      <c r="AQ13" s="2"/>
      <c r="AR13" s="2"/>
      <c r="AS13" s="2"/>
      <c r="AT13" s="2"/>
      <c r="AU13" s="2"/>
      <c r="AV13" s="2"/>
      <c r="AW13" s="2"/>
      <c r="AX13" s="2"/>
      <c r="AY13" s="2"/>
      <c r="AZ13" s="2"/>
      <c r="BA13" s="2"/>
      <c r="BB13" s="2"/>
      <c r="BC13" s="2"/>
    </row>
    <row r="14" spans="1:55" ht="12.75">
      <c r="A14" s="2"/>
      <c r="B14" s="178"/>
      <c r="C14" s="610" t="s">
        <v>1334</v>
      </c>
      <c r="D14" s="401"/>
      <c r="E14" s="401"/>
      <c r="F14" s="401"/>
      <c r="G14" s="401"/>
      <c r="H14" s="401"/>
      <c r="I14" s="401"/>
      <c r="J14" s="401"/>
      <c r="K14" s="401"/>
      <c r="L14" s="401"/>
      <c r="M14" s="401"/>
      <c r="N14" s="401"/>
      <c r="O14" s="401"/>
      <c r="P14" s="401"/>
      <c r="Q14" s="401"/>
      <c r="R14" s="401"/>
      <c r="S14" s="430"/>
      <c r="T14" s="623"/>
      <c r="U14" s="401"/>
      <c r="V14" s="401"/>
      <c r="W14" s="401"/>
      <c r="X14" s="430"/>
      <c r="Y14" s="623"/>
      <c r="Z14" s="401"/>
      <c r="AA14" s="401"/>
      <c r="AB14" s="401"/>
      <c r="AC14" s="430"/>
      <c r="AD14" s="544"/>
      <c r="AE14" s="401"/>
      <c r="AF14" s="401"/>
      <c r="AG14" s="401"/>
      <c r="AH14" s="430"/>
      <c r="AI14" s="544"/>
      <c r="AJ14" s="401"/>
      <c r="AK14" s="401"/>
      <c r="AL14" s="401"/>
      <c r="AM14" s="430"/>
      <c r="AN14" s="2"/>
      <c r="AO14" s="2"/>
      <c r="AP14" s="2"/>
      <c r="AQ14" s="2"/>
      <c r="AR14" s="2"/>
      <c r="AS14" s="2"/>
      <c r="AT14" s="2"/>
      <c r="AU14" s="2"/>
      <c r="AV14" s="2"/>
      <c r="AW14" s="2"/>
      <c r="AX14" s="2"/>
      <c r="AY14" s="2"/>
      <c r="AZ14" s="2"/>
      <c r="BA14" s="2"/>
      <c r="BB14" s="2"/>
      <c r="BC14" s="2"/>
    </row>
    <row r="15" spans="1:55" ht="12.75">
      <c r="A15" s="2"/>
      <c r="B15" s="178"/>
      <c r="C15" s="610" t="s">
        <v>1335</v>
      </c>
      <c r="D15" s="401"/>
      <c r="E15" s="401"/>
      <c r="F15" s="401"/>
      <c r="G15" s="401"/>
      <c r="H15" s="401"/>
      <c r="I15" s="401"/>
      <c r="J15" s="401"/>
      <c r="K15" s="401"/>
      <c r="L15" s="401"/>
      <c r="M15" s="401"/>
      <c r="N15" s="401"/>
      <c r="O15" s="401"/>
      <c r="P15" s="401"/>
      <c r="Q15" s="401"/>
      <c r="R15" s="401"/>
      <c r="S15" s="430"/>
      <c r="T15" s="623"/>
      <c r="U15" s="401"/>
      <c r="V15" s="401"/>
      <c r="W15" s="401"/>
      <c r="X15" s="430"/>
      <c r="Y15" s="623"/>
      <c r="Z15" s="401"/>
      <c r="AA15" s="401"/>
      <c r="AB15" s="401"/>
      <c r="AC15" s="430"/>
      <c r="AD15" s="544"/>
      <c r="AE15" s="401"/>
      <c r="AF15" s="401"/>
      <c r="AG15" s="401"/>
      <c r="AH15" s="430"/>
      <c r="AI15" s="544"/>
      <c r="AJ15" s="401"/>
      <c r="AK15" s="401"/>
      <c r="AL15" s="401"/>
      <c r="AM15" s="430"/>
      <c r="AN15" s="2"/>
      <c r="AO15" s="2"/>
      <c r="AP15" s="2"/>
      <c r="AQ15" s="2"/>
      <c r="AR15" s="2"/>
      <c r="AS15" s="2"/>
      <c r="AT15" s="2"/>
      <c r="AU15" s="2"/>
      <c r="AV15" s="2"/>
      <c r="AW15" s="2"/>
      <c r="AX15" s="2"/>
      <c r="AY15" s="2"/>
      <c r="AZ15" s="2"/>
      <c r="BA15" s="2"/>
      <c r="BB15" s="2"/>
      <c r="BC15" s="2"/>
    </row>
    <row r="16" spans="1:55" ht="12.75">
      <c r="A16" s="2"/>
      <c r="B16" s="178"/>
      <c r="C16" s="610" t="s">
        <v>1336</v>
      </c>
      <c r="D16" s="401"/>
      <c r="E16" s="401"/>
      <c r="F16" s="401"/>
      <c r="G16" s="401"/>
      <c r="H16" s="401"/>
      <c r="I16" s="401"/>
      <c r="J16" s="401"/>
      <c r="K16" s="401"/>
      <c r="L16" s="401"/>
      <c r="M16" s="401"/>
      <c r="N16" s="401"/>
      <c r="O16" s="401"/>
      <c r="P16" s="401"/>
      <c r="Q16" s="401"/>
      <c r="R16" s="401"/>
      <c r="S16" s="430"/>
      <c r="T16" s="623"/>
      <c r="U16" s="401"/>
      <c r="V16" s="401"/>
      <c r="W16" s="401"/>
      <c r="X16" s="430"/>
      <c r="Y16" s="623"/>
      <c r="Z16" s="401"/>
      <c r="AA16" s="401"/>
      <c r="AB16" s="401"/>
      <c r="AC16" s="430"/>
      <c r="AD16" s="544"/>
      <c r="AE16" s="401"/>
      <c r="AF16" s="401"/>
      <c r="AG16" s="401"/>
      <c r="AH16" s="430"/>
      <c r="AI16" s="544"/>
      <c r="AJ16" s="401"/>
      <c r="AK16" s="401"/>
      <c r="AL16" s="401"/>
      <c r="AM16" s="430"/>
      <c r="AN16" s="2"/>
      <c r="AO16" s="2"/>
      <c r="AP16" s="2"/>
      <c r="AQ16" s="2"/>
      <c r="AR16" s="2"/>
      <c r="AS16" s="2"/>
      <c r="AT16" s="2"/>
      <c r="AU16" s="2"/>
      <c r="AV16" s="2"/>
      <c r="AW16" s="2"/>
      <c r="AX16" s="2"/>
      <c r="AY16" s="2"/>
      <c r="AZ16" s="2"/>
      <c r="BA16" s="2"/>
      <c r="BB16" s="2"/>
      <c r="BC16" s="2"/>
    </row>
    <row r="17" spans="1:55" ht="12.75">
      <c r="A17" s="2"/>
      <c r="B17" s="178"/>
      <c r="C17" s="610" t="s">
        <v>1337</v>
      </c>
      <c r="D17" s="401"/>
      <c r="E17" s="401"/>
      <c r="F17" s="401"/>
      <c r="G17" s="401"/>
      <c r="H17" s="401"/>
      <c r="I17" s="401"/>
      <c r="J17" s="401"/>
      <c r="K17" s="401"/>
      <c r="L17" s="401"/>
      <c r="M17" s="401"/>
      <c r="N17" s="401"/>
      <c r="O17" s="401"/>
      <c r="P17" s="401"/>
      <c r="Q17" s="401"/>
      <c r="R17" s="401"/>
      <c r="S17" s="430"/>
      <c r="T17" s="623"/>
      <c r="U17" s="401"/>
      <c r="V17" s="401"/>
      <c r="W17" s="401"/>
      <c r="X17" s="430"/>
      <c r="Y17" s="623"/>
      <c r="Z17" s="401"/>
      <c r="AA17" s="401"/>
      <c r="AB17" s="401"/>
      <c r="AC17" s="430"/>
      <c r="AD17" s="544"/>
      <c r="AE17" s="401"/>
      <c r="AF17" s="401"/>
      <c r="AG17" s="401"/>
      <c r="AH17" s="430"/>
      <c r="AI17" s="544"/>
      <c r="AJ17" s="401"/>
      <c r="AK17" s="401"/>
      <c r="AL17" s="401"/>
      <c r="AM17" s="430"/>
      <c r="AN17" s="2"/>
      <c r="AO17" s="2"/>
      <c r="AP17" s="2"/>
      <c r="AQ17" s="2"/>
      <c r="AR17" s="2"/>
      <c r="AS17" s="2"/>
      <c r="AT17" s="2"/>
      <c r="AU17" s="2"/>
      <c r="AV17" s="2"/>
      <c r="AW17" s="2"/>
      <c r="AX17" s="2"/>
      <c r="AY17" s="2"/>
      <c r="AZ17" s="2"/>
      <c r="BA17" s="2"/>
      <c r="BB17" s="2"/>
      <c r="BC17" s="2"/>
    </row>
    <row r="18" spans="1:55" ht="12.75">
      <c r="A18" s="2"/>
      <c r="B18" s="200"/>
      <c r="C18" s="612" t="s">
        <v>1339</v>
      </c>
      <c r="D18" s="401"/>
      <c r="E18" s="401"/>
      <c r="F18" s="401"/>
      <c r="G18" s="401"/>
      <c r="H18" s="401"/>
      <c r="I18" s="401"/>
      <c r="J18" s="401"/>
      <c r="K18" s="401"/>
      <c r="L18" s="401"/>
      <c r="M18" s="401"/>
      <c r="N18" s="401"/>
      <c r="O18" s="401"/>
      <c r="P18" s="401"/>
      <c r="Q18" s="401"/>
      <c r="R18" s="401"/>
      <c r="S18" s="430"/>
      <c r="T18" s="623"/>
      <c r="U18" s="401"/>
      <c r="V18" s="401"/>
      <c r="W18" s="401"/>
      <c r="X18" s="430"/>
      <c r="Y18" s="623"/>
      <c r="Z18" s="401"/>
      <c r="AA18" s="401"/>
      <c r="AB18" s="401"/>
      <c r="AC18" s="430"/>
      <c r="AD18" s="544"/>
      <c r="AE18" s="401"/>
      <c r="AF18" s="401"/>
      <c r="AG18" s="401"/>
      <c r="AH18" s="430"/>
      <c r="AI18" s="544"/>
      <c r="AJ18" s="401"/>
      <c r="AK18" s="401"/>
      <c r="AL18" s="401"/>
      <c r="AM18" s="430"/>
      <c r="AN18" s="2"/>
      <c r="AO18" s="2"/>
      <c r="AP18" s="2"/>
      <c r="AQ18" s="2"/>
      <c r="AR18" s="2"/>
      <c r="AS18" s="2"/>
      <c r="AT18" s="2"/>
      <c r="AU18" s="2"/>
      <c r="AV18" s="2"/>
      <c r="AW18" s="2"/>
      <c r="AX18" s="2"/>
      <c r="AY18" s="2"/>
      <c r="AZ18" s="2"/>
      <c r="BA18" s="2"/>
      <c r="BB18" s="2"/>
      <c r="BC18" s="2"/>
    </row>
    <row r="19" spans="1:55" ht="12.75">
      <c r="A19" s="2"/>
      <c r="B19" s="200"/>
      <c r="C19" s="612" t="s">
        <v>1339</v>
      </c>
      <c r="D19" s="401"/>
      <c r="E19" s="401"/>
      <c r="F19" s="401"/>
      <c r="G19" s="401"/>
      <c r="H19" s="401"/>
      <c r="I19" s="401"/>
      <c r="J19" s="401"/>
      <c r="K19" s="401"/>
      <c r="L19" s="401"/>
      <c r="M19" s="401"/>
      <c r="N19" s="401"/>
      <c r="O19" s="401"/>
      <c r="P19" s="401"/>
      <c r="Q19" s="401"/>
      <c r="R19" s="401"/>
      <c r="S19" s="430"/>
      <c r="T19" s="623"/>
      <c r="U19" s="401"/>
      <c r="V19" s="401"/>
      <c r="W19" s="401"/>
      <c r="X19" s="430"/>
      <c r="Y19" s="623"/>
      <c r="Z19" s="401"/>
      <c r="AA19" s="401"/>
      <c r="AB19" s="401"/>
      <c r="AC19" s="430"/>
      <c r="AD19" s="544"/>
      <c r="AE19" s="401"/>
      <c r="AF19" s="401"/>
      <c r="AG19" s="401"/>
      <c r="AH19" s="430"/>
      <c r="AI19" s="544"/>
      <c r="AJ19" s="401"/>
      <c r="AK19" s="401"/>
      <c r="AL19" s="401"/>
      <c r="AM19" s="430"/>
      <c r="AN19" s="2"/>
      <c r="AO19" s="2"/>
      <c r="AP19" s="2"/>
      <c r="AQ19" s="2"/>
      <c r="AR19" s="2"/>
      <c r="AS19" s="2"/>
      <c r="AT19" s="2"/>
      <c r="AU19" s="2"/>
      <c r="AV19" s="2"/>
      <c r="AW19" s="2"/>
      <c r="AX19" s="2"/>
      <c r="AY19" s="2"/>
      <c r="AZ19" s="2"/>
      <c r="BA19" s="2"/>
      <c r="BB19" s="2"/>
      <c r="BC19" s="2"/>
    </row>
    <row r="20" spans="1:55" ht="12.75">
      <c r="A20" s="2"/>
      <c r="B20" s="514" t="s">
        <v>1343</v>
      </c>
      <c r="C20" s="401"/>
      <c r="D20" s="401"/>
      <c r="E20" s="401"/>
      <c r="F20" s="401"/>
      <c r="G20" s="401"/>
      <c r="H20" s="401"/>
      <c r="I20" s="401"/>
      <c r="J20" s="401"/>
      <c r="K20" s="401"/>
      <c r="L20" s="401"/>
      <c r="M20" s="401"/>
      <c r="N20" s="401"/>
      <c r="O20" s="401"/>
      <c r="P20" s="401"/>
      <c r="Q20" s="401"/>
      <c r="R20" s="401"/>
      <c r="S20" s="430"/>
      <c r="T20" s="476">
        <f>SUM(T13:X19)</f>
        <v>0</v>
      </c>
      <c r="U20" s="401"/>
      <c r="V20" s="401"/>
      <c r="W20" s="401"/>
      <c r="X20" s="430"/>
      <c r="Y20" s="476">
        <f>SUM(Y13:AC19)</f>
        <v>0</v>
      </c>
      <c r="Z20" s="401"/>
      <c r="AA20" s="401"/>
      <c r="AB20" s="401"/>
      <c r="AC20" s="430"/>
      <c r="AD20" s="502">
        <f>SUM(AD13:AH19)</f>
        <v>0</v>
      </c>
      <c r="AE20" s="401"/>
      <c r="AF20" s="401"/>
      <c r="AG20" s="401"/>
      <c r="AH20" s="430"/>
      <c r="AI20" s="502">
        <f>SUM(AI13:AM19)</f>
        <v>0</v>
      </c>
      <c r="AJ20" s="401"/>
      <c r="AK20" s="401"/>
      <c r="AL20" s="401"/>
      <c r="AM20" s="430"/>
      <c r="AN20" s="2"/>
      <c r="AO20" s="2"/>
      <c r="AP20" s="2"/>
      <c r="AQ20" s="2"/>
      <c r="AR20" s="2"/>
      <c r="AS20" s="2"/>
      <c r="AT20" s="2"/>
      <c r="AU20" s="2"/>
      <c r="AV20" s="2"/>
      <c r="AW20" s="2"/>
      <c r="AX20" s="2"/>
      <c r="AY20" s="2"/>
      <c r="AZ20" s="2"/>
      <c r="BA20" s="2"/>
      <c r="BB20" s="2"/>
      <c r="BC20" s="2"/>
    </row>
    <row r="21" spans="1:55" ht="15.75" customHeight="1">
      <c r="A21" s="2"/>
      <c r="B21" s="514" t="s">
        <v>1346</v>
      </c>
      <c r="C21" s="401"/>
      <c r="D21" s="401"/>
      <c r="E21" s="401"/>
      <c r="F21" s="401"/>
      <c r="G21" s="401"/>
      <c r="H21" s="401"/>
      <c r="I21" s="401"/>
      <c r="J21" s="401"/>
      <c r="K21" s="401"/>
      <c r="L21" s="401"/>
      <c r="M21" s="401"/>
      <c r="N21" s="401"/>
      <c r="O21" s="401"/>
      <c r="P21" s="401"/>
      <c r="Q21" s="401"/>
      <c r="R21" s="401"/>
      <c r="S21" s="430"/>
      <c r="T21" s="623"/>
      <c r="U21" s="401"/>
      <c r="V21" s="401"/>
      <c r="W21" s="401"/>
      <c r="X21" s="430"/>
      <c r="Y21" s="623"/>
      <c r="Z21" s="401"/>
      <c r="AA21" s="401"/>
      <c r="AB21" s="401"/>
      <c r="AC21" s="430"/>
      <c r="AD21" s="620"/>
      <c r="AE21" s="401"/>
      <c r="AF21" s="401"/>
      <c r="AG21" s="401"/>
      <c r="AH21" s="430"/>
      <c r="AI21" s="620"/>
      <c r="AJ21" s="401"/>
      <c r="AK21" s="401"/>
      <c r="AL21" s="401"/>
      <c r="AM21" s="430"/>
      <c r="AN21" s="2"/>
      <c r="AO21" s="2"/>
      <c r="AP21" s="2"/>
      <c r="AQ21" s="2"/>
      <c r="AR21" s="2"/>
      <c r="AS21" s="2"/>
      <c r="AT21" s="2"/>
      <c r="AU21" s="2"/>
      <c r="AV21" s="2"/>
      <c r="AW21" s="2"/>
      <c r="AX21" s="2"/>
      <c r="AY21" s="2"/>
      <c r="AZ21" s="2"/>
      <c r="BA21" s="2"/>
      <c r="BB21" s="2"/>
      <c r="BC21" s="2"/>
    </row>
    <row r="22" spans="1:55" ht="15.75" customHeight="1">
      <c r="A22" s="2"/>
      <c r="B22" s="514" t="s">
        <v>1347</v>
      </c>
      <c r="C22" s="401"/>
      <c r="D22" s="401"/>
      <c r="E22" s="401"/>
      <c r="F22" s="401"/>
      <c r="G22" s="401"/>
      <c r="H22" s="401"/>
      <c r="I22" s="401"/>
      <c r="J22" s="401"/>
      <c r="K22" s="401"/>
      <c r="L22" s="401"/>
      <c r="M22" s="401"/>
      <c r="N22" s="401"/>
      <c r="O22" s="401"/>
      <c r="P22" s="401"/>
      <c r="Q22" s="401"/>
      <c r="R22" s="401"/>
      <c r="S22" s="430"/>
      <c r="T22" s="622">
        <f>(T20+T21)*-1</f>
        <v>0</v>
      </c>
      <c r="U22" s="401"/>
      <c r="V22" s="401"/>
      <c r="W22" s="401"/>
      <c r="X22" s="430"/>
      <c r="Y22" s="622">
        <f>(Y20+Y21)*-1</f>
        <v>0</v>
      </c>
      <c r="Z22" s="401"/>
      <c r="AA22" s="401"/>
      <c r="AB22" s="401"/>
      <c r="AC22" s="430"/>
      <c r="AD22" s="624">
        <f>(AD20)*-1</f>
        <v>0</v>
      </c>
      <c r="AE22" s="401"/>
      <c r="AF22" s="401"/>
      <c r="AG22" s="401"/>
      <c r="AH22" s="430"/>
      <c r="AI22" s="624">
        <f>(AI20)*-1</f>
        <v>0</v>
      </c>
      <c r="AJ22" s="401"/>
      <c r="AK22" s="401"/>
      <c r="AL22" s="401"/>
      <c r="AM22" s="430"/>
      <c r="AN22" s="2"/>
      <c r="AO22" s="2"/>
      <c r="AP22" s="2"/>
      <c r="AQ22" s="2"/>
      <c r="AR22" s="2"/>
      <c r="AS22" s="2"/>
      <c r="AT22" s="2"/>
      <c r="AU22" s="2"/>
      <c r="AV22" s="2"/>
      <c r="AW22" s="2"/>
      <c r="AX22" s="2"/>
      <c r="AY22" s="2"/>
      <c r="AZ22" s="2"/>
      <c r="BA22" s="2"/>
      <c r="BB22" s="2"/>
      <c r="BC22" s="2"/>
    </row>
    <row r="23" spans="1:55" ht="15.75" customHeight="1">
      <c r="A23" s="2"/>
      <c r="B23" s="514" t="s">
        <v>1350</v>
      </c>
      <c r="C23" s="401"/>
      <c r="D23" s="401"/>
      <c r="E23" s="401"/>
      <c r="F23" s="401"/>
      <c r="G23" s="401"/>
      <c r="H23" s="401"/>
      <c r="I23" s="401"/>
      <c r="J23" s="401"/>
      <c r="K23" s="401"/>
      <c r="L23" s="401"/>
      <c r="M23" s="401"/>
      <c r="N23" s="401"/>
      <c r="O23" s="401"/>
      <c r="P23" s="401"/>
      <c r="Q23" s="401"/>
      <c r="R23" s="401"/>
      <c r="S23" s="430"/>
      <c r="T23" s="476">
        <f>T11+T22</f>
        <v>30980333</v>
      </c>
      <c r="U23" s="401"/>
      <c r="V23" s="401"/>
      <c r="W23" s="401"/>
      <c r="X23" s="430"/>
      <c r="Y23" s="476">
        <f>Y11+Y22</f>
        <v>0</v>
      </c>
      <c r="Z23" s="401"/>
      <c r="AA23" s="401"/>
      <c r="AB23" s="401"/>
      <c r="AC23" s="430"/>
      <c r="AD23" s="476">
        <f>AD11+AD22</f>
        <v>0</v>
      </c>
      <c r="AE23" s="401"/>
      <c r="AF23" s="401"/>
      <c r="AG23" s="401"/>
      <c r="AH23" s="430"/>
      <c r="AI23" s="476">
        <f>AI11+AI22</f>
        <v>0</v>
      </c>
      <c r="AJ23" s="401"/>
      <c r="AK23" s="401"/>
      <c r="AL23" s="401"/>
      <c r="AM23" s="430"/>
      <c r="AN23" s="2"/>
      <c r="AO23" s="2"/>
      <c r="AP23" s="2"/>
      <c r="AQ23" s="2"/>
      <c r="AR23" s="2"/>
      <c r="AS23" s="2"/>
      <c r="AT23" s="2"/>
      <c r="AU23" s="2"/>
      <c r="AV23" s="2"/>
      <c r="AW23" s="2"/>
      <c r="AX23" s="2"/>
      <c r="AY23" s="2"/>
      <c r="AZ23" s="2"/>
      <c r="BA23" s="2"/>
      <c r="BB23" s="2"/>
      <c r="BC23" s="2"/>
    </row>
    <row r="24" spans="1:55" ht="15.75" customHeight="1">
      <c r="A24" s="2"/>
      <c r="B24" s="514" t="s">
        <v>1352</v>
      </c>
      <c r="C24" s="401"/>
      <c r="D24" s="401"/>
      <c r="E24" s="401"/>
      <c r="F24" s="401"/>
      <c r="G24" s="401"/>
      <c r="H24" s="401"/>
      <c r="I24" s="401"/>
      <c r="J24" s="401"/>
      <c r="K24" s="401"/>
      <c r="L24" s="401"/>
      <c r="M24" s="401"/>
      <c r="N24" s="401"/>
      <c r="O24" s="401"/>
      <c r="P24" s="401"/>
      <c r="Q24" s="401"/>
      <c r="R24" s="401"/>
      <c r="S24" s="430"/>
      <c r="T24" s="502">
        <f>Application!AD1004</f>
        <v>48615819.400000006</v>
      </c>
      <c r="U24" s="401"/>
      <c r="V24" s="401"/>
      <c r="W24" s="401"/>
      <c r="X24" s="401"/>
      <c r="Y24" s="401"/>
      <c r="Z24" s="401"/>
      <c r="AA24" s="401"/>
      <c r="AB24" s="401"/>
      <c r="AC24" s="401"/>
      <c r="AD24" s="401"/>
      <c r="AE24" s="401"/>
      <c r="AF24" s="401"/>
      <c r="AG24" s="401"/>
      <c r="AH24" s="401"/>
      <c r="AI24" s="401"/>
      <c r="AJ24" s="401"/>
      <c r="AK24" s="401"/>
      <c r="AL24" s="401"/>
      <c r="AM24" s="430"/>
      <c r="AN24" s="2"/>
      <c r="AO24" s="2"/>
      <c r="AP24" s="2"/>
      <c r="AQ24" s="2"/>
      <c r="AR24" s="2"/>
      <c r="AS24" s="2"/>
      <c r="AT24" s="2"/>
      <c r="AU24" s="2"/>
      <c r="AV24" s="2"/>
      <c r="AW24" s="2"/>
      <c r="AX24" s="2"/>
      <c r="AY24" s="2"/>
      <c r="AZ24" s="2"/>
      <c r="BA24" s="2"/>
      <c r="BB24" s="2"/>
      <c r="BC24" s="2"/>
    </row>
    <row r="25" spans="1:55" ht="15.75" customHeight="1">
      <c r="A25" s="2"/>
      <c r="B25" s="618" t="s">
        <v>1354</v>
      </c>
      <c r="C25" s="401"/>
      <c r="D25" s="401"/>
      <c r="E25" s="401"/>
      <c r="F25" s="401"/>
      <c r="G25" s="401"/>
      <c r="H25" s="401"/>
      <c r="I25" s="401"/>
      <c r="J25" s="401"/>
      <c r="K25" s="401"/>
      <c r="L25" s="401"/>
      <c r="M25" s="401"/>
      <c r="N25" s="401"/>
      <c r="O25" s="401"/>
      <c r="P25" s="401"/>
      <c r="Q25" s="401"/>
      <c r="R25" s="401"/>
      <c r="S25" s="430"/>
      <c r="T25" s="616">
        <f>IF(OR(Application!T196="yes",Application!T195="yes"),1.3,1)</f>
        <v>1.3</v>
      </c>
      <c r="U25" s="450"/>
      <c r="V25" s="450"/>
      <c r="W25" s="450"/>
      <c r="X25" s="450"/>
      <c r="Y25" s="616">
        <v>1</v>
      </c>
      <c r="Z25" s="450"/>
      <c r="AA25" s="450"/>
      <c r="AB25" s="450"/>
      <c r="AC25" s="450"/>
      <c r="AD25" s="616">
        <v>1</v>
      </c>
      <c r="AE25" s="450"/>
      <c r="AF25" s="450"/>
      <c r="AG25" s="450"/>
      <c r="AH25" s="451"/>
      <c r="AI25" s="616">
        <v>1</v>
      </c>
      <c r="AJ25" s="450"/>
      <c r="AK25" s="450"/>
      <c r="AL25" s="450"/>
      <c r="AM25" s="451"/>
      <c r="AN25" s="2"/>
      <c r="AO25" s="2"/>
      <c r="AP25" s="2"/>
      <c r="AQ25" s="2"/>
      <c r="AR25" s="2"/>
      <c r="AS25" s="2"/>
      <c r="AT25" s="2"/>
      <c r="AU25" s="2"/>
      <c r="AV25" s="2"/>
      <c r="AW25" s="2"/>
      <c r="AX25" s="2"/>
      <c r="AY25" s="2"/>
      <c r="AZ25" s="2"/>
      <c r="BA25" s="2"/>
      <c r="BB25" s="2"/>
      <c r="BC25" s="2"/>
    </row>
    <row r="26" spans="1:55" ht="15.75" customHeight="1">
      <c r="A26" s="2"/>
      <c r="B26" s="514" t="s">
        <v>1356</v>
      </c>
      <c r="C26" s="401"/>
      <c r="D26" s="401"/>
      <c r="E26" s="401"/>
      <c r="F26" s="401"/>
      <c r="G26" s="401"/>
      <c r="H26" s="401"/>
      <c r="I26" s="401"/>
      <c r="J26" s="401"/>
      <c r="K26" s="401"/>
      <c r="L26" s="401"/>
      <c r="M26" s="401"/>
      <c r="N26" s="401"/>
      <c r="O26" s="401"/>
      <c r="P26" s="401"/>
      <c r="Q26" s="401"/>
      <c r="R26" s="401"/>
      <c r="S26" s="430"/>
      <c r="T26" s="476">
        <f>T23*T25</f>
        <v>40274432.899999999</v>
      </c>
      <c r="U26" s="401"/>
      <c r="V26" s="401"/>
      <c r="W26" s="401"/>
      <c r="X26" s="430"/>
      <c r="Y26" s="476">
        <f>Y23*Y25</f>
        <v>0</v>
      </c>
      <c r="Z26" s="401"/>
      <c r="AA26" s="401"/>
      <c r="AB26" s="401"/>
      <c r="AC26" s="430"/>
      <c r="AD26" s="476">
        <f>AD23*AD25</f>
        <v>0</v>
      </c>
      <c r="AE26" s="401"/>
      <c r="AF26" s="401"/>
      <c r="AG26" s="401"/>
      <c r="AH26" s="430"/>
      <c r="AI26" s="476">
        <f>AI23*AI25</f>
        <v>0</v>
      </c>
      <c r="AJ26" s="401"/>
      <c r="AK26" s="401"/>
      <c r="AL26" s="401"/>
      <c r="AM26" s="430"/>
      <c r="AN26" s="2"/>
      <c r="AO26" s="2"/>
      <c r="AP26" s="2"/>
      <c r="AQ26" s="2"/>
      <c r="AR26" s="2"/>
      <c r="AS26" s="2"/>
      <c r="AT26" s="2"/>
      <c r="AU26" s="2"/>
      <c r="AV26" s="2"/>
      <c r="AW26" s="2"/>
      <c r="AX26" s="2"/>
      <c r="AY26" s="2"/>
      <c r="AZ26" s="2"/>
      <c r="BA26" s="2"/>
      <c r="BB26" s="2"/>
      <c r="BC26" s="2"/>
    </row>
    <row r="27" spans="1:55" ht="15.75" customHeight="1">
      <c r="A27" s="50"/>
      <c r="B27" s="619" t="s">
        <v>1358</v>
      </c>
      <c r="C27" s="401"/>
      <c r="D27" s="401"/>
      <c r="E27" s="401"/>
      <c r="F27" s="401"/>
      <c r="G27" s="401"/>
      <c r="H27" s="401"/>
      <c r="I27" s="401"/>
      <c r="J27" s="401"/>
      <c r="K27" s="401"/>
      <c r="L27" s="401"/>
      <c r="M27" s="401"/>
      <c r="N27" s="401"/>
      <c r="O27" s="401"/>
      <c r="P27" s="401"/>
      <c r="Q27" s="401"/>
      <c r="R27" s="401"/>
      <c r="S27" s="430"/>
      <c r="T27" s="617">
        <f>Application!$AG$432</f>
        <v>1</v>
      </c>
      <c r="U27" s="401"/>
      <c r="V27" s="401"/>
      <c r="W27" s="401"/>
      <c r="X27" s="430"/>
      <c r="Y27" s="617">
        <f>Application!$AG$432</f>
        <v>1</v>
      </c>
      <c r="Z27" s="401"/>
      <c r="AA27" s="401"/>
      <c r="AB27" s="401"/>
      <c r="AC27" s="430"/>
      <c r="AD27" s="617">
        <f>Application!$AG$432</f>
        <v>1</v>
      </c>
      <c r="AE27" s="401"/>
      <c r="AF27" s="401"/>
      <c r="AG27" s="401"/>
      <c r="AH27" s="430"/>
      <c r="AI27" s="617">
        <f>Application!$AG$432</f>
        <v>1</v>
      </c>
      <c r="AJ27" s="401"/>
      <c r="AK27" s="401"/>
      <c r="AL27" s="401"/>
      <c r="AM27" s="430"/>
      <c r="AN27" s="2"/>
      <c r="AO27" s="2"/>
      <c r="AP27" s="2"/>
      <c r="AQ27" s="2"/>
      <c r="AR27" s="2"/>
      <c r="AS27" s="2"/>
      <c r="AT27" s="2"/>
      <c r="AU27" s="2"/>
      <c r="AV27" s="2"/>
      <c r="AW27" s="2"/>
      <c r="AX27" s="2"/>
      <c r="AY27" s="2"/>
      <c r="AZ27" s="2"/>
      <c r="BA27" s="2"/>
      <c r="BB27" s="2"/>
      <c r="BC27" s="2"/>
    </row>
    <row r="28" spans="1:55" ht="12.75" customHeight="1">
      <c r="A28" s="8"/>
      <c r="B28" s="514" t="s">
        <v>1362</v>
      </c>
      <c r="C28" s="401"/>
      <c r="D28" s="401"/>
      <c r="E28" s="401"/>
      <c r="F28" s="401"/>
      <c r="G28" s="401"/>
      <c r="H28" s="401"/>
      <c r="I28" s="401"/>
      <c r="J28" s="401"/>
      <c r="K28" s="401"/>
      <c r="L28" s="401"/>
      <c r="M28" s="401"/>
      <c r="N28" s="401"/>
      <c r="O28" s="401"/>
      <c r="P28" s="401"/>
      <c r="Q28" s="401"/>
      <c r="R28" s="401"/>
      <c r="S28" s="430"/>
      <c r="T28" s="476">
        <f>IF(ISERROR((T26*T27)),0,(T26*T27))</f>
        <v>40274432.899999999</v>
      </c>
      <c r="U28" s="401"/>
      <c r="V28" s="401"/>
      <c r="W28" s="401"/>
      <c r="X28" s="430"/>
      <c r="Y28" s="476">
        <f>IF(ISERROR((Y26*Y27)),0,(Y26*Y27))</f>
        <v>0</v>
      </c>
      <c r="Z28" s="401"/>
      <c r="AA28" s="401"/>
      <c r="AB28" s="401"/>
      <c r="AC28" s="430"/>
      <c r="AD28" s="476">
        <f>IF(ISERROR((AD26*AD27)),0,(AD26*AD27))</f>
        <v>0</v>
      </c>
      <c r="AE28" s="401"/>
      <c r="AF28" s="401"/>
      <c r="AG28" s="401"/>
      <c r="AH28" s="430"/>
      <c r="AI28" s="476">
        <f>IF(ISERROR((AI26*AI27)),0,(AI26*AI27))</f>
        <v>0</v>
      </c>
      <c r="AJ28" s="401"/>
      <c r="AK28" s="401"/>
      <c r="AL28" s="401"/>
      <c r="AM28" s="430"/>
      <c r="AN28" s="2"/>
      <c r="AO28" s="2"/>
      <c r="AP28" s="2"/>
      <c r="AQ28" s="2"/>
      <c r="AR28" s="2"/>
      <c r="AS28" s="2"/>
      <c r="AT28" s="2"/>
      <c r="AU28" s="2"/>
      <c r="AV28" s="2"/>
      <c r="AW28" s="2"/>
      <c r="AX28" s="2"/>
      <c r="AY28" s="2"/>
      <c r="AZ28" s="2"/>
      <c r="BA28" s="2"/>
      <c r="BB28" s="2"/>
      <c r="BC28" s="2"/>
    </row>
    <row r="29" spans="1:55" ht="15.75" customHeight="1">
      <c r="A29" s="2"/>
      <c r="B29" s="514" t="s">
        <v>1364</v>
      </c>
      <c r="C29" s="401"/>
      <c r="D29" s="401"/>
      <c r="E29" s="401"/>
      <c r="F29" s="401"/>
      <c r="G29" s="401"/>
      <c r="H29" s="401"/>
      <c r="I29" s="401"/>
      <c r="J29" s="401"/>
      <c r="K29" s="401"/>
      <c r="L29" s="401"/>
      <c r="M29" s="401"/>
      <c r="N29" s="401"/>
      <c r="O29" s="401"/>
      <c r="P29" s="401"/>
      <c r="Q29" s="401"/>
      <c r="R29" s="401"/>
      <c r="S29" s="430"/>
      <c r="T29" s="502">
        <f>T28+Y28+AD28+AI28</f>
        <v>40274432.899999999</v>
      </c>
      <c r="U29" s="401"/>
      <c r="V29" s="401"/>
      <c r="W29" s="401"/>
      <c r="X29" s="401"/>
      <c r="Y29" s="401"/>
      <c r="Z29" s="401"/>
      <c r="AA29" s="401"/>
      <c r="AB29" s="401"/>
      <c r="AC29" s="401"/>
      <c r="AD29" s="401"/>
      <c r="AE29" s="401"/>
      <c r="AF29" s="401"/>
      <c r="AG29" s="401"/>
      <c r="AH29" s="401"/>
      <c r="AI29" s="401"/>
      <c r="AJ29" s="401"/>
      <c r="AK29" s="401"/>
      <c r="AL29" s="401"/>
      <c r="AM29" s="430"/>
      <c r="AN29" s="2"/>
      <c r="AO29" s="2"/>
      <c r="AP29" s="2"/>
      <c r="AQ29" s="2"/>
      <c r="AR29" s="2"/>
      <c r="AS29" s="2"/>
      <c r="AT29" s="2"/>
      <c r="AU29" s="2"/>
      <c r="AV29" s="2"/>
      <c r="AW29" s="2"/>
      <c r="AX29" s="2"/>
      <c r="AY29" s="2"/>
      <c r="AZ29" s="2"/>
      <c r="BA29" s="2"/>
      <c r="BB29" s="2"/>
      <c r="BC29" s="2"/>
    </row>
    <row r="30" spans="1:55" ht="12.75" customHeight="1">
      <c r="A30" s="2"/>
      <c r="B30" s="611" t="s">
        <v>1366</v>
      </c>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0"/>
      <c r="AL30" s="390"/>
      <c r="AM30" s="390"/>
      <c r="AN30" s="2"/>
      <c r="AO30" s="2"/>
      <c r="AP30" s="2"/>
      <c r="AQ30" s="2"/>
      <c r="AR30" s="2"/>
      <c r="AS30" s="2"/>
      <c r="AT30" s="2"/>
      <c r="AU30" s="2"/>
      <c r="AV30" s="2"/>
      <c r="AW30" s="2"/>
      <c r="AX30" s="2"/>
      <c r="AY30" s="2"/>
      <c r="AZ30" s="2"/>
      <c r="BA30" s="2"/>
      <c r="BB30" s="2"/>
      <c r="BC30" s="2"/>
    </row>
    <row r="31" spans="1:55" ht="12.75" customHeight="1">
      <c r="A31" s="2"/>
      <c r="B31" s="611" t="s">
        <v>1367</v>
      </c>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120"/>
      <c r="AO31" s="2"/>
      <c r="AP31" s="2"/>
      <c r="AQ31" s="2"/>
      <c r="AR31" s="2"/>
      <c r="AS31" s="2"/>
      <c r="AT31" s="2"/>
      <c r="AU31" s="2"/>
      <c r="AV31" s="2"/>
      <c r="AW31" s="2"/>
      <c r="AX31" s="2"/>
      <c r="AY31" s="2"/>
      <c r="AZ31" s="2"/>
      <c r="BA31" s="2"/>
      <c r="BB31" s="2"/>
      <c r="BC31" s="2"/>
    </row>
    <row r="32" spans="1:55" ht="15.75" customHeight="1">
      <c r="A32" s="2"/>
      <c r="B32" s="203"/>
      <c r="C32" s="48" t="s">
        <v>1368</v>
      </c>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D32" s="203"/>
      <c r="AE32" s="203"/>
      <c r="AF32" s="203"/>
      <c r="AG32" s="203"/>
      <c r="AH32" s="203"/>
      <c r="AI32" s="203"/>
      <c r="AJ32" s="203"/>
      <c r="AK32" s="203"/>
      <c r="AL32" s="203"/>
      <c r="AM32" s="203"/>
      <c r="AN32" s="2"/>
      <c r="AO32" s="2"/>
      <c r="AP32" s="2"/>
      <c r="AQ32" s="2"/>
      <c r="AR32" s="2"/>
      <c r="AS32" s="2"/>
      <c r="AT32" s="2"/>
      <c r="AU32" s="2"/>
      <c r="AV32" s="2"/>
      <c r="AW32" s="2"/>
      <c r="AX32" s="2"/>
      <c r="AY32" s="2"/>
      <c r="AZ32" s="2"/>
      <c r="BA32" s="2"/>
      <c r="BB32" s="2"/>
      <c r="BC32" s="2"/>
    </row>
    <row r="33" spans="1:55"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row>
    <row r="34" spans="1:55" ht="15.75" customHeight="1">
      <c r="A34" s="8" t="s">
        <v>703</v>
      </c>
      <c r="B34" s="2"/>
      <c r="C34" s="8" t="s">
        <v>342</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row>
    <row r="35" spans="1:55" ht="15.75" customHeight="1">
      <c r="A35" s="2"/>
      <c r="B35" s="174"/>
      <c r="C35" s="78"/>
      <c r="D35" s="78"/>
      <c r="E35" s="78"/>
      <c r="F35" s="78"/>
      <c r="G35" s="78"/>
      <c r="H35" s="78"/>
      <c r="I35" s="78"/>
      <c r="J35" s="78"/>
      <c r="K35" s="78"/>
      <c r="L35" s="78"/>
      <c r="M35" s="78"/>
      <c r="N35" s="78"/>
      <c r="O35" s="78"/>
      <c r="P35" s="78"/>
      <c r="Q35" s="78"/>
      <c r="R35" s="78"/>
      <c r="S35" s="78"/>
      <c r="T35" s="78"/>
      <c r="U35" s="78"/>
      <c r="V35" s="78"/>
      <c r="W35" s="78"/>
      <c r="X35" s="79"/>
      <c r="Y35" s="579" t="s">
        <v>1371</v>
      </c>
      <c r="Z35" s="440"/>
      <c r="AA35" s="440"/>
      <c r="AB35" s="440"/>
      <c r="AC35" s="446"/>
      <c r="AD35" s="560" t="s">
        <v>1372</v>
      </c>
      <c r="AE35" s="440"/>
      <c r="AF35" s="440"/>
      <c r="AG35" s="440"/>
      <c r="AH35" s="446"/>
      <c r="AI35" s="2"/>
      <c r="AJ35" s="2"/>
      <c r="AK35" s="2"/>
      <c r="AL35" s="2"/>
      <c r="AM35" s="2"/>
      <c r="AN35" s="2"/>
      <c r="AO35" s="2"/>
      <c r="AP35" s="2"/>
      <c r="AQ35" s="2"/>
      <c r="AR35" s="2"/>
      <c r="AS35" s="2"/>
      <c r="AT35" s="2"/>
      <c r="AU35" s="2"/>
      <c r="AV35" s="2"/>
      <c r="AW35" s="2"/>
      <c r="AX35" s="2"/>
      <c r="AY35" s="2"/>
      <c r="AZ35" s="2"/>
      <c r="BA35" s="2"/>
      <c r="BB35" s="2"/>
      <c r="BC35" s="2"/>
    </row>
    <row r="36" spans="1:55" ht="12.75" customHeight="1">
      <c r="A36" s="2"/>
      <c r="B36" s="175"/>
      <c r="C36" s="2"/>
      <c r="D36" s="2"/>
      <c r="E36" s="2"/>
      <c r="F36" s="2"/>
      <c r="G36" s="2"/>
      <c r="H36" s="2"/>
      <c r="I36" s="2"/>
      <c r="J36" s="2"/>
      <c r="K36" s="2"/>
      <c r="L36" s="2"/>
      <c r="M36" s="2"/>
      <c r="N36" s="2"/>
      <c r="O36" s="2"/>
      <c r="P36" s="2"/>
      <c r="Q36" s="2"/>
      <c r="R36" s="2"/>
      <c r="S36" s="2"/>
      <c r="T36" s="2"/>
      <c r="U36" s="2"/>
      <c r="V36" s="2"/>
      <c r="W36" s="2"/>
      <c r="X36" s="81"/>
      <c r="Y36" s="447"/>
      <c r="Z36" s="390"/>
      <c r="AA36" s="390"/>
      <c r="AB36" s="390"/>
      <c r="AC36" s="448"/>
      <c r="AD36" s="447"/>
      <c r="AE36" s="390"/>
      <c r="AF36" s="390"/>
      <c r="AG36" s="390"/>
      <c r="AH36" s="448"/>
      <c r="AI36" s="2"/>
      <c r="AJ36" s="2"/>
      <c r="AK36" s="2"/>
      <c r="AL36" s="2"/>
      <c r="AM36" s="2"/>
      <c r="AN36" s="2"/>
      <c r="AO36" s="2"/>
      <c r="AP36" s="2"/>
      <c r="AQ36" s="2"/>
      <c r="AR36" s="2"/>
      <c r="AS36" s="2"/>
      <c r="AT36" s="2"/>
      <c r="AU36" s="2"/>
      <c r="AV36" s="2"/>
      <c r="AW36" s="2"/>
      <c r="AX36" s="2"/>
      <c r="AY36" s="2"/>
      <c r="AZ36" s="2"/>
      <c r="BA36" s="2"/>
      <c r="BB36" s="2"/>
      <c r="BC36" s="2"/>
    </row>
    <row r="37" spans="1:55" ht="15.75" customHeight="1">
      <c r="A37" s="2"/>
      <c r="B37" s="177"/>
      <c r="C37" s="73"/>
      <c r="D37" s="73"/>
      <c r="E37" s="73"/>
      <c r="F37" s="73"/>
      <c r="G37" s="73"/>
      <c r="H37" s="73"/>
      <c r="I37" s="73"/>
      <c r="J37" s="73"/>
      <c r="K37" s="73"/>
      <c r="L37" s="73"/>
      <c r="M37" s="73"/>
      <c r="N37" s="73"/>
      <c r="O37" s="73"/>
      <c r="P37" s="73"/>
      <c r="Q37" s="73"/>
      <c r="R37" s="73"/>
      <c r="S37" s="73"/>
      <c r="T37" s="73"/>
      <c r="U37" s="73"/>
      <c r="V37" s="73"/>
      <c r="W37" s="73"/>
      <c r="X37" s="83"/>
      <c r="Y37" s="449"/>
      <c r="Z37" s="450"/>
      <c r="AA37" s="450"/>
      <c r="AB37" s="450"/>
      <c r="AC37" s="451"/>
      <c r="AD37" s="449"/>
      <c r="AE37" s="450"/>
      <c r="AF37" s="450"/>
      <c r="AG37" s="450"/>
      <c r="AH37" s="451"/>
      <c r="AI37" s="2"/>
      <c r="AJ37" s="2"/>
      <c r="AK37" s="2"/>
      <c r="AL37" s="2"/>
      <c r="AM37" s="2"/>
      <c r="AN37" s="2"/>
      <c r="AO37" s="2"/>
      <c r="AP37" s="2"/>
      <c r="AQ37" s="2"/>
      <c r="AR37" s="2"/>
      <c r="AS37" s="2"/>
      <c r="AT37" s="2"/>
      <c r="AU37" s="2"/>
      <c r="AV37" s="2"/>
      <c r="AW37" s="2"/>
      <c r="AX37" s="2"/>
      <c r="AY37" s="2"/>
      <c r="AZ37" s="2"/>
      <c r="BA37" s="2"/>
      <c r="BB37" s="2"/>
      <c r="BC37" s="2"/>
    </row>
    <row r="38" spans="1:55" ht="12.75" customHeight="1">
      <c r="A38" s="8"/>
      <c r="B38" s="514" t="s">
        <v>1362</v>
      </c>
      <c r="C38" s="401"/>
      <c r="D38" s="401"/>
      <c r="E38" s="401"/>
      <c r="F38" s="401"/>
      <c r="G38" s="401"/>
      <c r="H38" s="401"/>
      <c r="I38" s="401"/>
      <c r="J38" s="401"/>
      <c r="K38" s="401"/>
      <c r="L38" s="401"/>
      <c r="M38" s="401"/>
      <c r="N38" s="401"/>
      <c r="O38" s="401"/>
      <c r="P38" s="401"/>
      <c r="Q38" s="401"/>
      <c r="R38" s="401"/>
      <c r="S38" s="401"/>
      <c r="T38" s="401"/>
      <c r="U38" s="401"/>
      <c r="V38" s="401"/>
      <c r="W38" s="401"/>
      <c r="X38" s="430"/>
      <c r="Y38" s="502">
        <f>IF(T24&gt;=(T23+Y23+AD23+AI23),T28+Y28,0)</f>
        <v>40274432.899999999</v>
      </c>
      <c r="Z38" s="401"/>
      <c r="AA38" s="401"/>
      <c r="AB38" s="401"/>
      <c r="AC38" s="430"/>
      <c r="AD38" s="502">
        <f>IF(T24&gt;=(T23+Y23+AD23+AI23),AD28+AI28,0)</f>
        <v>0</v>
      </c>
      <c r="AE38" s="401"/>
      <c r="AF38" s="401"/>
      <c r="AG38" s="401"/>
      <c r="AH38" s="430"/>
      <c r="AI38" s="2"/>
      <c r="AJ38" s="2"/>
      <c r="AK38" s="2"/>
      <c r="AL38" s="2"/>
      <c r="AM38" s="2"/>
      <c r="AN38" s="2"/>
      <c r="AO38" s="2"/>
      <c r="AP38" s="2"/>
      <c r="AQ38" s="2"/>
      <c r="AR38" s="2"/>
      <c r="AS38" s="2"/>
      <c r="AT38" s="2"/>
      <c r="AU38" s="2"/>
      <c r="AV38" s="2"/>
      <c r="AW38" s="2"/>
      <c r="AX38" s="2"/>
      <c r="AY38" s="2"/>
      <c r="AZ38" s="2"/>
      <c r="BA38" s="2"/>
      <c r="BB38" s="2"/>
      <c r="BC38" s="2"/>
    </row>
    <row r="39" spans="1:55" ht="15.75" customHeight="1">
      <c r="A39" s="2"/>
      <c r="B39" s="514" t="s">
        <v>1376</v>
      </c>
      <c r="C39" s="401"/>
      <c r="D39" s="401"/>
      <c r="E39" s="401"/>
      <c r="F39" s="401"/>
      <c r="G39" s="401"/>
      <c r="H39" s="401"/>
      <c r="I39" s="401"/>
      <c r="J39" s="401"/>
      <c r="K39" s="401"/>
      <c r="L39" s="401"/>
      <c r="M39" s="401"/>
      <c r="N39" s="401"/>
      <c r="O39" s="401"/>
      <c r="P39" s="401"/>
      <c r="Q39" s="401"/>
      <c r="R39" s="401"/>
      <c r="S39" s="401"/>
      <c r="T39" s="401"/>
      <c r="U39" s="401"/>
      <c r="V39" s="401"/>
      <c r="W39" s="401"/>
      <c r="X39" s="430"/>
      <c r="Y39" s="494">
        <v>3.2399999999999998E-2</v>
      </c>
      <c r="Z39" s="401"/>
      <c r="AA39" s="401"/>
      <c r="AB39" s="401"/>
      <c r="AC39" s="430"/>
      <c r="AD39" s="494">
        <v>3.2399999999999998E-2</v>
      </c>
      <c r="AE39" s="401"/>
      <c r="AF39" s="401"/>
      <c r="AG39" s="401"/>
      <c r="AH39" s="430"/>
      <c r="AI39" s="2"/>
      <c r="AJ39" s="2"/>
      <c r="AK39" s="2"/>
      <c r="AL39" s="2"/>
      <c r="AM39" s="2"/>
      <c r="AN39" s="2"/>
      <c r="AO39" s="2"/>
      <c r="AP39" s="2"/>
      <c r="AQ39" s="2"/>
      <c r="AR39" s="2"/>
      <c r="AS39" s="2"/>
      <c r="AT39" s="2"/>
      <c r="AU39" s="2"/>
      <c r="AV39" s="2"/>
      <c r="AW39" s="2"/>
      <c r="AX39" s="2"/>
      <c r="AY39" s="2"/>
      <c r="AZ39" s="2"/>
      <c r="BA39" s="2"/>
      <c r="BB39" s="2"/>
      <c r="BC39" s="2"/>
    </row>
    <row r="40" spans="1:55" ht="12.75" customHeight="1">
      <c r="A40" s="8"/>
      <c r="B40" s="514" t="s">
        <v>1377</v>
      </c>
      <c r="C40" s="401"/>
      <c r="D40" s="401"/>
      <c r="E40" s="401"/>
      <c r="F40" s="401"/>
      <c r="G40" s="401"/>
      <c r="H40" s="401"/>
      <c r="I40" s="401"/>
      <c r="J40" s="401"/>
      <c r="K40" s="401"/>
      <c r="L40" s="401"/>
      <c r="M40" s="401"/>
      <c r="N40" s="401"/>
      <c r="O40" s="401"/>
      <c r="P40" s="401"/>
      <c r="Q40" s="401"/>
      <c r="R40" s="401"/>
      <c r="S40" s="401"/>
      <c r="T40" s="401"/>
      <c r="U40" s="401"/>
      <c r="V40" s="401"/>
      <c r="W40" s="401"/>
      <c r="X40" s="430"/>
      <c r="Y40" s="502">
        <f>ROUND(Y38*Y39,0)</f>
        <v>1304892</v>
      </c>
      <c r="Z40" s="401"/>
      <c r="AA40" s="401"/>
      <c r="AB40" s="401"/>
      <c r="AC40" s="430"/>
      <c r="AD40" s="476">
        <f>ROUND(AD38*AD39,0)</f>
        <v>0</v>
      </c>
      <c r="AE40" s="401"/>
      <c r="AF40" s="401"/>
      <c r="AG40" s="401"/>
      <c r="AH40" s="430"/>
      <c r="AI40" s="2"/>
      <c r="AJ40" s="2"/>
      <c r="AK40" s="2"/>
      <c r="AL40" s="2"/>
      <c r="AM40" s="2"/>
      <c r="AN40" s="2"/>
      <c r="AO40" s="2"/>
      <c r="AP40" s="2"/>
      <c r="AQ40" s="2"/>
      <c r="AR40" s="2"/>
      <c r="AS40" s="2"/>
      <c r="AT40" s="2"/>
      <c r="AU40" s="2"/>
      <c r="AV40" s="2"/>
      <c r="AW40" s="2"/>
      <c r="AX40" s="2"/>
      <c r="AY40" s="2"/>
      <c r="AZ40" s="2"/>
      <c r="BA40" s="2"/>
      <c r="BB40" s="2"/>
      <c r="BC40" s="2"/>
    </row>
    <row r="41" spans="1:55" ht="15.75" customHeight="1">
      <c r="A41" s="2"/>
      <c r="B41" s="514" t="s">
        <v>1379</v>
      </c>
      <c r="C41" s="401"/>
      <c r="D41" s="401"/>
      <c r="E41" s="401"/>
      <c r="F41" s="401"/>
      <c r="G41" s="401"/>
      <c r="H41" s="401"/>
      <c r="I41" s="401"/>
      <c r="J41" s="401"/>
      <c r="K41" s="401"/>
      <c r="L41" s="401"/>
      <c r="M41" s="401"/>
      <c r="N41" s="401"/>
      <c r="O41" s="401"/>
      <c r="P41" s="401"/>
      <c r="Q41" s="401"/>
      <c r="R41" s="401"/>
      <c r="S41" s="401"/>
      <c r="T41" s="401"/>
      <c r="U41" s="401"/>
      <c r="V41" s="401"/>
      <c r="W41" s="401"/>
      <c r="X41" s="430"/>
      <c r="Y41" s="502">
        <f>Y40+AD40</f>
        <v>1304892</v>
      </c>
      <c r="Z41" s="401"/>
      <c r="AA41" s="401"/>
      <c r="AB41" s="401"/>
      <c r="AC41" s="401"/>
      <c r="AD41" s="401"/>
      <c r="AE41" s="401"/>
      <c r="AF41" s="401"/>
      <c r="AG41" s="401"/>
      <c r="AH41" s="430"/>
      <c r="AI41" s="2"/>
      <c r="AJ41" s="2"/>
      <c r="AK41" s="2"/>
      <c r="AL41" s="2"/>
      <c r="AM41" s="2"/>
      <c r="AN41" s="2"/>
      <c r="AO41" s="2"/>
      <c r="AP41" s="2"/>
      <c r="AQ41" s="2"/>
      <c r="AR41" s="2"/>
      <c r="AS41" s="2"/>
      <c r="AT41" s="2"/>
      <c r="AU41" s="2"/>
      <c r="AV41" s="2"/>
      <c r="AW41" s="2"/>
      <c r="AX41" s="2"/>
      <c r="AY41" s="2"/>
      <c r="AZ41" s="2"/>
      <c r="BA41" s="2"/>
      <c r="BB41" s="2"/>
      <c r="BC41" s="2"/>
    </row>
    <row r="42" spans="1:55" ht="12.75" customHeight="1">
      <c r="A42" s="8"/>
      <c r="B42" s="615" t="s">
        <v>1382</v>
      </c>
      <c r="C42" s="440"/>
      <c r="D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2"/>
      <c r="AJ42" s="2"/>
      <c r="AK42" s="2"/>
      <c r="AL42" s="2"/>
      <c r="AM42" s="2"/>
      <c r="AN42" s="2"/>
      <c r="AO42" s="2"/>
      <c r="AP42" s="2"/>
      <c r="AQ42" s="2"/>
      <c r="AR42" s="2"/>
      <c r="AS42" s="2"/>
      <c r="AT42" s="2"/>
      <c r="AU42" s="2"/>
      <c r="AV42" s="2"/>
      <c r="AW42" s="2"/>
      <c r="AX42" s="2"/>
      <c r="AY42" s="2"/>
      <c r="AZ42" s="2"/>
      <c r="BA42" s="2"/>
      <c r="BB42" s="2"/>
      <c r="BC42" s="2"/>
    </row>
    <row r="43" spans="1:55" ht="15.75" customHeight="1">
      <c r="A43" s="2"/>
      <c r="B43" s="45"/>
      <c r="C43" s="45"/>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2"/>
      <c r="AJ43" s="2"/>
      <c r="AK43" s="2"/>
      <c r="AL43" s="2"/>
      <c r="AM43" s="2"/>
      <c r="AN43" s="2"/>
      <c r="AO43" s="2"/>
      <c r="AP43" s="2"/>
      <c r="AQ43" s="2"/>
      <c r="AR43" s="2"/>
      <c r="AS43" s="2"/>
      <c r="AT43" s="2"/>
      <c r="AU43" s="2"/>
      <c r="AV43" s="2"/>
      <c r="AW43" s="2"/>
      <c r="AX43" s="2"/>
      <c r="AY43" s="2"/>
      <c r="AZ43" s="2"/>
      <c r="BA43" s="2"/>
      <c r="BB43" s="2"/>
      <c r="BC43" s="2"/>
    </row>
    <row r="44" spans="1:55" ht="15.75" customHeight="1">
      <c r="A44" s="614" t="s">
        <v>1383</v>
      </c>
      <c r="B44" s="416"/>
      <c r="C44" s="416"/>
      <c r="D44" s="416"/>
      <c r="E44" s="416"/>
      <c r="F44" s="416"/>
      <c r="G44" s="416"/>
      <c r="H44" s="416"/>
      <c r="I44" s="416"/>
      <c r="J44" s="416"/>
      <c r="K44" s="416"/>
      <c r="L44" s="416"/>
      <c r="M44" s="416"/>
      <c r="N44" s="416"/>
      <c r="O44" s="416"/>
      <c r="P44" s="416"/>
      <c r="Q44" s="416"/>
      <c r="R44" s="416"/>
      <c r="S44" s="416"/>
      <c r="T44" s="416"/>
      <c r="U44" s="416"/>
      <c r="V44" s="416"/>
      <c r="W44" s="416"/>
      <c r="X44" s="416"/>
      <c r="Y44" s="416"/>
      <c r="Z44" s="416"/>
      <c r="AA44" s="416"/>
      <c r="AB44" s="416"/>
      <c r="AC44" s="416"/>
      <c r="AD44" s="416"/>
      <c r="AE44" s="416"/>
      <c r="AF44" s="416"/>
      <c r="AG44" s="416"/>
      <c r="AH44" s="416"/>
      <c r="AI44" s="416"/>
      <c r="AJ44" s="416"/>
      <c r="AK44" s="416"/>
      <c r="AL44" s="416"/>
      <c r="AM44" s="416"/>
      <c r="AN44" s="416"/>
      <c r="AO44" s="416"/>
      <c r="AP44" s="416"/>
      <c r="AQ44" s="416"/>
      <c r="AR44" s="416"/>
      <c r="AS44" s="416"/>
      <c r="AT44" s="416"/>
      <c r="AU44" s="416"/>
      <c r="AV44" s="416"/>
      <c r="AW44" s="416"/>
      <c r="AX44" s="416"/>
      <c r="AY44" s="416"/>
      <c r="AZ44" s="416"/>
      <c r="BA44" s="416"/>
      <c r="BB44" s="416"/>
      <c r="BC44" s="416"/>
    </row>
    <row r="45" spans="1:55" ht="12.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row>
    <row r="46" spans="1:55" ht="15.75" customHeight="1">
      <c r="A46" s="8" t="s">
        <v>790</v>
      </c>
      <c r="B46" s="2"/>
      <c r="C46" s="8" t="s">
        <v>346</v>
      </c>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row>
    <row r="47" spans="1:55" ht="15.75" customHeight="1">
      <c r="A47" s="2"/>
      <c r="B47" s="2"/>
      <c r="C47" s="2"/>
      <c r="D47" s="8" t="s">
        <v>1385</v>
      </c>
      <c r="E47" s="2"/>
      <c r="F47" s="2"/>
      <c r="G47" s="2"/>
      <c r="H47" s="2"/>
      <c r="I47" s="2"/>
      <c r="J47" s="2"/>
      <c r="K47" s="2"/>
      <c r="L47" s="2"/>
      <c r="M47" s="2"/>
      <c r="N47" s="2"/>
      <c r="O47" s="2"/>
      <c r="P47" s="2"/>
      <c r="Q47" s="2"/>
      <c r="R47" s="2"/>
      <c r="S47" s="2"/>
      <c r="T47" s="2"/>
      <c r="U47" s="2"/>
      <c r="V47" s="2"/>
      <c r="W47" s="2"/>
      <c r="X47" s="2"/>
      <c r="Y47" s="2"/>
      <c r="Z47" s="2"/>
      <c r="AA47" s="2"/>
      <c r="AB47" s="519">
        <f>'Sources and Uses Budget'!B105-'Sources and Uses Budget'!B15</f>
        <v>37219530</v>
      </c>
      <c r="AC47" s="401"/>
      <c r="AD47" s="401"/>
      <c r="AE47" s="401"/>
      <c r="AF47" s="430"/>
      <c r="AG47" s="2"/>
      <c r="AH47" s="2"/>
      <c r="AI47" s="2"/>
      <c r="AJ47" s="2"/>
      <c r="AK47" s="2"/>
      <c r="AL47" s="2"/>
      <c r="AM47" s="2"/>
      <c r="AN47" s="2"/>
      <c r="AO47" s="2"/>
      <c r="AP47" s="2"/>
      <c r="AQ47" s="2"/>
      <c r="AR47" s="2"/>
      <c r="AS47" s="2"/>
      <c r="AT47" s="2"/>
      <c r="AU47" s="2"/>
      <c r="AV47" s="2"/>
      <c r="AW47" s="2"/>
      <c r="AX47" s="2"/>
      <c r="AY47" s="2"/>
      <c r="AZ47" s="2"/>
      <c r="BA47" s="2"/>
      <c r="BB47" s="2"/>
      <c r="BC47" s="2"/>
    </row>
    <row r="48" spans="1:55" ht="12.75" customHeight="1">
      <c r="A48" s="2"/>
      <c r="B48" s="2"/>
      <c r="C48" s="2"/>
      <c r="D48" s="8" t="s">
        <v>219</v>
      </c>
      <c r="E48" s="2"/>
      <c r="F48" s="2"/>
      <c r="G48" s="2"/>
      <c r="H48" s="2"/>
      <c r="I48" s="2"/>
      <c r="J48" s="2"/>
      <c r="K48" s="2"/>
      <c r="L48" s="2"/>
      <c r="M48" s="2"/>
      <c r="N48" s="2"/>
      <c r="O48" s="2"/>
      <c r="P48" s="2"/>
      <c r="Q48" s="2"/>
      <c r="R48" s="2"/>
      <c r="S48" s="2"/>
      <c r="T48" s="2"/>
      <c r="U48" s="2"/>
      <c r="V48" s="2"/>
      <c r="W48" s="2"/>
      <c r="X48" s="2"/>
      <c r="Y48" s="2"/>
      <c r="Z48" s="2"/>
      <c r="AA48" s="2"/>
      <c r="AB48" s="519">
        <f>Application!AG630-MIN('Sources and Uses Budget'!B15,Application!AG390)</f>
        <v>17094334</v>
      </c>
      <c r="AC48" s="401"/>
      <c r="AD48" s="401"/>
      <c r="AE48" s="401"/>
      <c r="AF48" s="430"/>
      <c r="AG48" s="2"/>
      <c r="AH48" s="2"/>
      <c r="AI48" s="2"/>
      <c r="AJ48" s="2"/>
      <c r="AK48" s="2"/>
      <c r="AL48" s="2"/>
      <c r="AM48" s="2"/>
      <c r="AN48" s="2"/>
      <c r="AO48" s="2"/>
      <c r="AP48" s="2"/>
      <c r="AQ48" s="2"/>
      <c r="AR48" s="2"/>
      <c r="AS48" s="2"/>
      <c r="AT48" s="2"/>
      <c r="AU48" s="2"/>
      <c r="AV48" s="2"/>
      <c r="AW48" s="2"/>
      <c r="AX48" s="2"/>
      <c r="AY48" s="2"/>
      <c r="AZ48" s="2"/>
      <c r="BA48" s="2"/>
      <c r="BB48" s="2"/>
      <c r="BC48" s="2"/>
    </row>
    <row r="49" spans="1:55" ht="15.75" customHeight="1">
      <c r="A49" s="2"/>
      <c r="B49" s="2"/>
      <c r="C49" s="2"/>
      <c r="D49" s="8" t="s">
        <v>1386</v>
      </c>
      <c r="E49" s="2"/>
      <c r="F49" s="2"/>
      <c r="G49" s="2"/>
      <c r="H49" s="2"/>
      <c r="I49" s="2"/>
      <c r="J49" s="2"/>
      <c r="K49" s="2"/>
      <c r="L49" s="2"/>
      <c r="M49" s="2"/>
      <c r="N49" s="2"/>
      <c r="O49" s="2"/>
      <c r="P49" s="2"/>
      <c r="Q49" s="2"/>
      <c r="R49" s="2"/>
      <c r="S49" s="2"/>
      <c r="T49" s="2"/>
      <c r="U49" s="2"/>
      <c r="V49" s="2"/>
      <c r="W49" s="2"/>
      <c r="X49" s="2"/>
      <c r="Y49" s="2"/>
      <c r="Z49" s="2"/>
      <c r="AA49" s="2"/>
      <c r="AB49" s="519">
        <f>AB47-AB48</f>
        <v>20125196</v>
      </c>
      <c r="AC49" s="401"/>
      <c r="AD49" s="401"/>
      <c r="AE49" s="401"/>
      <c r="AF49" s="430"/>
      <c r="AG49" s="2"/>
      <c r="AH49" s="2"/>
      <c r="AI49" s="2"/>
      <c r="AJ49" s="2"/>
      <c r="AK49" s="2"/>
      <c r="AL49" s="2"/>
      <c r="AM49" s="2"/>
      <c r="AN49" s="2"/>
      <c r="AO49" s="2"/>
      <c r="AP49" s="2"/>
      <c r="AQ49" s="2"/>
      <c r="AR49" s="2"/>
      <c r="AS49" s="2"/>
      <c r="AT49" s="2"/>
      <c r="AU49" s="2"/>
      <c r="AV49" s="2"/>
      <c r="AW49" s="2"/>
      <c r="AX49" s="2"/>
      <c r="AY49" s="2"/>
      <c r="AZ49" s="2"/>
      <c r="BA49" s="2"/>
      <c r="BB49" s="2"/>
      <c r="BC49" s="2"/>
    </row>
    <row r="50" spans="1:55" ht="15.75" customHeight="1">
      <c r="A50" s="2"/>
      <c r="B50" s="2"/>
      <c r="C50" s="2"/>
      <c r="D50" s="8" t="s">
        <v>1387</v>
      </c>
      <c r="E50" s="2"/>
      <c r="F50" s="2"/>
      <c r="G50" s="2"/>
      <c r="H50" s="2"/>
      <c r="I50" s="2"/>
      <c r="J50" s="2"/>
      <c r="K50" s="2"/>
      <c r="L50" s="2"/>
      <c r="M50" s="2"/>
      <c r="N50" s="2"/>
      <c r="O50" s="2"/>
      <c r="P50" s="2"/>
      <c r="Q50" s="2"/>
      <c r="R50" s="2"/>
      <c r="S50" s="2"/>
      <c r="T50" s="2"/>
      <c r="U50" s="2"/>
      <c r="V50" s="2"/>
      <c r="W50" s="2"/>
      <c r="X50" s="2"/>
      <c r="Y50" s="2"/>
      <c r="Z50" s="2"/>
      <c r="AA50" s="26"/>
      <c r="AB50" s="635">
        <v>0.97248813999999995</v>
      </c>
      <c r="AC50" s="401"/>
      <c r="AD50" s="401"/>
      <c r="AE50" s="401"/>
      <c r="AF50" s="430"/>
      <c r="AG50" s="2"/>
      <c r="AH50" s="2"/>
      <c r="AI50" s="2"/>
      <c r="AJ50" s="2"/>
      <c r="AK50" s="2"/>
      <c r="AL50" s="2"/>
      <c r="AM50" s="2"/>
      <c r="AN50" s="2"/>
      <c r="AO50" s="2"/>
      <c r="AP50" s="2"/>
      <c r="AQ50" s="2"/>
      <c r="AR50" s="2"/>
      <c r="AS50" s="2"/>
      <c r="AT50" s="2"/>
      <c r="AU50" s="2"/>
      <c r="AV50" s="2"/>
      <c r="AW50" s="2"/>
      <c r="AX50" s="2"/>
      <c r="AY50" s="2"/>
      <c r="AZ50" s="2"/>
      <c r="BA50" s="2"/>
      <c r="BB50" s="2"/>
      <c r="BC50" s="2"/>
    </row>
    <row r="51" spans="1:55" ht="15" customHeight="1">
      <c r="A51" s="2"/>
      <c r="B51" s="2"/>
      <c r="C51" s="2"/>
      <c r="D51" s="2"/>
      <c r="E51" s="613" t="s">
        <v>1388</v>
      </c>
      <c r="F51" s="390"/>
      <c r="G51" s="390"/>
      <c r="H51" s="390"/>
      <c r="I51" s="390"/>
      <c r="J51" s="390"/>
      <c r="K51" s="390"/>
      <c r="L51" s="390"/>
      <c r="M51" s="390"/>
      <c r="N51" s="390"/>
      <c r="O51" s="390"/>
      <c r="P51" s="390"/>
      <c r="Q51" s="390"/>
      <c r="R51" s="390"/>
      <c r="S51" s="390"/>
      <c r="T51" s="390"/>
      <c r="U51" s="390"/>
      <c r="V51" s="390"/>
      <c r="W51" s="390"/>
      <c r="X51" s="390"/>
      <c r="Y51" s="390"/>
      <c r="Z51" s="390"/>
      <c r="AA51" s="9"/>
      <c r="AB51" s="9"/>
      <c r="AC51" s="9"/>
      <c r="AD51" s="9"/>
      <c r="AE51" s="9"/>
      <c r="AF51" s="9"/>
      <c r="AG51" s="2"/>
      <c r="AH51" s="2"/>
      <c r="AI51" s="2"/>
      <c r="AJ51" s="2"/>
      <c r="AK51" s="2"/>
      <c r="AL51" s="2"/>
      <c r="AM51" s="2"/>
      <c r="AN51" s="2"/>
      <c r="AO51" s="38"/>
      <c r="AP51" s="38"/>
      <c r="AQ51" s="38"/>
      <c r="AR51" s="38"/>
      <c r="AS51" s="38"/>
      <c r="AT51" s="38"/>
      <c r="AU51" s="38"/>
      <c r="AV51" s="38"/>
      <c r="AW51" s="38"/>
      <c r="AX51" s="38"/>
      <c r="AY51" s="38"/>
      <c r="AZ51" s="38"/>
      <c r="BA51" s="38"/>
      <c r="BB51" s="38"/>
      <c r="BC51" s="38"/>
    </row>
    <row r="52" spans="1:55" ht="12" customHeight="1">
      <c r="A52" s="2"/>
      <c r="B52" s="2"/>
      <c r="C52" s="2"/>
      <c r="D52" s="2"/>
      <c r="E52" s="390"/>
      <c r="F52" s="390"/>
      <c r="G52" s="390"/>
      <c r="H52" s="390"/>
      <c r="I52" s="390"/>
      <c r="J52" s="390"/>
      <c r="K52" s="390"/>
      <c r="L52" s="390"/>
      <c r="M52" s="390"/>
      <c r="N52" s="390"/>
      <c r="O52" s="390"/>
      <c r="P52" s="390"/>
      <c r="Q52" s="390"/>
      <c r="R52" s="390"/>
      <c r="S52" s="390"/>
      <c r="T52" s="390"/>
      <c r="U52" s="390"/>
      <c r="V52" s="390"/>
      <c r="W52" s="390"/>
      <c r="X52" s="390"/>
      <c r="Y52" s="390"/>
      <c r="Z52" s="390"/>
      <c r="AA52" s="205"/>
      <c r="AB52" s="205"/>
      <c r="AC52" s="205"/>
      <c r="AD52" s="205"/>
      <c r="AE52" s="205"/>
      <c r="AF52" s="205"/>
      <c r="AG52" s="206"/>
      <c r="AH52" s="2"/>
      <c r="AI52" s="2"/>
      <c r="AJ52" s="2"/>
      <c r="AK52" s="2"/>
      <c r="AL52" s="2"/>
      <c r="AM52" s="2"/>
      <c r="AN52" s="2"/>
      <c r="AO52" s="38"/>
      <c r="AP52" s="38"/>
      <c r="AQ52" s="38"/>
      <c r="AR52" s="38"/>
      <c r="AS52" s="38"/>
      <c r="AT52" s="38"/>
      <c r="AU52" s="38"/>
      <c r="AV52" s="38"/>
      <c r="AW52" s="38"/>
      <c r="AX52" s="38"/>
      <c r="AY52" s="38"/>
      <c r="AZ52" s="38"/>
      <c r="BA52" s="38"/>
      <c r="BB52" s="38"/>
      <c r="BC52" s="38"/>
    </row>
    <row r="53" spans="1:55" ht="12" customHeight="1">
      <c r="A53" s="2"/>
      <c r="B53" s="2"/>
      <c r="C53" s="2"/>
      <c r="D53" s="2"/>
      <c r="E53" s="9"/>
      <c r="F53" s="9"/>
      <c r="G53" s="9"/>
      <c r="H53" s="9"/>
      <c r="I53" s="9"/>
      <c r="J53" s="9"/>
      <c r="K53" s="9"/>
      <c r="L53" s="9"/>
      <c r="M53" s="9"/>
      <c r="N53" s="9"/>
      <c r="O53" s="9"/>
      <c r="P53" s="9"/>
      <c r="Q53" s="9"/>
      <c r="R53" s="9"/>
      <c r="S53" s="9"/>
      <c r="T53" s="9"/>
      <c r="U53" s="9"/>
      <c r="V53" s="9"/>
      <c r="W53" s="9"/>
      <c r="X53" s="9"/>
      <c r="Y53" s="9"/>
      <c r="Z53" s="9"/>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row>
    <row r="54" spans="1:55" ht="15" customHeight="1">
      <c r="A54" s="2"/>
      <c r="B54" s="2"/>
      <c r="C54" s="2"/>
      <c r="D54" s="8" t="s">
        <v>1389</v>
      </c>
      <c r="E54" s="2"/>
      <c r="F54" s="2"/>
      <c r="G54" s="2"/>
      <c r="H54" s="2"/>
      <c r="I54" s="2"/>
      <c r="J54" s="2"/>
      <c r="K54" s="2"/>
      <c r="L54" s="2"/>
      <c r="M54" s="2"/>
      <c r="N54" s="2"/>
      <c r="O54" s="2"/>
      <c r="P54" s="2"/>
      <c r="Q54" s="2"/>
      <c r="R54" s="2"/>
      <c r="S54" s="2"/>
      <c r="T54" s="2"/>
      <c r="U54" s="2"/>
      <c r="V54" s="2"/>
      <c r="W54" s="2"/>
      <c r="X54" s="2"/>
      <c r="Y54" s="2"/>
      <c r="Z54" s="2"/>
      <c r="AA54" s="2"/>
      <c r="AB54" s="519">
        <f>ROUND(IF(ISERROR((AB49/AB50)),0,(AB49/AB50)),0)</f>
        <v>20694541</v>
      </c>
      <c r="AC54" s="401"/>
      <c r="AD54" s="401"/>
      <c r="AE54" s="401"/>
      <c r="AF54" s="430"/>
      <c r="AG54" s="2"/>
      <c r="AH54" s="2"/>
      <c r="AI54" s="2"/>
      <c r="AJ54" s="2"/>
      <c r="AK54" s="2"/>
      <c r="AL54" s="2"/>
      <c r="AM54" s="2"/>
      <c r="AN54" s="2"/>
      <c r="AO54" s="2"/>
      <c r="AP54" s="2"/>
      <c r="AQ54" s="2"/>
      <c r="AR54" s="2"/>
      <c r="AS54" s="2"/>
      <c r="AT54" s="2"/>
      <c r="AU54" s="2"/>
      <c r="AV54" s="2"/>
      <c r="AW54" s="2"/>
      <c r="AX54" s="2"/>
      <c r="AY54" s="2"/>
      <c r="AZ54" s="2"/>
      <c r="BA54" s="2"/>
      <c r="BB54" s="2"/>
      <c r="BC54" s="2"/>
    </row>
    <row r="55" spans="1:55" ht="12.75" customHeight="1">
      <c r="A55" s="2"/>
      <c r="B55" s="2"/>
      <c r="C55" s="2"/>
      <c r="D55" s="8" t="s">
        <v>1390</v>
      </c>
      <c r="E55" s="2"/>
      <c r="F55" s="2"/>
      <c r="G55" s="2"/>
      <c r="H55" s="2"/>
      <c r="I55" s="2"/>
      <c r="J55" s="2"/>
      <c r="K55" s="2"/>
      <c r="L55" s="2"/>
      <c r="M55" s="2"/>
      <c r="N55" s="2"/>
      <c r="O55" s="2"/>
      <c r="P55" s="2"/>
      <c r="Q55" s="2"/>
      <c r="R55" s="2"/>
      <c r="S55" s="2"/>
      <c r="T55" s="2"/>
      <c r="U55" s="2"/>
      <c r="V55" s="2"/>
      <c r="W55" s="2"/>
      <c r="X55" s="2"/>
      <c r="Y55" s="2"/>
      <c r="Z55" s="2"/>
      <c r="AA55" s="2"/>
      <c r="AB55" s="519">
        <f>(AB54/10)</f>
        <v>2069454.1</v>
      </c>
      <c r="AC55" s="401"/>
      <c r="AD55" s="401"/>
      <c r="AE55" s="401"/>
      <c r="AF55" s="430"/>
      <c r="AG55" s="2"/>
      <c r="AH55" s="2"/>
      <c r="AI55" s="2"/>
      <c r="AJ55" s="2"/>
      <c r="AK55" s="2"/>
      <c r="AL55" s="2"/>
      <c r="AM55" s="2"/>
      <c r="AN55" s="2"/>
      <c r="AO55" s="2"/>
      <c r="AP55" s="2"/>
      <c r="AQ55" s="2"/>
      <c r="AR55" s="2"/>
      <c r="AS55" s="2"/>
      <c r="AT55" s="2"/>
      <c r="AU55" s="2"/>
      <c r="AV55" s="2"/>
      <c r="AW55" s="2"/>
      <c r="AX55" s="2"/>
      <c r="AY55" s="2"/>
      <c r="AZ55" s="2"/>
      <c r="BA55" s="2"/>
      <c r="BB55" s="2"/>
      <c r="BC55" s="2"/>
    </row>
    <row r="56" spans="1:55" ht="15.75" customHeight="1">
      <c r="A56" s="2"/>
      <c r="B56" s="2"/>
      <c r="C56" s="2"/>
      <c r="D56" s="8" t="s">
        <v>1391</v>
      </c>
      <c r="E56" s="2"/>
      <c r="F56" s="2"/>
      <c r="G56" s="2"/>
      <c r="H56" s="2"/>
      <c r="I56" s="2"/>
      <c r="J56" s="2"/>
      <c r="K56" s="2"/>
      <c r="L56" s="2"/>
      <c r="M56" s="2"/>
      <c r="N56" s="2"/>
      <c r="O56" s="2"/>
      <c r="P56" s="2"/>
      <c r="Q56" s="2"/>
      <c r="R56" s="2"/>
      <c r="S56" s="2"/>
      <c r="T56" s="2"/>
      <c r="U56" s="2"/>
      <c r="V56" s="2"/>
      <c r="W56" s="2"/>
      <c r="X56" s="2"/>
      <c r="Y56" s="2"/>
      <c r="Z56" s="2"/>
      <c r="AA56" s="2"/>
      <c r="AB56" s="519">
        <f>(IF((Y41&lt;AB55),Y41,AB55))</f>
        <v>1304892</v>
      </c>
      <c r="AC56" s="401"/>
      <c r="AD56" s="401"/>
      <c r="AE56" s="401"/>
      <c r="AF56" s="430"/>
      <c r="AG56" s="2"/>
      <c r="AH56" s="2"/>
      <c r="AI56" s="2"/>
      <c r="AJ56" s="2"/>
      <c r="AK56" s="2"/>
      <c r="AL56" s="2"/>
      <c r="AM56" s="2"/>
      <c r="AN56" s="2"/>
      <c r="AO56" s="2"/>
      <c r="AP56" s="2"/>
      <c r="AQ56" s="2"/>
      <c r="AR56" s="2"/>
      <c r="AS56" s="2"/>
      <c r="AT56" s="2"/>
      <c r="AU56" s="2"/>
      <c r="AV56" s="2"/>
      <c r="AW56" s="2"/>
      <c r="AX56" s="2"/>
      <c r="AY56" s="2"/>
      <c r="AZ56" s="2"/>
      <c r="BA56" s="2"/>
      <c r="BB56" s="2"/>
      <c r="BC56" s="2"/>
    </row>
    <row r="57" spans="1:55" ht="15.75" customHeight="1">
      <c r="A57" s="2"/>
      <c r="B57" s="2"/>
      <c r="C57" s="2"/>
      <c r="D57" s="8" t="s">
        <v>1392</v>
      </c>
      <c r="E57" s="2"/>
      <c r="F57" s="2"/>
      <c r="G57" s="2"/>
      <c r="H57" s="2"/>
      <c r="I57" s="2"/>
      <c r="J57" s="2"/>
      <c r="K57" s="2"/>
      <c r="L57" s="2"/>
      <c r="M57" s="2"/>
      <c r="N57" s="2"/>
      <c r="O57" s="2"/>
      <c r="P57" s="2"/>
      <c r="Q57" s="2"/>
      <c r="R57" s="2"/>
      <c r="S57" s="2"/>
      <c r="T57" s="2"/>
      <c r="U57" s="2"/>
      <c r="V57" s="2"/>
      <c r="W57" s="2"/>
      <c r="X57" s="2"/>
      <c r="Y57" s="2"/>
      <c r="Z57" s="2"/>
      <c r="AA57" s="2"/>
      <c r="AB57" s="519">
        <f>ROUND((10*AB56*AB50),0)</f>
        <v>12689920</v>
      </c>
      <c r="AC57" s="401"/>
      <c r="AD57" s="401"/>
      <c r="AE57" s="401"/>
      <c r="AF57" s="430"/>
      <c r="AG57" s="2"/>
      <c r="AH57" s="2"/>
      <c r="AI57" s="2"/>
      <c r="AJ57" s="2"/>
      <c r="AK57" s="2"/>
      <c r="AL57" s="2"/>
      <c r="AM57" s="2"/>
      <c r="AN57" s="2"/>
      <c r="AO57" s="2"/>
      <c r="AP57" s="2"/>
      <c r="AQ57" s="2"/>
      <c r="AR57" s="2"/>
      <c r="AS57" s="2"/>
      <c r="AT57" s="2"/>
      <c r="AU57" s="2"/>
      <c r="AV57" s="2"/>
      <c r="AW57" s="2"/>
      <c r="AX57" s="2"/>
      <c r="AY57" s="2"/>
      <c r="AZ57" s="2"/>
      <c r="BA57" s="2"/>
      <c r="BB57" s="2"/>
      <c r="BC57" s="2"/>
    </row>
    <row r="58" spans="1:55" ht="15.75" customHeight="1">
      <c r="A58" s="2"/>
      <c r="B58" s="2"/>
      <c r="C58" s="2"/>
      <c r="D58" s="8"/>
      <c r="E58" s="2"/>
      <c r="F58" s="2"/>
      <c r="G58" s="2"/>
      <c r="H58" s="2"/>
      <c r="I58" s="2"/>
      <c r="J58" s="2"/>
      <c r="K58" s="2"/>
      <c r="L58" s="2"/>
      <c r="M58" s="2"/>
      <c r="N58" s="2"/>
      <c r="O58" s="2"/>
      <c r="P58" s="2"/>
      <c r="Q58" s="2"/>
      <c r="R58" s="2"/>
      <c r="S58" s="2"/>
      <c r="T58" s="2"/>
      <c r="U58" s="2"/>
      <c r="V58" s="2"/>
      <c r="W58" s="2"/>
      <c r="X58" s="2"/>
      <c r="Y58" s="2"/>
      <c r="Z58" s="2"/>
      <c r="AA58" s="2"/>
      <c r="AB58" s="122"/>
      <c r="AC58" s="122"/>
      <c r="AD58" s="122"/>
      <c r="AE58" s="122"/>
      <c r="AF58" s="122"/>
      <c r="AG58" s="2"/>
      <c r="AH58" s="2"/>
      <c r="AI58" s="2"/>
      <c r="AJ58" s="2"/>
      <c r="AK58" s="2"/>
      <c r="AL58" s="2"/>
      <c r="AM58" s="2"/>
      <c r="AN58" s="2"/>
      <c r="AO58" s="2"/>
      <c r="AP58" s="2"/>
      <c r="AQ58" s="2"/>
      <c r="AR58" s="2"/>
      <c r="AS58" s="2"/>
      <c r="AT58" s="2"/>
      <c r="AU58" s="2"/>
      <c r="AV58" s="2"/>
      <c r="AW58" s="2"/>
      <c r="AX58" s="2"/>
      <c r="AY58" s="2"/>
      <c r="AZ58" s="2"/>
      <c r="BA58" s="2"/>
      <c r="BB58" s="2"/>
      <c r="BC58" s="2"/>
    </row>
    <row r="59" spans="1:55" ht="12.75" customHeight="1">
      <c r="A59" s="2"/>
      <c r="B59" s="2"/>
      <c r="C59" s="2"/>
      <c r="D59" s="8" t="s">
        <v>1393</v>
      </c>
      <c r="E59" s="2"/>
      <c r="F59" s="2"/>
      <c r="G59" s="2"/>
      <c r="H59" s="2"/>
      <c r="I59" s="2"/>
      <c r="J59" s="2"/>
      <c r="K59" s="2"/>
      <c r="L59" s="2"/>
      <c r="M59" s="2"/>
      <c r="N59" s="2"/>
      <c r="O59" s="2"/>
      <c r="P59" s="2"/>
      <c r="Q59" s="2"/>
      <c r="R59" s="2"/>
      <c r="S59" s="2"/>
      <c r="T59" s="2"/>
      <c r="U59" s="2"/>
      <c r="V59" s="2"/>
      <c r="W59" s="2"/>
      <c r="X59" s="2"/>
      <c r="Y59" s="2"/>
      <c r="Z59" s="2"/>
      <c r="AA59" s="2"/>
      <c r="AB59" s="519">
        <f>AB49-AB57</f>
        <v>7435276</v>
      </c>
      <c r="AC59" s="401"/>
      <c r="AD59" s="401"/>
      <c r="AE59" s="401"/>
      <c r="AF59" s="430"/>
      <c r="AG59" s="2"/>
      <c r="AH59" s="2"/>
      <c r="AI59" s="2"/>
      <c r="AJ59" s="2"/>
      <c r="AK59" s="2"/>
      <c r="AL59" s="2"/>
      <c r="AM59" s="2"/>
      <c r="AN59" s="2"/>
      <c r="AO59" s="2"/>
      <c r="AP59" s="2"/>
      <c r="AQ59" s="2"/>
      <c r="AR59" s="2"/>
      <c r="AS59" s="2"/>
      <c r="AT59" s="2"/>
      <c r="AU59" s="2"/>
      <c r="AV59" s="2"/>
      <c r="AW59" s="2"/>
      <c r="AX59" s="2"/>
      <c r="AY59" s="2"/>
      <c r="AZ59" s="2"/>
      <c r="BA59" s="2"/>
      <c r="BB59" s="2"/>
      <c r="BC59" s="2"/>
    </row>
    <row r="60" spans="1:55" ht="12.75" customHeight="1">
      <c r="A60" s="2"/>
      <c r="B60" s="2"/>
      <c r="C60" s="2"/>
      <c r="D60" s="8"/>
      <c r="E60" s="2"/>
      <c r="F60" s="2"/>
      <c r="G60" s="2"/>
      <c r="H60" s="2"/>
      <c r="I60" s="2"/>
      <c r="J60" s="2"/>
      <c r="K60" s="2"/>
      <c r="L60" s="2"/>
      <c r="M60" s="2"/>
      <c r="N60" s="2"/>
      <c r="O60" s="2"/>
      <c r="P60" s="2"/>
      <c r="Q60" s="2"/>
      <c r="R60" s="2"/>
      <c r="S60" s="2"/>
      <c r="T60" s="2"/>
      <c r="U60" s="2"/>
      <c r="V60" s="2"/>
      <c r="W60" s="2"/>
      <c r="X60" s="2"/>
      <c r="Y60" s="2"/>
      <c r="Z60" s="2"/>
      <c r="AA60" s="2"/>
      <c r="AB60" s="122"/>
      <c r="AC60" s="122"/>
      <c r="AD60" s="122"/>
      <c r="AE60" s="122"/>
      <c r="AF60" s="122"/>
      <c r="AG60" s="2"/>
      <c r="AH60" s="2"/>
      <c r="AI60" s="2"/>
      <c r="AJ60" s="2"/>
      <c r="AK60" s="2"/>
      <c r="AL60" s="2"/>
      <c r="AM60" s="2"/>
      <c r="AN60" s="2"/>
      <c r="AO60" s="2"/>
      <c r="AP60" s="2"/>
      <c r="AQ60" s="2"/>
      <c r="AR60" s="2"/>
      <c r="AS60" s="2"/>
      <c r="AT60" s="2"/>
      <c r="AU60" s="2"/>
      <c r="AV60" s="2"/>
      <c r="AW60" s="2"/>
      <c r="AX60" s="2"/>
      <c r="AY60" s="2"/>
      <c r="AZ60" s="2"/>
      <c r="BA60" s="2"/>
      <c r="BB60" s="2"/>
      <c r="BC60" s="2"/>
    </row>
    <row r="61" spans="1:55" ht="15.75" customHeight="1">
      <c r="A61" s="614" t="str">
        <f>IF(Application!AF204="yes","Farmworker State Credit", "$500M State Credit" )</f>
        <v>$500M State Credit</v>
      </c>
      <c r="B61" s="416"/>
      <c r="C61" s="416"/>
      <c r="D61" s="416"/>
      <c r="E61" s="416"/>
      <c r="F61" s="416"/>
      <c r="G61" s="416"/>
      <c r="H61" s="416"/>
      <c r="I61" s="416"/>
      <c r="J61" s="416"/>
      <c r="K61" s="416"/>
      <c r="L61" s="416"/>
      <c r="M61" s="416"/>
      <c r="N61" s="416"/>
      <c r="O61" s="416"/>
      <c r="P61" s="416"/>
      <c r="Q61" s="416"/>
      <c r="R61" s="416"/>
      <c r="S61" s="416"/>
      <c r="T61" s="416"/>
      <c r="U61" s="416"/>
      <c r="V61" s="416"/>
      <c r="W61" s="416"/>
      <c r="X61" s="416"/>
      <c r="Y61" s="416"/>
      <c r="Z61" s="416"/>
      <c r="AA61" s="416"/>
      <c r="AB61" s="416"/>
      <c r="AC61" s="416"/>
      <c r="AD61" s="416"/>
      <c r="AE61" s="416"/>
      <c r="AF61" s="416"/>
      <c r="AG61" s="416"/>
      <c r="AH61" s="416"/>
      <c r="AI61" s="416"/>
      <c r="AJ61" s="416"/>
      <c r="AK61" s="416"/>
      <c r="AL61" s="416"/>
      <c r="AM61" s="416"/>
      <c r="AN61" s="416"/>
      <c r="AO61" s="416"/>
      <c r="AP61" s="416"/>
      <c r="AQ61" s="416"/>
      <c r="AR61" s="416"/>
      <c r="AS61" s="416"/>
      <c r="AT61" s="416"/>
      <c r="AU61" s="416"/>
      <c r="AV61" s="416"/>
      <c r="AW61" s="416"/>
      <c r="AX61" s="416"/>
      <c r="AY61" s="416"/>
      <c r="AZ61" s="416"/>
      <c r="BA61" s="416"/>
      <c r="BB61" s="416"/>
      <c r="BC61" s="416"/>
    </row>
    <row r="62" spans="1:55" ht="12.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row>
    <row r="63" spans="1:55" ht="15.75" customHeight="1">
      <c r="A63" s="8" t="s">
        <v>812</v>
      </c>
      <c r="B63" s="2"/>
      <c r="C63" s="8" t="s">
        <v>1396</v>
      </c>
      <c r="D63" s="2"/>
      <c r="E63" s="2"/>
      <c r="F63" s="2"/>
      <c r="G63" s="2"/>
      <c r="H63" s="2"/>
      <c r="I63" s="2"/>
      <c r="J63" s="2"/>
      <c r="K63" s="2"/>
      <c r="L63" s="2"/>
      <c r="M63" s="2"/>
      <c r="N63" s="2"/>
      <c r="O63" s="2"/>
      <c r="P63" s="2"/>
      <c r="Q63" s="2"/>
      <c r="R63" s="2"/>
      <c r="S63" s="2"/>
      <c r="T63" s="2"/>
      <c r="U63" s="2"/>
      <c r="V63" s="2"/>
      <c r="W63" s="2"/>
      <c r="X63" s="2"/>
      <c r="Y63" s="580" t="s">
        <v>1397</v>
      </c>
      <c r="Z63" s="450"/>
      <c r="AA63" s="450"/>
      <c r="AB63" s="450"/>
      <c r="AC63" s="450"/>
      <c r="AD63" s="580" t="s">
        <v>1372</v>
      </c>
      <c r="AE63" s="450"/>
      <c r="AF63" s="450"/>
      <c r="AG63" s="450"/>
      <c r="AH63" s="450"/>
      <c r="AI63" s="2"/>
      <c r="AJ63" s="2"/>
      <c r="AK63" s="2"/>
      <c r="AL63" s="2"/>
      <c r="AM63" s="2"/>
      <c r="AN63" s="2"/>
      <c r="AO63" s="2"/>
      <c r="AP63" s="2"/>
      <c r="AQ63" s="2"/>
      <c r="AR63" s="2"/>
      <c r="AS63" s="2"/>
      <c r="AT63" s="2"/>
      <c r="AU63" s="2"/>
      <c r="AV63" s="2"/>
      <c r="AW63" s="2"/>
      <c r="AX63" s="2"/>
      <c r="AY63" s="2"/>
      <c r="AZ63" s="2"/>
      <c r="BA63" s="2"/>
      <c r="BB63" s="2"/>
      <c r="BC63" s="2"/>
    </row>
    <row r="64" spans="1:55" ht="15.75" customHeight="1">
      <c r="A64" s="2"/>
      <c r="B64" s="2"/>
      <c r="C64" s="8"/>
      <c r="D64" s="71" t="s">
        <v>1399</v>
      </c>
      <c r="E64" s="207"/>
      <c r="F64" s="207"/>
      <c r="G64" s="207"/>
      <c r="H64" s="207"/>
      <c r="I64" s="207"/>
      <c r="J64" s="207"/>
      <c r="K64" s="207"/>
      <c r="L64" s="207"/>
      <c r="M64" s="207"/>
      <c r="N64" s="207"/>
      <c r="O64" s="207"/>
      <c r="P64" s="207"/>
      <c r="Q64" s="207"/>
      <c r="R64" s="207"/>
      <c r="S64" s="207"/>
      <c r="T64" s="207"/>
      <c r="U64" s="207"/>
      <c r="V64" s="207"/>
      <c r="W64" s="207"/>
      <c r="X64" s="207"/>
      <c r="Y64" s="502">
        <f>IF(OR(Application!M350="yes",Application!AF204="yes"),(T23*T27)+Y28,0)</f>
        <v>30980333</v>
      </c>
      <c r="Z64" s="401"/>
      <c r="AA64" s="401"/>
      <c r="AB64" s="401"/>
      <c r="AC64" s="430"/>
      <c r="AD64" s="502">
        <f>IF(AND(Application!AF204="yes",Application!M353="yes"),AD28+AI28,0)</f>
        <v>0</v>
      </c>
      <c r="AE64" s="401"/>
      <c r="AF64" s="401"/>
      <c r="AG64" s="401"/>
      <c r="AH64" s="430"/>
      <c r="AI64" s="2"/>
      <c r="AJ64" s="2"/>
      <c r="AK64" s="2"/>
      <c r="AL64" s="2"/>
      <c r="AM64" s="2"/>
      <c r="AN64" s="2"/>
      <c r="AO64" s="2"/>
      <c r="AP64" s="2"/>
      <c r="AQ64" s="2"/>
      <c r="AR64" s="2"/>
      <c r="AS64" s="2"/>
      <c r="AT64" s="2"/>
      <c r="AU64" s="2"/>
      <c r="AV64" s="2"/>
      <c r="AW64" s="2"/>
      <c r="AX64" s="2"/>
      <c r="AY64" s="2"/>
      <c r="AZ64" s="2"/>
      <c r="BA64" s="2"/>
      <c r="BB64" s="2"/>
      <c r="BC64" s="2"/>
    </row>
    <row r="65" spans="1:55" ht="15" customHeight="1">
      <c r="A65" s="2"/>
      <c r="B65" s="2"/>
      <c r="C65" s="8"/>
      <c r="D65" s="2"/>
      <c r="E65" s="634" t="s">
        <v>1401</v>
      </c>
      <c r="F65" s="390"/>
      <c r="G65" s="390"/>
      <c r="H65" s="390"/>
      <c r="I65" s="390"/>
      <c r="J65" s="390"/>
      <c r="K65" s="390"/>
      <c r="L65" s="390"/>
      <c r="M65" s="390"/>
      <c r="N65" s="390"/>
      <c r="O65" s="390"/>
      <c r="P65" s="390"/>
      <c r="Q65" s="390"/>
      <c r="R65" s="390"/>
      <c r="S65" s="390"/>
      <c r="T65" s="390"/>
      <c r="U65" s="390"/>
      <c r="V65" s="390"/>
      <c r="W65" s="390"/>
      <c r="X65" s="390"/>
      <c r="Y65" s="390"/>
      <c r="Z65" s="390"/>
      <c r="AA65" s="390"/>
      <c r="AB65" s="390"/>
      <c r="AC65" s="390"/>
      <c r="AD65" s="390"/>
      <c r="AE65" s="390"/>
      <c r="AF65" s="390"/>
      <c r="AG65" s="390"/>
      <c r="AH65" s="390"/>
      <c r="AI65" s="130"/>
      <c r="AJ65" s="130"/>
      <c r="AK65" s="2"/>
      <c r="AL65" s="2"/>
      <c r="AM65" s="2"/>
      <c r="AN65" s="2"/>
      <c r="AO65" s="2"/>
      <c r="AP65" s="2"/>
      <c r="AQ65" s="2"/>
      <c r="AR65" s="2"/>
      <c r="AS65" s="2"/>
      <c r="AT65" s="2"/>
      <c r="AU65" s="2"/>
      <c r="AV65" s="2"/>
      <c r="AW65" s="2"/>
      <c r="AX65" s="2"/>
      <c r="AY65" s="2"/>
      <c r="AZ65" s="2"/>
      <c r="BA65" s="2"/>
      <c r="BB65" s="2"/>
      <c r="BC65" s="2"/>
    </row>
    <row r="66" spans="1:55" ht="15" customHeight="1">
      <c r="A66" s="2"/>
      <c r="B66" s="2"/>
      <c r="C66" s="8"/>
      <c r="D66" s="2"/>
      <c r="E66" s="390"/>
      <c r="F66" s="390"/>
      <c r="G66" s="390"/>
      <c r="H66" s="390"/>
      <c r="I66" s="390"/>
      <c r="J66" s="390"/>
      <c r="K66" s="390"/>
      <c r="L66" s="390"/>
      <c r="M66" s="390"/>
      <c r="N66" s="390"/>
      <c r="O66" s="390"/>
      <c r="P66" s="390"/>
      <c r="Q66" s="390"/>
      <c r="R66" s="390"/>
      <c r="S66" s="390"/>
      <c r="T66" s="390"/>
      <c r="U66" s="390"/>
      <c r="V66" s="390"/>
      <c r="W66" s="390"/>
      <c r="X66" s="390"/>
      <c r="Y66" s="390"/>
      <c r="Z66" s="390"/>
      <c r="AA66" s="390"/>
      <c r="AB66" s="390"/>
      <c r="AC66" s="390"/>
      <c r="AD66" s="390"/>
      <c r="AE66" s="390"/>
      <c r="AF66" s="390"/>
      <c r="AG66" s="390"/>
      <c r="AH66" s="390"/>
      <c r="AI66" s="130"/>
      <c r="AJ66" s="130"/>
      <c r="AK66" s="2"/>
      <c r="AL66" s="2"/>
      <c r="AM66" s="2"/>
      <c r="AN66" s="2"/>
      <c r="AO66" s="2"/>
      <c r="AP66" s="2"/>
      <c r="AQ66" s="2"/>
      <c r="AR66" s="2"/>
      <c r="AS66" s="2"/>
      <c r="AT66" s="2"/>
      <c r="AU66" s="2"/>
      <c r="AV66" s="2"/>
      <c r="AW66" s="2"/>
      <c r="AX66" s="2"/>
      <c r="AY66" s="2"/>
      <c r="AZ66" s="2"/>
      <c r="BA66" s="2"/>
      <c r="BB66" s="2"/>
      <c r="BC66" s="2"/>
    </row>
    <row r="67" spans="1:55" ht="15.75" customHeight="1">
      <c r="A67" s="2"/>
      <c r="B67" s="2"/>
      <c r="C67" s="8"/>
      <c r="D67" s="8" t="s">
        <v>1402</v>
      </c>
      <c r="E67" s="208"/>
      <c r="F67" s="208"/>
      <c r="G67" s="208"/>
      <c r="H67" s="208"/>
      <c r="I67" s="208"/>
      <c r="J67" s="208"/>
      <c r="K67" s="208"/>
      <c r="L67" s="208"/>
      <c r="M67" s="208"/>
      <c r="N67" s="208"/>
      <c r="O67" s="208"/>
      <c r="P67" s="208"/>
      <c r="Q67" s="208"/>
      <c r="R67" s="208"/>
      <c r="S67" s="208"/>
      <c r="T67" s="208"/>
      <c r="U67" s="208"/>
      <c r="V67" s="208"/>
      <c r="W67" s="208"/>
      <c r="X67" s="208"/>
      <c r="Y67" s="632">
        <f>IF(Application!AF204="yes",0.75,0.3)</f>
        <v>0.3</v>
      </c>
      <c r="Z67" s="440"/>
      <c r="AA67" s="440"/>
      <c r="AB67" s="440"/>
      <c r="AC67" s="446"/>
      <c r="AD67" s="632">
        <f>IF(Application!AF204="yes",0.75,0.3)</f>
        <v>0.3</v>
      </c>
      <c r="AE67" s="440"/>
      <c r="AF67" s="440"/>
      <c r="AG67" s="440"/>
      <c r="AH67" s="446"/>
      <c r="AI67" s="2"/>
      <c r="AJ67" s="2"/>
      <c r="AK67" s="2"/>
      <c r="AL67" s="2"/>
      <c r="AM67" s="2"/>
      <c r="AN67" s="2"/>
      <c r="AO67" s="2"/>
      <c r="AP67" s="2"/>
      <c r="AQ67" s="2"/>
      <c r="AR67" s="2"/>
      <c r="AS67" s="2"/>
      <c r="AT67" s="2"/>
      <c r="AU67" s="2"/>
      <c r="AV67" s="2"/>
      <c r="AW67" s="2"/>
      <c r="AX67" s="2"/>
      <c r="AY67" s="2"/>
      <c r="AZ67" s="2"/>
      <c r="BA67" s="2"/>
      <c r="BB67" s="2"/>
      <c r="BC67" s="2"/>
    </row>
    <row r="68" spans="1:55" ht="15.75" customHeight="1">
      <c r="A68" s="2"/>
      <c r="B68" s="2"/>
      <c r="C68" s="8"/>
      <c r="D68" s="8" t="s">
        <v>1404</v>
      </c>
      <c r="E68" s="2"/>
      <c r="F68" s="2"/>
      <c r="G68" s="2"/>
      <c r="H68" s="2"/>
      <c r="I68" s="2"/>
      <c r="J68" s="2"/>
      <c r="K68" s="2"/>
      <c r="L68" s="2"/>
      <c r="M68" s="2"/>
      <c r="N68" s="2"/>
      <c r="O68" s="2"/>
      <c r="P68" s="2"/>
      <c r="Q68" s="2"/>
      <c r="R68" s="2"/>
      <c r="S68" s="2"/>
      <c r="T68" s="2"/>
      <c r="U68" s="2"/>
      <c r="V68" s="2"/>
      <c r="W68" s="2"/>
      <c r="X68" s="2"/>
      <c r="Y68" s="502">
        <f>ROUND(Y64*Y67,0)</f>
        <v>9294100</v>
      </c>
      <c r="Z68" s="401"/>
      <c r="AA68" s="401"/>
      <c r="AB68" s="401"/>
      <c r="AC68" s="430"/>
      <c r="AD68" s="502" t="str">
        <f>IF(Application!D210="At-Risk",AD64*AD67,"$0")</f>
        <v>$0</v>
      </c>
      <c r="AE68" s="401"/>
      <c r="AF68" s="401"/>
      <c r="AG68" s="401"/>
      <c r="AH68" s="430"/>
      <c r="AI68" s="2"/>
      <c r="AJ68" s="2"/>
      <c r="AK68" s="2"/>
      <c r="AL68" s="2"/>
      <c r="AM68" s="2"/>
      <c r="AN68" s="2"/>
      <c r="AO68" s="2"/>
      <c r="AP68" s="2"/>
      <c r="AQ68" s="2"/>
      <c r="AR68" s="2"/>
      <c r="AS68" s="2"/>
      <c r="AT68" s="2"/>
      <c r="AU68" s="2"/>
      <c r="AV68" s="2"/>
      <c r="AW68" s="2"/>
      <c r="AX68" s="2"/>
      <c r="AY68" s="2"/>
      <c r="AZ68" s="2"/>
      <c r="BA68" s="2"/>
      <c r="BB68" s="2"/>
      <c r="BC68" s="2"/>
    </row>
    <row r="69" spans="1:55" ht="15.75" customHeight="1">
      <c r="A69" s="2"/>
      <c r="B69" s="2"/>
      <c r="C69" s="8"/>
      <c r="D69" s="2"/>
      <c r="E69" s="8"/>
      <c r="F69" s="2"/>
      <c r="G69" s="2"/>
      <c r="H69" s="2"/>
      <c r="I69" s="2"/>
      <c r="J69" s="2"/>
      <c r="K69" s="2"/>
      <c r="L69" s="2"/>
      <c r="M69" s="2"/>
      <c r="N69" s="2"/>
      <c r="O69" s="2"/>
      <c r="P69" s="2"/>
      <c r="Q69" s="2"/>
      <c r="R69" s="2"/>
      <c r="S69" s="2"/>
      <c r="T69" s="2"/>
      <c r="U69" s="2"/>
      <c r="V69" s="2"/>
      <c r="W69" s="2"/>
      <c r="X69" s="2"/>
      <c r="Y69" s="2"/>
      <c r="Z69" s="2"/>
      <c r="AA69" s="2"/>
      <c r="AB69" s="210"/>
      <c r="AC69" s="210"/>
      <c r="AD69" s="210"/>
      <c r="AE69" s="210"/>
      <c r="AF69" s="210"/>
      <c r="AG69" s="2"/>
      <c r="AH69" s="2"/>
      <c r="AI69" s="2"/>
      <c r="AJ69" s="2"/>
      <c r="AK69" s="2"/>
      <c r="AL69" s="2"/>
      <c r="AM69" s="2"/>
      <c r="AN69" s="2"/>
      <c r="AO69" s="2"/>
      <c r="AP69" s="2"/>
      <c r="AQ69" s="2"/>
      <c r="AR69" s="2"/>
      <c r="AS69" s="2"/>
      <c r="AT69" s="2"/>
      <c r="AU69" s="2"/>
      <c r="AV69" s="2"/>
      <c r="AW69" s="2"/>
      <c r="AX69" s="2"/>
      <c r="AY69" s="2"/>
      <c r="AZ69" s="2"/>
      <c r="BA69" s="2"/>
      <c r="BB69" s="2"/>
      <c r="BC69" s="2"/>
    </row>
    <row r="70" spans="1:55" ht="15.75" customHeight="1">
      <c r="A70" s="8" t="s">
        <v>830</v>
      </c>
      <c r="B70" s="2"/>
      <c r="C70" s="8" t="s">
        <v>355</v>
      </c>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row>
    <row r="71" spans="1:55" ht="15.75" customHeight="1">
      <c r="A71" s="8"/>
      <c r="B71" s="2"/>
      <c r="C71" s="8"/>
      <c r="D71" s="8" t="s">
        <v>1406</v>
      </c>
      <c r="E71" s="2"/>
      <c r="F71" s="2"/>
      <c r="G71" s="2"/>
      <c r="H71" s="2"/>
      <c r="I71" s="2"/>
      <c r="J71" s="2"/>
      <c r="K71" s="2"/>
      <c r="L71" s="2"/>
      <c r="M71" s="2"/>
      <c r="N71" s="2"/>
      <c r="O71" s="2"/>
      <c r="P71" s="2"/>
      <c r="Q71" s="2"/>
      <c r="R71" s="2"/>
      <c r="S71" s="2"/>
      <c r="T71" s="2"/>
      <c r="U71" s="2"/>
      <c r="V71" s="2"/>
      <c r="W71" s="2"/>
      <c r="X71" s="2"/>
      <c r="Y71" s="2"/>
      <c r="Z71" s="2"/>
      <c r="AA71" s="2"/>
      <c r="AB71" s="635">
        <v>0.8</v>
      </c>
      <c r="AC71" s="401"/>
      <c r="AD71" s="401"/>
      <c r="AE71" s="401"/>
      <c r="AF71" s="430"/>
      <c r="AG71" s="2"/>
      <c r="AH71" s="2"/>
      <c r="AI71" s="2"/>
      <c r="AJ71" s="2"/>
      <c r="AK71" s="2"/>
      <c r="AL71" s="2"/>
      <c r="AM71" s="2"/>
      <c r="AN71" s="2"/>
      <c r="AO71" s="2"/>
      <c r="AP71" s="2"/>
      <c r="AQ71" s="2"/>
      <c r="AR71" s="2"/>
      <c r="AS71" s="2"/>
      <c r="AT71" s="2"/>
      <c r="AU71" s="2"/>
      <c r="AV71" s="2"/>
      <c r="AW71" s="2"/>
      <c r="AX71" s="2"/>
      <c r="AY71" s="2"/>
      <c r="AZ71" s="2"/>
      <c r="BA71" s="2"/>
      <c r="BB71" s="2"/>
      <c r="BC71" s="2"/>
    </row>
    <row r="72" spans="1:55" ht="12.75" customHeight="1">
      <c r="A72" s="8"/>
      <c r="B72" s="2"/>
      <c r="C72" s="8"/>
      <c r="D72" s="8"/>
      <c r="E72" s="633" t="s">
        <v>1407</v>
      </c>
      <c r="F72" s="390"/>
      <c r="G72" s="390"/>
      <c r="H72" s="390"/>
      <c r="I72" s="390"/>
      <c r="J72" s="390"/>
      <c r="K72" s="390"/>
      <c r="L72" s="390"/>
      <c r="M72" s="390"/>
      <c r="N72" s="390"/>
      <c r="O72" s="390"/>
      <c r="P72" s="390"/>
      <c r="Q72" s="390"/>
      <c r="R72" s="390"/>
      <c r="S72" s="390"/>
      <c r="T72" s="390"/>
      <c r="U72" s="390"/>
      <c r="V72" s="390"/>
      <c r="W72" s="390"/>
      <c r="X72" s="390"/>
      <c r="Y72" s="390"/>
      <c r="Z72" s="390"/>
      <c r="AA72" s="390"/>
      <c r="AB72" s="212"/>
      <c r="AC72" s="21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row>
    <row r="73" spans="1:55" ht="12.75" customHeight="1">
      <c r="A73" s="8"/>
      <c r="B73" s="2"/>
      <c r="C73" s="8"/>
      <c r="D73" s="8"/>
      <c r="E73" s="390"/>
      <c r="F73" s="390"/>
      <c r="G73" s="390"/>
      <c r="H73" s="390"/>
      <c r="I73" s="390"/>
      <c r="J73" s="390"/>
      <c r="K73" s="390"/>
      <c r="L73" s="390"/>
      <c r="M73" s="390"/>
      <c r="N73" s="390"/>
      <c r="O73" s="390"/>
      <c r="P73" s="390"/>
      <c r="Q73" s="390"/>
      <c r="R73" s="390"/>
      <c r="S73" s="390"/>
      <c r="T73" s="390"/>
      <c r="U73" s="390"/>
      <c r="V73" s="390"/>
      <c r="W73" s="390"/>
      <c r="X73" s="390"/>
      <c r="Y73" s="390"/>
      <c r="Z73" s="390"/>
      <c r="AA73" s="390"/>
      <c r="AB73" s="212"/>
      <c r="AC73" s="21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row>
    <row r="74" spans="1:55" ht="12" customHeight="1">
      <c r="A74" s="8"/>
      <c r="B74" s="2"/>
      <c r="C74" s="8"/>
      <c r="D74" s="8"/>
      <c r="E74" s="390"/>
      <c r="F74" s="390"/>
      <c r="G74" s="390"/>
      <c r="H74" s="390"/>
      <c r="I74" s="390"/>
      <c r="J74" s="390"/>
      <c r="K74" s="390"/>
      <c r="L74" s="390"/>
      <c r="M74" s="390"/>
      <c r="N74" s="390"/>
      <c r="O74" s="390"/>
      <c r="P74" s="390"/>
      <c r="Q74" s="390"/>
      <c r="R74" s="390"/>
      <c r="S74" s="390"/>
      <c r="T74" s="390"/>
      <c r="U74" s="390"/>
      <c r="V74" s="390"/>
      <c r="W74" s="390"/>
      <c r="X74" s="390"/>
      <c r="Y74" s="390"/>
      <c r="Z74" s="390"/>
      <c r="AA74" s="390"/>
      <c r="AB74" s="212"/>
      <c r="AC74" s="21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row>
    <row r="75" spans="1:55" ht="12" customHeight="1">
      <c r="A75" s="8"/>
      <c r="B75" s="2"/>
      <c r="C75" s="8"/>
      <c r="D75" s="8"/>
      <c r="E75" s="211"/>
      <c r="F75" s="211"/>
      <c r="G75" s="211"/>
      <c r="H75" s="211"/>
      <c r="I75" s="211"/>
      <c r="J75" s="211"/>
      <c r="K75" s="211"/>
      <c r="L75" s="211"/>
      <c r="M75" s="211"/>
      <c r="N75" s="211"/>
      <c r="O75" s="211"/>
      <c r="P75" s="211"/>
      <c r="Q75" s="211"/>
      <c r="R75" s="211"/>
      <c r="S75" s="211"/>
      <c r="T75" s="211"/>
      <c r="U75" s="211"/>
      <c r="V75" s="211"/>
      <c r="W75" s="211"/>
      <c r="X75" s="211"/>
      <c r="Y75" s="211"/>
      <c r="Z75" s="211"/>
      <c r="AA75" s="130"/>
      <c r="AB75" s="130"/>
      <c r="AC75" s="130"/>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row>
    <row r="76" spans="1:55" ht="12" customHeight="1">
      <c r="A76" s="2"/>
      <c r="B76" s="2"/>
      <c r="C76" s="8"/>
      <c r="D76" s="8" t="s">
        <v>1408</v>
      </c>
      <c r="E76" s="2"/>
      <c r="F76" s="2"/>
      <c r="G76" s="2"/>
      <c r="H76" s="2"/>
      <c r="I76" s="2"/>
      <c r="J76" s="2"/>
      <c r="K76" s="2"/>
      <c r="L76" s="2"/>
      <c r="M76" s="2"/>
      <c r="N76" s="2"/>
      <c r="O76" s="2"/>
      <c r="P76" s="2"/>
      <c r="Q76" s="2"/>
      <c r="R76" s="2"/>
      <c r="S76" s="2"/>
      <c r="T76" s="2"/>
      <c r="U76" s="2"/>
      <c r="V76" s="2"/>
      <c r="W76" s="2"/>
      <c r="X76" s="2"/>
      <c r="Y76" s="2"/>
      <c r="Z76" s="2"/>
      <c r="AA76" s="2"/>
      <c r="AB76" s="577">
        <f>ROUND(IF(ISERROR((AB59/AB71)),0,(AB59/AB71)),0)</f>
        <v>9294095</v>
      </c>
      <c r="AC76" s="401"/>
      <c r="AD76" s="401"/>
      <c r="AE76" s="401"/>
      <c r="AF76" s="430"/>
      <c r="AG76" s="2"/>
      <c r="AH76" s="2"/>
      <c r="AI76" s="2"/>
      <c r="AJ76" s="2"/>
      <c r="AK76" s="2"/>
      <c r="AL76" s="2"/>
      <c r="AM76" s="2"/>
      <c r="AN76" s="2"/>
      <c r="AO76" s="2"/>
      <c r="AP76" s="2"/>
      <c r="AQ76" s="2"/>
      <c r="AR76" s="2"/>
      <c r="AS76" s="2"/>
      <c r="AT76" s="2"/>
      <c r="AU76" s="2"/>
      <c r="AV76" s="2"/>
      <c r="AW76" s="2"/>
      <c r="AX76" s="2"/>
      <c r="AY76" s="2"/>
      <c r="AZ76" s="2"/>
      <c r="BA76" s="2"/>
      <c r="BB76" s="2"/>
      <c r="BC76" s="2"/>
    </row>
    <row r="77" spans="1:55" ht="12.75" customHeight="1">
      <c r="A77" s="2"/>
      <c r="B77" s="2"/>
      <c r="C77" s="8"/>
      <c r="D77" s="8" t="s">
        <v>1410</v>
      </c>
      <c r="E77" s="2"/>
      <c r="F77" s="2"/>
      <c r="G77" s="2"/>
      <c r="H77" s="2"/>
      <c r="I77" s="2"/>
      <c r="J77" s="2"/>
      <c r="K77" s="2"/>
      <c r="L77" s="2"/>
      <c r="M77" s="2"/>
      <c r="N77" s="2"/>
      <c r="O77" s="2"/>
      <c r="P77" s="2"/>
      <c r="Q77" s="2"/>
      <c r="R77" s="2"/>
      <c r="S77" s="2"/>
      <c r="T77" s="2"/>
      <c r="U77" s="2"/>
      <c r="V77" s="2"/>
      <c r="W77" s="2"/>
      <c r="X77" s="2"/>
      <c r="Y77" s="2"/>
      <c r="Z77" s="2"/>
      <c r="AA77" s="2"/>
      <c r="AB77" s="577">
        <f>IF((Y68+AD68&lt;AB76),Y68+AD68,AB76)</f>
        <v>9294095</v>
      </c>
      <c r="AC77" s="401"/>
      <c r="AD77" s="401"/>
      <c r="AE77" s="401"/>
      <c r="AF77" s="430"/>
      <c r="AG77" s="2"/>
      <c r="AH77" s="2"/>
      <c r="AI77" s="2"/>
      <c r="AJ77" s="2"/>
      <c r="AK77" s="2"/>
      <c r="AL77" s="2"/>
      <c r="AM77" s="2"/>
      <c r="AN77" s="2"/>
      <c r="AO77" s="2"/>
      <c r="AP77" s="2"/>
      <c r="AQ77" s="2"/>
      <c r="AR77" s="2"/>
      <c r="AS77" s="2"/>
      <c r="AT77" s="2"/>
      <c r="AU77" s="2"/>
      <c r="AV77" s="2"/>
      <c r="AW77" s="2"/>
      <c r="AX77" s="2"/>
      <c r="AY77" s="2"/>
      <c r="AZ77" s="2"/>
      <c r="BA77" s="2"/>
      <c r="BB77" s="2"/>
      <c r="BC77" s="2"/>
    </row>
    <row r="78" spans="1:55" ht="12.75" customHeight="1">
      <c r="A78" s="2"/>
      <c r="B78" s="2"/>
      <c r="C78" s="8"/>
      <c r="D78" s="8" t="s">
        <v>1411</v>
      </c>
      <c r="E78" s="2"/>
      <c r="F78" s="2"/>
      <c r="G78" s="2"/>
      <c r="H78" s="2"/>
      <c r="I78" s="2"/>
      <c r="J78" s="2"/>
      <c r="K78" s="2"/>
      <c r="L78" s="2"/>
      <c r="M78" s="2"/>
      <c r="N78" s="2"/>
      <c r="O78" s="2"/>
      <c r="P78" s="2"/>
      <c r="Q78" s="2"/>
      <c r="R78" s="2"/>
      <c r="S78" s="2"/>
      <c r="T78" s="2"/>
      <c r="U78" s="2"/>
      <c r="V78" s="2"/>
      <c r="W78" s="2"/>
      <c r="X78" s="2"/>
      <c r="Y78" s="2"/>
      <c r="Z78" s="2"/>
      <c r="AA78" s="2"/>
      <c r="AB78" s="631">
        <f>AB77*AB71</f>
        <v>7435276</v>
      </c>
      <c r="AC78" s="401"/>
      <c r="AD78" s="401"/>
      <c r="AE78" s="401"/>
      <c r="AF78" s="430"/>
      <c r="AG78" s="2"/>
      <c r="AH78" s="2"/>
      <c r="AI78" s="2"/>
      <c r="AJ78" s="2"/>
      <c r="AK78" s="2"/>
      <c r="AL78" s="2"/>
      <c r="AM78" s="2"/>
      <c r="AN78" s="2"/>
      <c r="AO78" s="2"/>
      <c r="AP78" s="2"/>
      <c r="AQ78" s="2"/>
      <c r="AR78" s="2"/>
      <c r="AS78" s="2"/>
      <c r="AT78" s="2"/>
      <c r="AU78" s="2"/>
      <c r="AV78" s="2"/>
      <c r="AW78" s="2"/>
      <c r="AX78" s="2"/>
      <c r="AY78" s="2"/>
      <c r="AZ78" s="2"/>
      <c r="BA78" s="2"/>
      <c r="BB78" s="2"/>
      <c r="BC78" s="2"/>
    </row>
    <row r="79" spans="1:55" ht="12.75" customHeight="1">
      <c r="A79" s="2"/>
      <c r="B79" s="2"/>
      <c r="C79" s="8"/>
      <c r="D79" s="8"/>
      <c r="E79" s="2"/>
      <c r="F79" s="2"/>
      <c r="G79" s="2"/>
      <c r="H79" s="2"/>
      <c r="I79" s="2"/>
      <c r="J79" s="2"/>
      <c r="K79" s="2"/>
      <c r="L79" s="2"/>
      <c r="M79" s="2"/>
      <c r="N79" s="2"/>
      <c r="O79" s="2"/>
      <c r="P79" s="2"/>
      <c r="Q79" s="2"/>
      <c r="R79" s="2"/>
      <c r="S79" s="2"/>
      <c r="T79" s="2"/>
      <c r="U79" s="2"/>
      <c r="V79" s="2"/>
      <c r="W79" s="2"/>
      <c r="X79" s="2"/>
      <c r="Y79" s="2"/>
      <c r="Z79" s="2"/>
      <c r="AA79" s="2"/>
      <c r="AB79" s="213"/>
      <c r="AC79" s="213"/>
      <c r="AD79" s="213"/>
      <c r="AE79" s="213"/>
      <c r="AF79" s="213"/>
      <c r="AG79" s="2"/>
      <c r="AH79" s="2"/>
      <c r="AI79" s="2"/>
      <c r="AJ79" s="2"/>
      <c r="AK79" s="2"/>
      <c r="AL79" s="2"/>
      <c r="AM79" s="2"/>
      <c r="AN79" s="2"/>
      <c r="AO79" s="2"/>
      <c r="AP79" s="2"/>
      <c r="AQ79" s="2"/>
      <c r="AR79" s="2"/>
      <c r="AS79" s="2"/>
      <c r="AT79" s="2"/>
      <c r="AU79" s="2"/>
      <c r="AV79" s="2"/>
      <c r="AW79" s="2"/>
      <c r="AX79" s="2"/>
      <c r="AY79" s="2"/>
      <c r="AZ79" s="2"/>
      <c r="BA79" s="2"/>
      <c r="BB79" s="2"/>
      <c r="BC79" s="2"/>
    </row>
    <row r="80" spans="1:55" ht="12.75" customHeight="1">
      <c r="A80" s="2"/>
      <c r="B80" s="2"/>
      <c r="C80" s="2"/>
      <c r="D80" s="8" t="s">
        <v>1393</v>
      </c>
      <c r="E80" s="2"/>
      <c r="F80" s="2"/>
      <c r="G80" s="2"/>
      <c r="H80" s="2"/>
      <c r="I80" s="2"/>
      <c r="J80" s="2"/>
      <c r="K80" s="2"/>
      <c r="L80" s="2"/>
      <c r="M80" s="2"/>
      <c r="N80" s="2"/>
      <c r="O80" s="2"/>
      <c r="P80" s="2"/>
      <c r="Q80" s="2"/>
      <c r="R80" s="2"/>
      <c r="S80" s="2"/>
      <c r="T80" s="2"/>
      <c r="U80" s="2"/>
      <c r="V80" s="2"/>
      <c r="W80" s="2"/>
      <c r="X80" s="2"/>
      <c r="Y80" s="2"/>
      <c r="Z80" s="2"/>
      <c r="AA80" s="2"/>
      <c r="AB80" s="519">
        <f>AB49-(AB57+AB78)</f>
        <v>0</v>
      </c>
      <c r="AC80" s="401"/>
      <c r="AD80" s="401"/>
      <c r="AE80" s="401"/>
      <c r="AF80" s="430"/>
      <c r="AG80" s="2"/>
      <c r="AH80" s="2"/>
      <c r="AI80" s="2"/>
      <c r="AJ80" s="2"/>
      <c r="AK80" s="2"/>
      <c r="AL80" s="2"/>
      <c r="AM80" s="2"/>
      <c r="AN80" s="2"/>
      <c r="AO80" s="2"/>
      <c r="AP80" s="2"/>
      <c r="AQ80" s="2"/>
      <c r="AR80" s="2"/>
      <c r="AS80" s="2"/>
      <c r="AT80" s="2"/>
      <c r="AU80" s="2"/>
      <c r="AV80" s="2"/>
      <c r="AW80" s="2"/>
      <c r="AX80" s="2"/>
      <c r="AY80" s="2"/>
      <c r="AZ80" s="2"/>
      <c r="BA80" s="2"/>
      <c r="BB80" s="2"/>
      <c r="BC80" s="2"/>
    </row>
    <row r="81" spans="1:55" ht="12.75" customHeight="1">
      <c r="A81" s="2"/>
      <c r="B81" s="2"/>
      <c r="C81" s="2"/>
      <c r="D81" s="2"/>
      <c r="E81" s="2"/>
      <c r="F81" s="215"/>
      <c r="G81" s="2"/>
      <c r="H81" s="2"/>
      <c r="I81" s="2"/>
      <c r="J81" s="215" t="str">
        <f>IF(AB80&gt;0,"FUNDING GAP MUST NOT EXCEED ZERO","")</f>
        <v/>
      </c>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row>
    <row r="82" spans="1:55" ht="12.75" customHeight="1">
      <c r="A82" s="2"/>
      <c r="B82" s="2"/>
      <c r="C82" s="2"/>
      <c r="D82" s="216"/>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row>
    <row r="83" spans="1:55" ht="15.75" customHeight="1">
      <c r="A83" s="614" t="s">
        <v>1420</v>
      </c>
      <c r="B83" s="416"/>
      <c r="C83" s="416"/>
      <c r="D83" s="416"/>
      <c r="E83" s="416"/>
      <c r="F83" s="416"/>
      <c r="G83" s="416"/>
      <c r="H83" s="416"/>
      <c r="I83" s="416"/>
      <c r="J83" s="416"/>
      <c r="K83" s="416"/>
      <c r="L83" s="416"/>
      <c r="M83" s="416"/>
      <c r="N83" s="416"/>
      <c r="O83" s="416"/>
      <c r="P83" s="416"/>
      <c r="Q83" s="416"/>
      <c r="R83" s="416"/>
      <c r="S83" s="416"/>
      <c r="T83" s="416"/>
      <c r="U83" s="416"/>
      <c r="V83" s="416"/>
      <c r="W83" s="416"/>
      <c r="X83" s="416"/>
      <c r="Y83" s="416"/>
      <c r="Z83" s="416"/>
      <c r="AA83" s="416"/>
      <c r="AB83" s="416"/>
      <c r="AC83" s="416"/>
      <c r="AD83" s="416"/>
      <c r="AE83" s="416"/>
      <c r="AF83" s="416"/>
      <c r="AG83" s="416"/>
      <c r="AH83" s="416"/>
      <c r="AI83" s="416"/>
      <c r="AJ83" s="416"/>
      <c r="AK83" s="416"/>
      <c r="AL83" s="416"/>
      <c r="AM83" s="416"/>
      <c r="AN83" s="416"/>
      <c r="AO83" s="416"/>
      <c r="AP83" s="416"/>
      <c r="AQ83" s="416"/>
      <c r="AR83" s="416"/>
      <c r="AS83" s="416"/>
      <c r="AT83" s="416"/>
      <c r="AU83" s="416"/>
      <c r="AV83" s="416"/>
      <c r="AW83" s="416"/>
      <c r="AX83" s="416"/>
      <c r="AY83" s="416"/>
      <c r="AZ83" s="416"/>
      <c r="BA83" s="416"/>
      <c r="BB83" s="416"/>
      <c r="BC83" s="416"/>
    </row>
    <row r="84" spans="1:55"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row>
    <row r="85" spans="1:55" ht="15.75" customHeight="1">
      <c r="A85" s="8" t="s">
        <v>849</v>
      </c>
      <c r="B85" s="2"/>
      <c r="C85" s="8" t="s">
        <v>359</v>
      </c>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row>
    <row r="86" spans="1:55" ht="15.75" customHeight="1">
      <c r="A86" s="2"/>
      <c r="B86" s="2"/>
      <c r="C86" s="2"/>
      <c r="D86" s="8" t="s">
        <v>1440</v>
      </c>
      <c r="E86" s="2"/>
      <c r="F86" s="2"/>
      <c r="G86" s="2"/>
      <c r="H86" s="2"/>
      <c r="I86" s="2"/>
      <c r="J86" s="2"/>
      <c r="K86" s="2"/>
      <c r="L86" s="2"/>
      <c r="M86" s="2"/>
      <c r="N86" s="2"/>
      <c r="O86" s="2"/>
      <c r="P86" s="2"/>
      <c r="Q86" s="2"/>
      <c r="R86" s="2"/>
      <c r="S86" s="2"/>
      <c r="T86" s="2"/>
      <c r="U86" s="2"/>
      <c r="V86" s="2"/>
      <c r="W86" s="2"/>
      <c r="X86" s="2"/>
      <c r="Y86" s="2"/>
      <c r="Z86" s="2"/>
      <c r="AA86" s="2"/>
      <c r="AB86" s="630">
        <f>IF(A61="$500M State Credit",AB77/(Application!AG424-Application!AG425),"N/A")</f>
        <v>123921.26666666666</v>
      </c>
      <c r="AC86" s="401"/>
      <c r="AD86" s="401"/>
      <c r="AE86" s="401"/>
      <c r="AF86" s="430"/>
      <c r="AG86" s="2"/>
      <c r="AH86" s="2"/>
      <c r="AI86" s="2"/>
      <c r="AJ86" s="2"/>
      <c r="AK86" s="2"/>
      <c r="AL86" s="2"/>
      <c r="AM86" s="2"/>
      <c r="AN86" s="2"/>
      <c r="AO86" s="2"/>
      <c r="AP86" s="2"/>
      <c r="AQ86" s="2"/>
      <c r="AR86" s="2"/>
      <c r="AS86" s="2"/>
      <c r="AT86" s="2"/>
      <c r="AU86" s="2"/>
      <c r="AV86" s="2"/>
      <c r="AW86" s="2"/>
      <c r="AX86" s="2"/>
      <c r="AY86" s="2"/>
      <c r="AZ86" s="2"/>
      <c r="BA86" s="2"/>
      <c r="BB86" s="2"/>
      <c r="BC86" s="2"/>
    </row>
    <row r="87" spans="1:55" ht="15.75" customHeight="1">
      <c r="A87" s="2"/>
      <c r="B87" s="2"/>
      <c r="C87" s="2"/>
      <c r="D87" s="8" t="s">
        <v>1443</v>
      </c>
      <c r="E87" s="2"/>
      <c r="F87" s="2"/>
      <c r="G87" s="2"/>
      <c r="H87" s="2"/>
      <c r="I87" s="2"/>
      <c r="J87" s="2"/>
      <c r="K87" s="2"/>
      <c r="L87" s="2"/>
      <c r="M87" s="2"/>
      <c r="N87" s="2"/>
      <c r="O87" s="2"/>
      <c r="P87" s="2"/>
      <c r="Q87" s="2"/>
      <c r="R87" s="2"/>
      <c r="S87" s="2"/>
      <c r="T87" s="2"/>
      <c r="U87" s="2"/>
      <c r="V87" s="2"/>
      <c r="W87" s="2"/>
      <c r="X87" s="2"/>
      <c r="Y87" s="2"/>
      <c r="Z87" s="2"/>
      <c r="AA87" s="2"/>
      <c r="AB87" s="629">
        <f>IF(A61="$500M State Credit",(Application!AG424-Application!AG425)/AB77,"N/A")</f>
        <v>8.0696399165276449E-6</v>
      </c>
      <c r="AC87" s="401"/>
      <c r="AD87" s="401"/>
      <c r="AE87" s="401"/>
      <c r="AF87" s="430"/>
      <c r="AG87" s="2"/>
      <c r="AH87" s="2"/>
      <c r="AI87" s="2"/>
      <c r="AJ87" s="2"/>
      <c r="AK87" s="2"/>
      <c r="AL87" s="2"/>
      <c r="AM87" s="2"/>
      <c r="AN87" s="2"/>
      <c r="AO87" s="227"/>
      <c r="AP87" s="227"/>
      <c r="AQ87" s="227"/>
      <c r="AR87" s="227"/>
      <c r="AS87" s="227"/>
      <c r="AT87" s="227"/>
      <c r="AU87" s="227"/>
      <c r="AV87" s="227"/>
      <c r="AW87" s="227"/>
      <c r="AX87" s="227"/>
      <c r="AY87" s="227"/>
      <c r="AZ87" s="227"/>
      <c r="BA87" s="227"/>
      <c r="BB87" s="227"/>
      <c r="BC87" s="227"/>
    </row>
    <row r="88" spans="1:55"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row>
    <row r="89" spans="1:55" ht="15.75" hidden="1"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row>
    <row r="90" spans="1:55" ht="15.75" hidden="1"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row>
    <row r="91" spans="1:55" ht="15.75" hidden="1"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row>
    <row r="92" spans="1:55" ht="15.75" hidden="1"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row>
    <row r="93" spans="1:55" ht="15.75" hidden="1"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row>
    <row r="94" spans="1:55" ht="12.75" hidden="1"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row>
    <row r="95" spans="1:55" ht="15" hidden="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row>
    <row r="96" spans="1:55" ht="15" hidden="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row>
    <row r="97" spans="1:55" ht="15" hidden="1"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row>
    <row r="98" spans="1:55" ht="15" hidden="1"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row>
    <row r="99" spans="1:55" ht="15" hidden="1"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row>
    <row r="100" spans="1:55" ht="15" hidden="1"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row>
    <row r="101" spans="1:55" ht="15" hidden="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row>
    <row r="102" spans="1:55" ht="15" hidden="1"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row>
    <row r="103" spans="1:55" ht="15" hidden="1"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row>
    <row r="104" spans="1:55" ht="15" hidden="1"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row>
    <row r="105" spans="1:55"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row>
    <row r="106" spans="1:55"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row>
    <row r="107" spans="1:55"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row>
    <row r="108" spans="1:55"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row>
    <row r="109" spans="1:55"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row>
    <row r="110" spans="1:55"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row>
    <row r="111" spans="1:55"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row>
    <row r="112" spans="1:55"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row>
    <row r="113" spans="1:55"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row>
    <row r="114" spans="1:55"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row>
    <row r="115" spans="1:55"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row>
    <row r="116" spans="1:55"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row>
    <row r="117" spans="1:55"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row>
    <row r="118" spans="1:55"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row>
    <row r="119" spans="1:55"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row>
    <row r="120" spans="1:55"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row>
    <row r="121" spans="1:55"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row>
    <row r="122" spans="1:55"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row>
    <row r="123" spans="1:55"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row>
    <row r="124" spans="1:55"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row>
    <row r="125" spans="1:55"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row>
    <row r="126" spans="1:55"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row>
    <row r="127" spans="1:55"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row>
    <row r="128" spans="1:55"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row>
    <row r="129" spans="1:55"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row>
    <row r="130" spans="1:55"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row>
    <row r="131" spans="1:55"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row>
    <row r="132" spans="1:55"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row>
    <row r="133" spans="1:55"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row>
    <row r="134" spans="1:55"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row>
    <row r="135" spans="1:55"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row>
    <row r="136" spans="1:55"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row>
    <row r="137" spans="1:55"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row>
    <row r="138" spans="1:55"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row>
    <row r="139" spans="1:55"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row>
    <row r="140" spans="1:55"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row>
    <row r="141" spans="1:55"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row>
    <row r="142" spans="1:55"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row>
    <row r="143" spans="1:55"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row>
    <row r="144" spans="1:55"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row>
    <row r="145" spans="1:55"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row>
    <row r="146" spans="1:55"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row>
    <row r="147" spans="1:55"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row>
    <row r="148" spans="1:55"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row>
    <row r="149" spans="1:55"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row>
    <row r="150" spans="1:55"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row>
    <row r="151" spans="1:55"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row>
    <row r="152" spans="1:55"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row>
    <row r="153" spans="1:55"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row>
    <row r="154" spans="1:55"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row>
    <row r="155" spans="1:55"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row>
    <row r="156" spans="1:55"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row>
    <row r="157" spans="1:55"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row>
    <row r="158" spans="1:55"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row>
    <row r="159" spans="1:55"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row>
    <row r="160" spans="1:55"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row>
    <row r="161" spans="1:55"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row>
    <row r="162" spans="1:55"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row>
    <row r="163" spans="1:55"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row>
    <row r="164" spans="1:55"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row>
    <row r="165" spans="1:55"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row>
    <row r="166" spans="1:55"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row>
    <row r="167" spans="1:55"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row>
    <row r="168" spans="1:55"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row>
    <row r="169" spans="1:55"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row>
    <row r="170" spans="1:55"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row>
    <row r="171" spans="1:55"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row>
    <row r="172" spans="1:55"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row>
    <row r="173" spans="1:55"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row>
    <row r="174" spans="1:55"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row>
    <row r="175" spans="1:55"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row>
    <row r="176" spans="1:55"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row>
    <row r="177" spans="1:55"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row>
    <row r="178" spans="1:55"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row>
    <row r="179" spans="1:55"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row>
    <row r="180" spans="1:55"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row>
    <row r="181" spans="1:55"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row>
    <row r="182" spans="1:55"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row>
    <row r="183" spans="1:55"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row>
    <row r="184" spans="1:55"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row>
    <row r="185" spans="1:55"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row>
    <row r="186" spans="1:55"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row>
    <row r="187" spans="1:55"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row>
    <row r="188" spans="1:55"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row>
    <row r="189" spans="1:55"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row>
    <row r="190" spans="1:55"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row>
    <row r="191" spans="1:55"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row>
    <row r="192" spans="1:55"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row>
    <row r="193" spans="1:55"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row>
    <row r="194" spans="1:55"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row>
    <row r="195" spans="1:55"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row>
    <row r="196" spans="1:55"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row>
    <row r="197" spans="1:55"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row>
    <row r="198" spans="1:55"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row>
    <row r="199" spans="1:55"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row>
    <row r="200" spans="1:55"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row>
    <row r="201" spans="1:55"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row>
    <row r="202" spans="1:55"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row>
    <row r="203" spans="1:55"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row>
    <row r="204" spans="1:55"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row>
    <row r="205" spans="1:5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row>
    <row r="206" spans="1:55"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row>
    <row r="207" spans="1:55"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row>
    <row r="208" spans="1:55"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row>
    <row r="209" spans="1:55"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row>
    <row r="210" spans="1:55"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row>
    <row r="211" spans="1:55"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row>
    <row r="212" spans="1:55"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row>
    <row r="213" spans="1:55"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row>
    <row r="214" spans="1:55"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row>
    <row r="215" spans="1:5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row>
    <row r="216" spans="1:55"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row>
    <row r="217" spans="1:55"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row>
    <row r="218" spans="1:55"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row>
    <row r="219" spans="1:55"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row>
    <row r="220" spans="1:55"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row>
    <row r="221" spans="1:55"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row>
    <row r="222" spans="1:55"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row>
    <row r="223" spans="1:55"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row>
    <row r="224" spans="1:55"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row>
    <row r="225" spans="1:55"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row>
    <row r="226" spans="1:55"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row>
    <row r="227" spans="1:55"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row>
    <row r="228" spans="1:55"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row>
    <row r="229" spans="1:55"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row>
    <row r="230" spans="1:55"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row>
    <row r="231" spans="1:55"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row>
    <row r="232" spans="1:55"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row>
    <row r="233" spans="1:55"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row>
    <row r="234" spans="1:55"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row>
    <row r="235" spans="1:55"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row>
    <row r="236" spans="1:55"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row>
    <row r="237" spans="1:55"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row>
    <row r="238" spans="1:55"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row>
    <row r="239" spans="1:55"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row>
    <row r="240" spans="1:55"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row>
    <row r="241" spans="1:55"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row>
    <row r="242" spans="1:55"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row>
    <row r="243" spans="1:55"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row>
    <row r="244" spans="1:55"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row>
    <row r="245" spans="1:55"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row>
    <row r="246" spans="1:55"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row>
    <row r="247" spans="1:55"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row>
    <row r="248" spans="1:55"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row>
    <row r="249" spans="1:55"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row>
    <row r="250" spans="1:55"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row>
    <row r="251" spans="1:55"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row>
    <row r="252" spans="1:55"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row>
    <row r="253" spans="1:55"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row>
    <row r="254" spans="1:55"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row>
    <row r="255" spans="1:55"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row>
    <row r="256" spans="1:55"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row>
    <row r="257" spans="1:55"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row>
    <row r="258" spans="1:55"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row>
    <row r="259" spans="1:55"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row>
    <row r="260" spans="1:55"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row>
    <row r="261" spans="1:55"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row>
    <row r="262" spans="1:55"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row>
    <row r="263" spans="1:55"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row>
    <row r="264" spans="1:55"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row>
    <row r="265" spans="1:5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row>
    <row r="266" spans="1:55"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row>
    <row r="267" spans="1:55"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row>
    <row r="268" spans="1:55"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row>
    <row r="269" spans="1:55"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row>
    <row r="270" spans="1:55"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row>
    <row r="271" spans="1:55"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row>
    <row r="272" spans="1:55"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row>
    <row r="273" spans="1:55"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row>
    <row r="274" spans="1:55"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row>
    <row r="275" spans="1:5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row>
    <row r="276" spans="1:55"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row>
    <row r="277" spans="1:55"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row>
    <row r="278" spans="1:55"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row>
    <row r="279" spans="1:55"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row>
    <row r="280" spans="1:55"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row>
    <row r="281" spans="1:55"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row>
    <row r="282" spans="1:55"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row>
    <row r="283" spans="1:55"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row>
    <row r="284" spans="1:55"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row>
    <row r="285" spans="1:5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row>
    <row r="286" spans="1:55"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row>
    <row r="287" spans="1:55"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row>
    <row r="288" spans="1:55"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0">
    <mergeCell ref="AB59:AF59"/>
    <mergeCell ref="AB47:AF47"/>
    <mergeCell ref="AB48:AF48"/>
    <mergeCell ref="AB50:AF50"/>
    <mergeCell ref="AB54:AF54"/>
    <mergeCell ref="AB55:AF55"/>
    <mergeCell ref="AB49:AF49"/>
    <mergeCell ref="AD12:AH12"/>
    <mergeCell ref="AD23:AH23"/>
    <mergeCell ref="AD25:AH25"/>
    <mergeCell ref="AD28:AH28"/>
    <mergeCell ref="AD27:AH27"/>
    <mergeCell ref="AD26:AH26"/>
    <mergeCell ref="T24:AM24"/>
    <mergeCell ref="AI23:AM23"/>
    <mergeCell ref="Y26:AC26"/>
    <mergeCell ref="Y25:AC25"/>
    <mergeCell ref="AI25:AM25"/>
    <mergeCell ref="AI28:AM28"/>
    <mergeCell ref="AB87:AF87"/>
    <mergeCell ref="AB86:AF86"/>
    <mergeCell ref="AB77:AF77"/>
    <mergeCell ref="AB78:AF78"/>
    <mergeCell ref="AB80:AF80"/>
    <mergeCell ref="AD35:AH37"/>
    <mergeCell ref="AD63:AH63"/>
    <mergeCell ref="AD38:AH38"/>
    <mergeCell ref="AB56:AF56"/>
    <mergeCell ref="AB57:AF57"/>
    <mergeCell ref="Y41:AH41"/>
    <mergeCell ref="Y67:AC67"/>
    <mergeCell ref="Y68:AC68"/>
    <mergeCell ref="Y63:AC63"/>
    <mergeCell ref="Y40:AC40"/>
    <mergeCell ref="E72:AA74"/>
    <mergeCell ref="E65:AH66"/>
    <mergeCell ref="A83:BC83"/>
    <mergeCell ref="Y64:AC64"/>
    <mergeCell ref="AB76:AF76"/>
    <mergeCell ref="AD64:AH64"/>
    <mergeCell ref="AD68:AH68"/>
    <mergeCell ref="AD67:AH67"/>
    <mergeCell ref="AB71:AF71"/>
    <mergeCell ref="C19:S19"/>
    <mergeCell ref="Y19:AC19"/>
    <mergeCell ref="AD19:AH19"/>
    <mergeCell ref="AI19:AM19"/>
    <mergeCell ref="T19:X19"/>
    <mergeCell ref="T16:X16"/>
    <mergeCell ref="T15:X15"/>
    <mergeCell ref="AD16:AH16"/>
    <mergeCell ref="AI16:AM16"/>
    <mergeCell ref="T17:X17"/>
    <mergeCell ref="AD18:AH18"/>
    <mergeCell ref="C13:S13"/>
    <mergeCell ref="B11:S11"/>
    <mergeCell ref="B12:S12"/>
    <mergeCell ref="A1:AN2"/>
    <mergeCell ref="T7:X10"/>
    <mergeCell ref="B22:S22"/>
    <mergeCell ref="T22:X22"/>
    <mergeCell ref="AD7:AH10"/>
    <mergeCell ref="Y7:AC10"/>
    <mergeCell ref="AI7:AM10"/>
    <mergeCell ref="AI12:AM12"/>
    <mergeCell ref="AI13:AM13"/>
    <mergeCell ref="AI17:AM17"/>
    <mergeCell ref="AD17:AH17"/>
    <mergeCell ref="AI11:AM11"/>
    <mergeCell ref="T14:X14"/>
    <mergeCell ref="T11:X11"/>
    <mergeCell ref="AD11:AH11"/>
    <mergeCell ref="Y13:AC13"/>
    <mergeCell ref="T12:X12"/>
    <mergeCell ref="T13:X13"/>
    <mergeCell ref="T18:X18"/>
    <mergeCell ref="AI14:AM14"/>
    <mergeCell ref="Y15:AC15"/>
    <mergeCell ref="Y12:AC12"/>
    <mergeCell ref="Y11:AC11"/>
    <mergeCell ref="Y28:AC28"/>
    <mergeCell ref="Y27:AC27"/>
    <mergeCell ref="Y35:AC37"/>
    <mergeCell ref="Y23:AC23"/>
    <mergeCell ref="Y22:AC22"/>
    <mergeCell ref="T21:X21"/>
    <mergeCell ref="AI22:AM22"/>
    <mergeCell ref="AI21:AM21"/>
    <mergeCell ref="AD15:AH15"/>
    <mergeCell ref="Y14:AC14"/>
    <mergeCell ref="AD14:AH14"/>
    <mergeCell ref="AI15:AM15"/>
    <mergeCell ref="Y16:AC16"/>
    <mergeCell ref="Y17:AC17"/>
    <mergeCell ref="AD21:AH21"/>
    <mergeCell ref="Y21:AC21"/>
    <mergeCell ref="Y18:AC18"/>
    <mergeCell ref="Y20:AC20"/>
    <mergeCell ref="AI18:AM18"/>
    <mergeCell ref="AI20:AM20"/>
    <mergeCell ref="AD13:AH13"/>
    <mergeCell ref="AD22:AH22"/>
    <mergeCell ref="B41:X41"/>
    <mergeCell ref="B39:X39"/>
    <mergeCell ref="B40:X40"/>
    <mergeCell ref="B27:S27"/>
    <mergeCell ref="B23:S23"/>
    <mergeCell ref="B38:X38"/>
    <mergeCell ref="B28:S28"/>
    <mergeCell ref="B29:S29"/>
    <mergeCell ref="B20:S20"/>
    <mergeCell ref="B21:S21"/>
    <mergeCell ref="T29:AM29"/>
    <mergeCell ref="AD40:AH40"/>
    <mergeCell ref="AD39:AH39"/>
    <mergeCell ref="AD20:AH20"/>
    <mergeCell ref="C14:S14"/>
    <mergeCell ref="C15:S15"/>
    <mergeCell ref="C16:S16"/>
    <mergeCell ref="B30:AM30"/>
    <mergeCell ref="B31:AM31"/>
    <mergeCell ref="C17:S17"/>
    <mergeCell ref="C18:S18"/>
    <mergeCell ref="E51:Z52"/>
    <mergeCell ref="A61:BC61"/>
    <mergeCell ref="A44:BC44"/>
    <mergeCell ref="B42:AH42"/>
    <mergeCell ref="T23:X23"/>
    <mergeCell ref="T28:X28"/>
    <mergeCell ref="T25:X25"/>
    <mergeCell ref="T27:X27"/>
    <mergeCell ref="T20:X20"/>
    <mergeCell ref="T26:X26"/>
    <mergeCell ref="B24:S24"/>
    <mergeCell ref="B25:S25"/>
    <mergeCell ref="AI27:AM27"/>
    <mergeCell ref="B26:S26"/>
    <mergeCell ref="AI26:AM26"/>
    <mergeCell ref="Y39:AC39"/>
    <mergeCell ref="Y38:AC38"/>
  </mergeCells>
  <conditionalFormatting sqref="AB80:AF80 AB59:AF60">
    <cfRule type="cellIs" dxfId="0" priority="1" stopIfTrue="1" operator="greaterThan">
      <formula>0</formula>
    </cfRule>
  </conditionalFormatting>
  <dataValidations count="3">
    <dataValidation type="decimal" allowBlank="1" showInputMessage="1" showErrorMessage="1" prompt="Federal Tax Credit Factor - Federal Tax Credit Factor must be within stated range." sqref="AB50">
      <formula1>0.85</formula1>
      <formula2>1.25</formula2>
    </dataValidation>
    <dataValidation type="decimal" operator="greaterThanOrEqual" allowBlank="1" showErrorMessage="1" sqref="T13:T19 Y13:Y19 AD13:AD19 AI13:AI19 T21 Y21 AD21 AI21">
      <formula1>0</formula1>
    </dataValidation>
    <dataValidation type="decimal" allowBlank="1" showInputMessage="1" showErrorMessage="1" prompt="State Tax Credit Factor - State Farmworker Tax Credit Factor must be within stated range." sqref="AB71">
      <formula1>0.7</formula1>
      <formula2>1.25</formula2>
    </dataValidation>
  </dataValidations>
  <pageMargins left="0.5" right="0.5" top="1" bottom="1" header="0" footer="0"/>
  <pageSetup orientation="portrait"/>
  <headerFooter>
    <oddFooter>&amp;C&amp;P&amp;R&amp;A</oddFooter>
  </headerFooter>
  <rowBreaks count="1" manualBreakCount="1">
    <brk id="42" man="1"/>
  </rowBreaks>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1000"/>
  <sheetViews>
    <sheetView topLeftCell="A22" workbookViewId="0">
      <selection activeCell="K50" sqref="K50"/>
    </sheetView>
  </sheetViews>
  <sheetFormatPr defaultColWidth="14.42578125" defaultRowHeight="15" customHeight="1"/>
  <cols>
    <col min="1" max="1" width="3.7109375" customWidth="1"/>
    <col min="2" max="2" width="27.7109375" customWidth="1"/>
    <col min="3" max="3" width="9.14062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8.7109375" hidden="1" customWidth="1"/>
  </cols>
  <sheetData>
    <row r="1" spans="1:35" ht="12.75" customHeight="1">
      <c r="A1" s="217" t="s">
        <v>1419</v>
      </c>
      <c r="B1" s="217"/>
      <c r="C1" s="218"/>
    </row>
    <row r="2" spans="1:35" ht="12.75" customHeight="1">
      <c r="C2" s="218"/>
    </row>
    <row r="3" spans="1:35" ht="12.75" customHeight="1">
      <c r="A3" s="219" t="s">
        <v>1421</v>
      </c>
      <c r="B3" s="219"/>
      <c r="C3" s="220" t="s">
        <v>1422</v>
      </c>
      <c r="D3" s="10"/>
      <c r="E3" s="222" t="s">
        <v>1423</v>
      </c>
      <c r="F3" s="4"/>
      <c r="G3" s="222" t="s">
        <v>1425</v>
      </c>
      <c r="H3" s="4"/>
      <c r="I3" s="222" t="s">
        <v>1426</v>
      </c>
      <c r="J3" s="4"/>
      <c r="K3" s="222" t="s">
        <v>1427</v>
      </c>
      <c r="L3" s="4"/>
      <c r="M3" s="222" t="s">
        <v>1428</v>
      </c>
      <c r="N3" s="4"/>
      <c r="O3" s="222" t="s">
        <v>1429</v>
      </c>
      <c r="P3" s="4"/>
      <c r="Q3" s="222" t="s">
        <v>1430</v>
      </c>
      <c r="R3" s="4"/>
      <c r="S3" s="222" t="s">
        <v>1431</v>
      </c>
      <c r="T3" s="4"/>
      <c r="U3" s="222" t="s">
        <v>1432</v>
      </c>
      <c r="V3" s="4"/>
      <c r="W3" s="222" t="s">
        <v>1433</v>
      </c>
      <c r="X3" s="4"/>
      <c r="Y3" s="222" t="s">
        <v>1434</v>
      </c>
      <c r="Z3" s="4"/>
      <c r="AA3" s="222" t="s">
        <v>1435</v>
      </c>
      <c r="AB3" s="4"/>
      <c r="AC3" s="222" t="s">
        <v>1436</v>
      </c>
      <c r="AD3" s="4"/>
      <c r="AE3" s="222" t="s">
        <v>1437</v>
      </c>
      <c r="AF3" s="4"/>
      <c r="AG3" s="222" t="s">
        <v>1438</v>
      </c>
      <c r="AH3" s="10"/>
    </row>
    <row r="4" spans="1:35" ht="12.75" customHeight="1">
      <c r="A4" s="223" t="s">
        <v>1439</v>
      </c>
      <c r="B4" s="223"/>
      <c r="C4" s="224">
        <v>1.0249999999999999</v>
      </c>
      <c r="D4" s="223"/>
      <c r="E4" s="223">
        <f>Application!Y781</f>
        <v>676296</v>
      </c>
      <c r="F4" s="223"/>
      <c r="G4" s="223">
        <f>E4*$C$4</f>
        <v>693203.39999999991</v>
      </c>
      <c r="H4" s="223"/>
      <c r="I4" s="223">
        <f>G4*$C$4</f>
        <v>710533.48499999987</v>
      </c>
      <c r="J4" s="223"/>
      <c r="K4" s="223">
        <f>I4*$C$4</f>
        <v>728296.82212499983</v>
      </c>
      <c r="L4" s="223"/>
      <c r="M4" s="223">
        <f>K4*$C$4</f>
        <v>746504.24267812481</v>
      </c>
      <c r="N4" s="223"/>
      <c r="O4" s="223">
        <f>M4*$C$4</f>
        <v>765166.84874507785</v>
      </c>
      <c r="P4" s="223"/>
      <c r="Q4" s="223">
        <f>O4*$C$4</f>
        <v>784296.01996370475</v>
      </c>
      <c r="R4" s="223"/>
      <c r="S4" s="223">
        <f>Q4*$C$4</f>
        <v>803903.42046279728</v>
      </c>
      <c r="T4" s="223"/>
      <c r="U4" s="223">
        <f>S4*$C$4</f>
        <v>824001.00597436714</v>
      </c>
      <c r="V4" s="223"/>
      <c r="W4" s="223">
        <f>U4*$C$4</f>
        <v>844601.03112372628</v>
      </c>
      <c r="X4" s="223"/>
      <c r="Y4" s="223">
        <f>W4*$C$4</f>
        <v>865716.05690181931</v>
      </c>
      <c r="Z4" s="223"/>
      <c r="AA4" s="223">
        <f>Y4*$C$4</f>
        <v>887358.95832436474</v>
      </c>
      <c r="AB4" s="223"/>
      <c r="AC4" s="223">
        <f>AA4*$C$4</f>
        <v>909542.93228247378</v>
      </c>
      <c r="AD4" s="223"/>
      <c r="AE4" s="223">
        <f>AC4*$C$4</f>
        <v>932281.50558953558</v>
      </c>
      <c r="AF4" s="223"/>
      <c r="AG4" s="223">
        <f>AE4*$C$4</f>
        <v>955588.54322927387</v>
      </c>
      <c r="AH4" s="223"/>
      <c r="AI4" s="223"/>
    </row>
    <row r="5" spans="1:35" ht="12.75" customHeight="1">
      <c r="A5" s="225"/>
      <c r="B5" s="225" t="s">
        <v>1444</v>
      </c>
      <c r="C5" s="226">
        <f>IF(Application!$D$210="Special Needs",0.1,0.05)</f>
        <v>0.05</v>
      </c>
      <c r="D5" s="225"/>
      <c r="E5" s="228">
        <f>-E4*$C$5</f>
        <v>-33814.800000000003</v>
      </c>
      <c r="F5" s="228"/>
      <c r="G5" s="228">
        <f>-G4*$C$5</f>
        <v>-34660.17</v>
      </c>
      <c r="H5" s="228"/>
      <c r="I5" s="228">
        <f>-I4*$C$5</f>
        <v>-35526.674249999996</v>
      </c>
      <c r="J5" s="228"/>
      <c r="K5" s="228">
        <f>-K4*$C$5</f>
        <v>-36414.841106249994</v>
      </c>
      <c r="L5" s="228"/>
      <c r="M5" s="228">
        <f>-M4*$C$5</f>
        <v>-37325.212133906243</v>
      </c>
      <c r="N5" s="228"/>
      <c r="O5" s="228">
        <f>-O4*$C$5</f>
        <v>-38258.342437253894</v>
      </c>
      <c r="P5" s="228"/>
      <c r="Q5" s="228">
        <f>-Q4*$C$5</f>
        <v>-39214.800998185237</v>
      </c>
      <c r="R5" s="228"/>
      <c r="S5" s="228">
        <f>-S4*$C$5</f>
        <v>-40195.171023139868</v>
      </c>
      <c r="T5" s="228"/>
      <c r="U5" s="228">
        <f>-U4*$C$5</f>
        <v>-41200.050298718357</v>
      </c>
      <c r="V5" s="228"/>
      <c r="W5" s="228">
        <f>-W4*$C$5</f>
        <v>-42230.051556186314</v>
      </c>
      <c r="X5" s="228"/>
      <c r="Y5" s="228">
        <f>-Y4*$C$5</f>
        <v>-43285.80284509097</v>
      </c>
      <c r="Z5" s="228"/>
      <c r="AA5" s="228">
        <f>-AA4*$C$5</f>
        <v>-44367.94791621824</v>
      </c>
      <c r="AB5" s="228"/>
      <c r="AC5" s="228">
        <f>-AC4*$C$5</f>
        <v>-45477.146614123689</v>
      </c>
      <c r="AD5" s="228"/>
      <c r="AE5" s="228">
        <f>-AE4*$C$5</f>
        <v>-46614.075279476783</v>
      </c>
      <c r="AF5" s="228"/>
      <c r="AG5" s="228">
        <f>-AG4*$C$5</f>
        <v>-47779.427161463696</v>
      </c>
      <c r="AH5" s="225"/>
      <c r="AI5" s="225"/>
    </row>
    <row r="6" spans="1:35" ht="12.75" customHeight="1">
      <c r="A6" s="225" t="s">
        <v>1448</v>
      </c>
      <c r="B6" s="225"/>
      <c r="C6" s="224">
        <v>1.0249999999999999</v>
      </c>
      <c r="D6" s="225"/>
      <c r="E6" s="229">
        <f>Application!Z789</f>
        <v>0</v>
      </c>
      <c r="F6" s="229"/>
      <c r="G6" s="229">
        <f>E6*$C$6</f>
        <v>0</v>
      </c>
      <c r="H6" s="229"/>
      <c r="I6" s="229">
        <f>G6*$C$6</f>
        <v>0</v>
      </c>
      <c r="J6" s="229"/>
      <c r="K6" s="229">
        <f>I6*$C$6</f>
        <v>0</v>
      </c>
      <c r="L6" s="229"/>
      <c r="M6" s="229">
        <f>K6*$C$6</f>
        <v>0</v>
      </c>
      <c r="N6" s="229"/>
      <c r="O6" s="229">
        <f>M6*$C$6</f>
        <v>0</v>
      </c>
      <c r="P6" s="229"/>
      <c r="Q6" s="229">
        <f>O6*$C$6</f>
        <v>0</v>
      </c>
      <c r="R6" s="229"/>
      <c r="S6" s="229">
        <f>Q6*$C$6</f>
        <v>0</v>
      </c>
      <c r="T6" s="229"/>
      <c r="U6" s="229">
        <f>S6*$C$6</f>
        <v>0</v>
      </c>
      <c r="V6" s="229"/>
      <c r="W6" s="229">
        <f>U6*$C$6</f>
        <v>0</v>
      </c>
      <c r="X6" s="229"/>
      <c r="Y6" s="229">
        <f>W6*$C$6</f>
        <v>0</v>
      </c>
      <c r="Z6" s="229"/>
      <c r="AA6" s="229">
        <f>Y6*$C$6</f>
        <v>0</v>
      </c>
      <c r="AB6" s="229"/>
      <c r="AC6" s="229">
        <f>AA6*$C$6</f>
        <v>0</v>
      </c>
      <c r="AD6" s="229"/>
      <c r="AE6" s="229">
        <f>AC6*$C$6</f>
        <v>0</v>
      </c>
      <c r="AF6" s="229"/>
      <c r="AG6" s="229">
        <f>AE6*$C$6</f>
        <v>0</v>
      </c>
      <c r="AH6" s="225"/>
      <c r="AI6" s="225"/>
    </row>
    <row r="7" spans="1:35" ht="12.75" customHeight="1">
      <c r="A7" s="225"/>
      <c r="B7" s="225" t="s">
        <v>1444</v>
      </c>
      <c r="C7" s="226">
        <f>IF(Application!$D$210="Special Needs",0.1,0.05)</f>
        <v>0.05</v>
      </c>
      <c r="D7" s="225"/>
      <c r="E7" s="228">
        <f>-E6*$C$7</f>
        <v>0</v>
      </c>
      <c r="F7" s="228"/>
      <c r="G7" s="228">
        <f>-G6*$C$7</f>
        <v>0</v>
      </c>
      <c r="H7" s="228"/>
      <c r="I7" s="228">
        <f>-I6*$C$7</f>
        <v>0</v>
      </c>
      <c r="J7" s="228"/>
      <c r="K7" s="228">
        <f>-K6*$C$7</f>
        <v>0</v>
      </c>
      <c r="L7" s="228"/>
      <c r="M7" s="228">
        <f>-M6*$C$7</f>
        <v>0</v>
      </c>
      <c r="N7" s="228"/>
      <c r="O7" s="228">
        <f>-O6*$C$7</f>
        <v>0</v>
      </c>
      <c r="P7" s="228"/>
      <c r="Q7" s="228">
        <f>-Q6*$C$7</f>
        <v>0</v>
      </c>
      <c r="R7" s="228"/>
      <c r="S7" s="228">
        <f>-S6*$C$7</f>
        <v>0</v>
      </c>
      <c r="T7" s="228"/>
      <c r="U7" s="228">
        <f>-U6*$C$7</f>
        <v>0</v>
      </c>
      <c r="V7" s="228"/>
      <c r="W7" s="228">
        <f>-W6*$C$7</f>
        <v>0</v>
      </c>
      <c r="X7" s="228"/>
      <c r="Y7" s="228">
        <f>-Y6*$C$7</f>
        <v>0</v>
      </c>
      <c r="Z7" s="228"/>
      <c r="AA7" s="228">
        <f>-AA6*$C$7</f>
        <v>0</v>
      </c>
      <c r="AB7" s="228"/>
      <c r="AC7" s="228">
        <f>-AC6*$C$7</f>
        <v>0</v>
      </c>
      <c r="AD7" s="228"/>
      <c r="AE7" s="228">
        <f>-AE6*$C$7</f>
        <v>0</v>
      </c>
      <c r="AF7" s="228"/>
      <c r="AG7" s="228">
        <f>-AG6*$C$7</f>
        <v>0</v>
      </c>
      <c r="AH7" s="225"/>
      <c r="AI7" s="225"/>
    </row>
    <row r="8" spans="1:35" ht="12.75" customHeight="1">
      <c r="A8" s="225" t="s">
        <v>263</v>
      </c>
      <c r="B8" s="225"/>
      <c r="C8" s="224">
        <v>1.0249999999999999</v>
      </c>
      <c r="D8" s="225"/>
      <c r="E8" s="229">
        <f>Application!Z797</f>
        <v>12096</v>
      </c>
      <c r="F8" s="229"/>
      <c r="G8" s="229">
        <f>E8*$C$8</f>
        <v>12398.4</v>
      </c>
      <c r="H8" s="229"/>
      <c r="I8" s="229">
        <f>G8*$C$8</f>
        <v>12708.359999999999</v>
      </c>
      <c r="J8" s="229"/>
      <c r="K8" s="229">
        <f>I8*$C$8</f>
        <v>13026.068999999998</v>
      </c>
      <c r="L8" s="229"/>
      <c r="M8" s="229">
        <f>K8*$C$8</f>
        <v>13351.720724999996</v>
      </c>
      <c r="N8" s="229"/>
      <c r="O8" s="229">
        <f>M8*$C$8</f>
        <v>13685.513743124995</v>
      </c>
      <c r="P8" s="229"/>
      <c r="Q8" s="229">
        <f>O8*$C$8</f>
        <v>14027.651586703119</v>
      </c>
      <c r="R8" s="229"/>
      <c r="S8" s="229">
        <f>Q8*$C$8</f>
        <v>14378.342876370696</v>
      </c>
      <c r="T8" s="229"/>
      <c r="U8" s="229">
        <f>S8*$C$8</f>
        <v>14737.801448279963</v>
      </c>
      <c r="V8" s="229"/>
      <c r="W8" s="229">
        <f>U8*$C$8</f>
        <v>15106.246484486961</v>
      </c>
      <c r="X8" s="229"/>
      <c r="Y8" s="229">
        <f>W8*$C$8</f>
        <v>15483.902646599134</v>
      </c>
      <c r="Z8" s="229"/>
      <c r="AA8" s="229">
        <f>Y8*$C$8</f>
        <v>15871.000212764111</v>
      </c>
      <c r="AB8" s="229"/>
      <c r="AC8" s="229">
        <f>AA8*$C$8</f>
        <v>16267.775218083212</v>
      </c>
      <c r="AD8" s="229"/>
      <c r="AE8" s="229">
        <f>AC8*$C$8</f>
        <v>16674.469598535292</v>
      </c>
      <c r="AF8" s="229"/>
      <c r="AG8" s="229">
        <f>AE8*$C$8</f>
        <v>17091.331338498672</v>
      </c>
      <c r="AH8" s="225"/>
      <c r="AI8" s="225"/>
    </row>
    <row r="9" spans="1:35" ht="12.75" customHeight="1">
      <c r="A9" s="225"/>
      <c r="B9" s="225" t="s">
        <v>1444</v>
      </c>
      <c r="C9" s="226">
        <f>IF(Application!$D$210="Special Needs",0.1,0.05)</f>
        <v>0.05</v>
      </c>
      <c r="D9" s="225"/>
      <c r="E9" s="230">
        <f>-E8*$C$9</f>
        <v>-604.80000000000007</v>
      </c>
      <c r="F9" s="228"/>
      <c r="G9" s="230">
        <f>-G8*$C$9</f>
        <v>-619.92000000000007</v>
      </c>
      <c r="H9" s="228"/>
      <c r="I9" s="230">
        <f>-I8*$C$9</f>
        <v>-635.41800000000001</v>
      </c>
      <c r="J9" s="228"/>
      <c r="K9" s="230">
        <f>-K8*$C$9</f>
        <v>-651.30344999999988</v>
      </c>
      <c r="L9" s="228"/>
      <c r="M9" s="230">
        <f>-M8*$C$9</f>
        <v>-667.58603624999978</v>
      </c>
      <c r="N9" s="228"/>
      <c r="O9" s="230">
        <f>-O8*$C$9</f>
        <v>-684.27568715624977</v>
      </c>
      <c r="P9" s="228"/>
      <c r="Q9" s="230">
        <f>-Q8*$C$9</f>
        <v>-701.38257933515604</v>
      </c>
      <c r="R9" s="228"/>
      <c r="S9" s="230">
        <f>-S8*$C$9</f>
        <v>-718.9171438185349</v>
      </c>
      <c r="T9" s="228"/>
      <c r="U9" s="230">
        <f>-U8*$C$9</f>
        <v>-736.89007241399815</v>
      </c>
      <c r="V9" s="228"/>
      <c r="W9" s="230">
        <f>-W8*$C$9</f>
        <v>-755.31232422434812</v>
      </c>
      <c r="X9" s="228"/>
      <c r="Y9" s="230">
        <f>-Y8*$C$9</f>
        <v>-774.19513232995678</v>
      </c>
      <c r="Z9" s="228"/>
      <c r="AA9" s="230">
        <f>-AA8*$C$9</f>
        <v>-793.55001063820555</v>
      </c>
      <c r="AB9" s="228"/>
      <c r="AC9" s="230">
        <f>-AC8*$C$9</f>
        <v>-813.38876090416068</v>
      </c>
      <c r="AD9" s="228"/>
      <c r="AE9" s="230">
        <f>-AE8*$C$9</f>
        <v>-833.72347992676464</v>
      </c>
      <c r="AF9" s="228"/>
      <c r="AG9" s="230">
        <f>-AG8*$C$9</f>
        <v>-854.56656692493368</v>
      </c>
      <c r="AH9" s="225"/>
      <c r="AI9" s="225"/>
    </row>
    <row r="10" spans="1:35" ht="12.75" customHeight="1">
      <c r="A10" s="231" t="s">
        <v>1458</v>
      </c>
      <c r="B10" s="231"/>
      <c r="C10" s="232"/>
      <c r="D10" s="231"/>
      <c r="E10" s="231">
        <f>SUM(E4:E9)</f>
        <v>653972.39999999991</v>
      </c>
      <c r="F10" s="231"/>
      <c r="G10" s="231">
        <f>SUM(G4:G9)</f>
        <v>670321.70999999985</v>
      </c>
      <c r="H10" s="231"/>
      <c r="I10" s="231">
        <f>SUM(I4:I9)</f>
        <v>687079.75274999987</v>
      </c>
      <c r="J10" s="231"/>
      <c r="K10" s="231">
        <f>SUM(K4:K9)</f>
        <v>704256.74656874989</v>
      </c>
      <c r="L10" s="231"/>
      <c r="M10" s="231">
        <f>SUM(M4:M9)</f>
        <v>721863.16523296863</v>
      </c>
      <c r="N10" s="231"/>
      <c r="O10" s="231">
        <f>SUM(O4:O9)</f>
        <v>739909.74436379271</v>
      </c>
      <c r="P10" s="231"/>
      <c r="Q10" s="231">
        <f>SUM(Q4:Q9)</f>
        <v>758407.48797288747</v>
      </c>
      <c r="R10" s="231"/>
      <c r="S10" s="231">
        <f>SUM(S4:S9)</f>
        <v>777367.67517220951</v>
      </c>
      <c r="T10" s="231"/>
      <c r="U10" s="231">
        <f>SUM(U4:U9)</f>
        <v>796801.8670515148</v>
      </c>
      <c r="V10" s="231"/>
      <c r="W10" s="231">
        <f>SUM(W4:W9)</f>
        <v>816721.91372780257</v>
      </c>
      <c r="X10" s="231"/>
      <c r="Y10" s="231">
        <f>SUM(Y4:Y9)</f>
        <v>837139.96157099749</v>
      </c>
      <c r="Z10" s="231"/>
      <c r="AA10" s="231">
        <f>SUM(AA4:AA9)</f>
        <v>858068.46061027248</v>
      </c>
      <c r="AB10" s="231"/>
      <c r="AC10" s="231">
        <f>SUM(AC4:AC9)</f>
        <v>879520.17212552903</v>
      </c>
      <c r="AD10" s="231"/>
      <c r="AE10" s="231">
        <f>SUM(AE4:AE9)</f>
        <v>901508.17642866727</v>
      </c>
      <c r="AF10" s="231"/>
      <c r="AG10" s="231">
        <f>SUM(AG4:AG9)</f>
        <v>924045.88083938393</v>
      </c>
      <c r="AH10" s="231"/>
      <c r="AI10" s="231"/>
    </row>
    <row r="11" spans="1:35" ht="12.75" customHeight="1">
      <c r="C11" s="218"/>
      <c r="E11" s="233"/>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row>
    <row r="12" spans="1:35" ht="12.75" customHeight="1">
      <c r="A12" s="219" t="s">
        <v>1460</v>
      </c>
      <c r="C12" s="218"/>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row>
    <row r="13" spans="1:35" ht="12.75" customHeight="1">
      <c r="A13" s="225" t="s">
        <v>1462</v>
      </c>
      <c r="B13" s="225"/>
      <c r="C13" s="224">
        <v>1.0349999999999999</v>
      </c>
      <c r="D13" s="225"/>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c r="AD13" s="229"/>
      <c r="AE13" s="229"/>
      <c r="AF13" s="229"/>
      <c r="AG13" s="229"/>
      <c r="AH13" s="225"/>
      <c r="AI13" s="225"/>
    </row>
    <row r="14" spans="1:35" ht="12.75" customHeight="1">
      <c r="A14" s="223" t="s">
        <v>1463</v>
      </c>
      <c r="B14" s="223"/>
      <c r="C14" s="234"/>
      <c r="D14" s="223"/>
      <c r="E14" s="223">
        <f>Application!W827</f>
        <v>63000</v>
      </c>
      <c r="F14" s="223"/>
      <c r="G14" s="223">
        <f t="shared" ref="G14:G20" si="0">E14*$C$13</f>
        <v>65204.999999999993</v>
      </c>
      <c r="H14" s="223"/>
      <c r="I14" s="223">
        <f t="shared" ref="I14:I20" si="1">G14*$C$13</f>
        <v>67487.174999999988</v>
      </c>
      <c r="J14" s="223"/>
      <c r="K14" s="223">
        <f t="shared" ref="K14:K20" si="2">I14*$C$13</f>
        <v>69849.226124999986</v>
      </c>
      <c r="L14" s="223"/>
      <c r="M14" s="223">
        <f t="shared" ref="M14:M20" si="3">K14*$C$13</f>
        <v>72293.949039374987</v>
      </c>
      <c r="N14" s="223"/>
      <c r="O14" s="223">
        <f t="shared" ref="O14:O20" si="4">M14*$C$13</f>
        <v>74824.237255753105</v>
      </c>
      <c r="P14" s="223"/>
      <c r="Q14" s="223">
        <f t="shared" ref="Q14:Q20" si="5">O14*$C$13</f>
        <v>77443.085559704457</v>
      </c>
      <c r="R14" s="223"/>
      <c r="S14" s="223">
        <f t="shared" ref="S14:S20" si="6">Q14*$C$13</f>
        <v>80153.593554294101</v>
      </c>
      <c r="T14" s="223"/>
      <c r="U14" s="223">
        <f t="shared" ref="U14:U20" si="7">S14*$C$13</f>
        <v>82958.969328694395</v>
      </c>
      <c r="V14" s="223"/>
      <c r="W14" s="223">
        <f t="shared" ref="W14:W20" si="8">U14*$C$13</f>
        <v>85862.533255198694</v>
      </c>
      <c r="X14" s="223"/>
      <c r="Y14" s="223">
        <f t="shared" ref="Y14:Y20" si="9">W14*$C$13</f>
        <v>88867.721919130636</v>
      </c>
      <c r="Z14" s="223"/>
      <c r="AA14" s="223">
        <f t="shared" ref="AA14:AA20" si="10">Y14*$C$13</f>
        <v>91978.0921863002</v>
      </c>
      <c r="AB14" s="223"/>
      <c r="AC14" s="223">
        <f t="shared" ref="AC14:AC20" si="11">AA14*$C$13</f>
        <v>95197.325412820705</v>
      </c>
      <c r="AD14" s="223"/>
      <c r="AE14" s="223">
        <f t="shared" ref="AE14:AE20" si="12">AC14*$C$13</f>
        <v>98529.231802269423</v>
      </c>
      <c r="AF14" s="223"/>
      <c r="AG14" s="223">
        <f t="shared" ref="AG14:AG20" si="13">AE14*$C$13</f>
        <v>101977.75491534885</v>
      </c>
      <c r="AH14" s="223"/>
      <c r="AI14" s="223"/>
    </row>
    <row r="15" spans="1:35" ht="12.75" customHeight="1">
      <c r="A15" s="225" t="s">
        <v>1465</v>
      </c>
      <c r="B15" s="225"/>
      <c r="C15" s="218"/>
      <c r="D15" s="225"/>
      <c r="E15" s="229">
        <f>Application!W829</f>
        <v>45000</v>
      </c>
      <c r="F15" s="229"/>
      <c r="G15" s="229">
        <f t="shared" si="0"/>
        <v>46575</v>
      </c>
      <c r="H15" s="229"/>
      <c r="I15" s="229">
        <f t="shared" si="1"/>
        <v>48205.124999999993</v>
      </c>
      <c r="J15" s="229"/>
      <c r="K15" s="229">
        <f t="shared" si="2"/>
        <v>49892.304374999985</v>
      </c>
      <c r="L15" s="229"/>
      <c r="M15" s="229">
        <f t="shared" si="3"/>
        <v>51638.535028124978</v>
      </c>
      <c r="N15" s="229"/>
      <c r="O15" s="229">
        <f t="shared" si="4"/>
        <v>53445.883754109345</v>
      </c>
      <c r="P15" s="229"/>
      <c r="Q15" s="229">
        <f t="shared" si="5"/>
        <v>55316.489685503169</v>
      </c>
      <c r="R15" s="229"/>
      <c r="S15" s="229">
        <f t="shared" si="6"/>
        <v>57252.566824495778</v>
      </c>
      <c r="T15" s="229"/>
      <c r="U15" s="229">
        <f t="shared" si="7"/>
        <v>59256.406663353126</v>
      </c>
      <c r="V15" s="229"/>
      <c r="W15" s="229">
        <f t="shared" si="8"/>
        <v>61330.380896570481</v>
      </c>
      <c r="X15" s="229"/>
      <c r="Y15" s="229">
        <f t="shared" si="9"/>
        <v>63476.944227950444</v>
      </c>
      <c r="Z15" s="229"/>
      <c r="AA15" s="229">
        <f t="shared" si="10"/>
        <v>65698.637275928704</v>
      </c>
      <c r="AB15" s="229"/>
      <c r="AC15" s="229">
        <f t="shared" si="11"/>
        <v>67998.089580586209</v>
      </c>
      <c r="AD15" s="229"/>
      <c r="AE15" s="229">
        <f t="shared" si="12"/>
        <v>70378.022715906714</v>
      </c>
      <c r="AF15" s="229"/>
      <c r="AG15" s="229">
        <f t="shared" si="13"/>
        <v>72841.253510963448</v>
      </c>
      <c r="AH15" s="225"/>
      <c r="AI15" s="225"/>
    </row>
    <row r="16" spans="1:35" ht="12.75" customHeight="1">
      <c r="A16" s="225" t="s">
        <v>278</v>
      </c>
      <c r="B16" s="225"/>
      <c r="C16" s="218"/>
      <c r="D16" s="225"/>
      <c r="E16" s="229">
        <f>Application!W835</f>
        <v>70000</v>
      </c>
      <c r="F16" s="229"/>
      <c r="G16" s="229">
        <f t="shared" si="0"/>
        <v>72450</v>
      </c>
      <c r="H16" s="229"/>
      <c r="I16" s="229">
        <f t="shared" si="1"/>
        <v>74985.75</v>
      </c>
      <c r="J16" s="229"/>
      <c r="K16" s="229">
        <f t="shared" si="2"/>
        <v>77610.251250000001</v>
      </c>
      <c r="L16" s="229"/>
      <c r="M16" s="229">
        <f t="shared" si="3"/>
        <v>80326.610043749999</v>
      </c>
      <c r="N16" s="229"/>
      <c r="O16" s="229">
        <f t="shared" si="4"/>
        <v>83138.041395281238</v>
      </c>
      <c r="P16" s="229"/>
      <c r="Q16" s="229">
        <f t="shared" si="5"/>
        <v>86047.872844116078</v>
      </c>
      <c r="R16" s="229"/>
      <c r="S16" s="229">
        <f t="shared" si="6"/>
        <v>89059.548393660138</v>
      </c>
      <c r="T16" s="229"/>
      <c r="U16" s="229">
        <f t="shared" si="7"/>
        <v>92176.632587438231</v>
      </c>
      <c r="V16" s="229"/>
      <c r="W16" s="229">
        <f t="shared" si="8"/>
        <v>95402.814727998557</v>
      </c>
      <c r="X16" s="229"/>
      <c r="Y16" s="229">
        <f t="shared" si="9"/>
        <v>98741.913243478499</v>
      </c>
      <c r="Z16" s="229"/>
      <c r="AA16" s="229">
        <f t="shared" si="10"/>
        <v>102197.88020700024</v>
      </c>
      <c r="AB16" s="229"/>
      <c r="AC16" s="229">
        <f t="shared" si="11"/>
        <v>105774.80601424525</v>
      </c>
      <c r="AD16" s="229"/>
      <c r="AE16" s="229">
        <f t="shared" si="12"/>
        <v>109476.92422474382</v>
      </c>
      <c r="AF16" s="229"/>
      <c r="AG16" s="229">
        <f t="shared" si="13"/>
        <v>113308.61657260986</v>
      </c>
      <c r="AH16" s="225"/>
      <c r="AI16" s="225"/>
    </row>
    <row r="17" spans="1:35" ht="12.75" customHeight="1">
      <c r="A17" s="225" t="s">
        <v>1466</v>
      </c>
      <c r="B17" s="225"/>
      <c r="C17" s="218"/>
      <c r="D17" s="225"/>
      <c r="E17" s="229">
        <f>Application!W840</f>
        <v>122159</v>
      </c>
      <c r="F17" s="229"/>
      <c r="G17" s="229">
        <f t="shared" si="0"/>
        <v>126434.56499999999</v>
      </c>
      <c r="H17" s="229"/>
      <c r="I17" s="229">
        <f t="shared" si="1"/>
        <v>130859.77477499998</v>
      </c>
      <c r="J17" s="229"/>
      <c r="K17" s="229">
        <f t="shared" si="2"/>
        <v>135439.86689212496</v>
      </c>
      <c r="L17" s="229"/>
      <c r="M17" s="229">
        <f t="shared" si="3"/>
        <v>140180.26223334932</v>
      </c>
      <c r="N17" s="229"/>
      <c r="O17" s="229">
        <f t="shared" si="4"/>
        <v>145086.57141151655</v>
      </c>
      <c r="P17" s="229"/>
      <c r="Q17" s="229">
        <f t="shared" si="5"/>
        <v>150164.60141091963</v>
      </c>
      <c r="R17" s="229"/>
      <c r="S17" s="229">
        <f t="shared" si="6"/>
        <v>155420.36246030181</v>
      </c>
      <c r="T17" s="229"/>
      <c r="U17" s="229">
        <f t="shared" si="7"/>
        <v>160860.07514641236</v>
      </c>
      <c r="V17" s="229"/>
      <c r="W17" s="229">
        <f t="shared" si="8"/>
        <v>166490.17777653679</v>
      </c>
      <c r="X17" s="229"/>
      <c r="Y17" s="229">
        <f t="shared" si="9"/>
        <v>172317.33399871556</v>
      </c>
      <c r="Z17" s="229"/>
      <c r="AA17" s="229">
        <f t="shared" si="10"/>
        <v>178348.44068867058</v>
      </c>
      <c r="AB17" s="229"/>
      <c r="AC17" s="229">
        <f t="shared" si="11"/>
        <v>184590.63611277405</v>
      </c>
      <c r="AD17" s="229"/>
      <c r="AE17" s="229">
        <f t="shared" si="12"/>
        <v>191051.30837672114</v>
      </c>
      <c r="AF17" s="229"/>
      <c r="AG17" s="229">
        <f t="shared" si="13"/>
        <v>197738.10416990635</v>
      </c>
      <c r="AH17" s="225"/>
      <c r="AI17" s="225"/>
    </row>
    <row r="18" spans="1:35" ht="12.75" customHeight="1">
      <c r="A18" s="225" t="s">
        <v>1096</v>
      </c>
      <c r="B18" s="225"/>
      <c r="C18" s="218"/>
      <c r="D18" s="225"/>
      <c r="E18" s="229">
        <f>Application!W841</f>
        <v>30000</v>
      </c>
      <c r="F18" s="229"/>
      <c r="G18" s="229">
        <f t="shared" si="0"/>
        <v>31049.999999999996</v>
      </c>
      <c r="H18" s="229"/>
      <c r="I18" s="229">
        <f t="shared" si="1"/>
        <v>32136.749999999993</v>
      </c>
      <c r="J18" s="229"/>
      <c r="K18" s="229">
        <f t="shared" si="2"/>
        <v>33261.53624999999</v>
      </c>
      <c r="L18" s="229"/>
      <c r="M18" s="229">
        <f t="shared" si="3"/>
        <v>34425.690018749985</v>
      </c>
      <c r="N18" s="229"/>
      <c r="O18" s="229">
        <f t="shared" si="4"/>
        <v>35630.58916940623</v>
      </c>
      <c r="P18" s="229"/>
      <c r="Q18" s="229">
        <f t="shared" si="5"/>
        <v>36877.659790335449</v>
      </c>
      <c r="R18" s="229"/>
      <c r="S18" s="229">
        <f t="shared" si="6"/>
        <v>38168.377882997185</v>
      </c>
      <c r="T18" s="229"/>
      <c r="U18" s="229">
        <f t="shared" si="7"/>
        <v>39504.271108902081</v>
      </c>
      <c r="V18" s="229"/>
      <c r="W18" s="229">
        <f t="shared" si="8"/>
        <v>40886.920597713652</v>
      </c>
      <c r="X18" s="229"/>
      <c r="Y18" s="229">
        <f t="shared" si="9"/>
        <v>42317.962818633627</v>
      </c>
      <c r="Z18" s="229"/>
      <c r="AA18" s="229">
        <f t="shared" si="10"/>
        <v>43799.0915172858</v>
      </c>
      <c r="AB18" s="229"/>
      <c r="AC18" s="229">
        <f t="shared" si="11"/>
        <v>45332.059720390796</v>
      </c>
      <c r="AD18" s="229"/>
      <c r="AE18" s="229">
        <f t="shared" si="12"/>
        <v>46918.681810604474</v>
      </c>
      <c r="AF18" s="229"/>
      <c r="AG18" s="229">
        <f t="shared" si="13"/>
        <v>48560.835673975627</v>
      </c>
      <c r="AH18" s="225"/>
      <c r="AI18" s="225"/>
    </row>
    <row r="19" spans="1:35" ht="12.75" customHeight="1">
      <c r="A19" s="225" t="s">
        <v>280</v>
      </c>
      <c r="B19" s="225"/>
      <c r="C19" s="218"/>
      <c r="D19" s="225"/>
      <c r="E19" s="229">
        <f>Application!W850</f>
        <v>36600</v>
      </c>
      <c r="F19" s="229"/>
      <c r="G19" s="229">
        <f t="shared" si="0"/>
        <v>37881</v>
      </c>
      <c r="H19" s="229"/>
      <c r="I19" s="229">
        <f t="shared" si="1"/>
        <v>39206.834999999999</v>
      </c>
      <c r="J19" s="229"/>
      <c r="K19" s="229">
        <f t="shared" si="2"/>
        <v>40579.074224999997</v>
      </c>
      <c r="L19" s="229"/>
      <c r="M19" s="229">
        <f t="shared" si="3"/>
        <v>41999.341822874994</v>
      </c>
      <c r="N19" s="229"/>
      <c r="O19" s="229">
        <f t="shared" si="4"/>
        <v>43469.318786675613</v>
      </c>
      <c r="P19" s="229"/>
      <c r="Q19" s="229">
        <f t="shared" si="5"/>
        <v>44990.744944209255</v>
      </c>
      <c r="R19" s="229"/>
      <c r="S19" s="229">
        <f t="shared" si="6"/>
        <v>46565.421017256573</v>
      </c>
      <c r="T19" s="229"/>
      <c r="U19" s="229">
        <f t="shared" si="7"/>
        <v>48195.210752860548</v>
      </c>
      <c r="V19" s="229"/>
      <c r="W19" s="229">
        <f t="shared" si="8"/>
        <v>49882.043129210666</v>
      </c>
      <c r="X19" s="229"/>
      <c r="Y19" s="229">
        <f t="shared" si="9"/>
        <v>51627.914638733033</v>
      </c>
      <c r="Z19" s="229"/>
      <c r="AA19" s="229">
        <f t="shared" si="10"/>
        <v>53434.891651088685</v>
      </c>
      <c r="AB19" s="229"/>
      <c r="AC19" s="229">
        <f t="shared" si="11"/>
        <v>55305.112858876782</v>
      </c>
      <c r="AD19" s="229"/>
      <c r="AE19" s="229">
        <f t="shared" si="12"/>
        <v>57240.791808937465</v>
      </c>
      <c r="AF19" s="229"/>
      <c r="AG19" s="229">
        <f t="shared" si="13"/>
        <v>59244.219522250271</v>
      </c>
      <c r="AH19" s="225"/>
      <c r="AI19" s="225"/>
    </row>
    <row r="20" spans="1:35" ht="12.75" customHeight="1">
      <c r="A20" s="236" t="s">
        <v>1469</v>
      </c>
      <c r="B20" s="236"/>
      <c r="C20" s="218"/>
      <c r="D20" s="225"/>
      <c r="E20" s="237">
        <f>Application!W857</f>
        <v>0</v>
      </c>
      <c r="F20" s="229"/>
      <c r="G20" s="237">
        <f t="shared" si="0"/>
        <v>0</v>
      </c>
      <c r="H20" s="229"/>
      <c r="I20" s="237">
        <f t="shared" si="1"/>
        <v>0</v>
      </c>
      <c r="J20" s="229"/>
      <c r="K20" s="237">
        <f t="shared" si="2"/>
        <v>0</v>
      </c>
      <c r="L20" s="229"/>
      <c r="M20" s="237">
        <f t="shared" si="3"/>
        <v>0</v>
      </c>
      <c r="N20" s="229"/>
      <c r="O20" s="237">
        <f t="shared" si="4"/>
        <v>0</v>
      </c>
      <c r="P20" s="229"/>
      <c r="Q20" s="237">
        <f t="shared" si="5"/>
        <v>0</v>
      </c>
      <c r="R20" s="229"/>
      <c r="S20" s="237">
        <f t="shared" si="6"/>
        <v>0</v>
      </c>
      <c r="T20" s="229"/>
      <c r="U20" s="237">
        <f t="shared" si="7"/>
        <v>0</v>
      </c>
      <c r="V20" s="229"/>
      <c r="W20" s="237">
        <f t="shared" si="8"/>
        <v>0</v>
      </c>
      <c r="X20" s="229"/>
      <c r="Y20" s="237">
        <f t="shared" si="9"/>
        <v>0</v>
      </c>
      <c r="Z20" s="229"/>
      <c r="AA20" s="237">
        <f t="shared" si="10"/>
        <v>0</v>
      </c>
      <c r="AB20" s="229"/>
      <c r="AC20" s="237">
        <f t="shared" si="11"/>
        <v>0</v>
      </c>
      <c r="AD20" s="229"/>
      <c r="AE20" s="237">
        <f t="shared" si="12"/>
        <v>0</v>
      </c>
      <c r="AF20" s="229"/>
      <c r="AG20" s="237">
        <f t="shared" si="13"/>
        <v>0</v>
      </c>
      <c r="AH20" s="225"/>
      <c r="AI20" s="225"/>
    </row>
    <row r="21" spans="1:35" ht="12.75" customHeight="1">
      <c r="A21" s="231" t="s">
        <v>1471</v>
      </c>
      <c r="B21" s="231"/>
      <c r="C21" s="218"/>
      <c r="D21" s="231"/>
      <c r="E21" s="231">
        <f>SUM(E14:E20)</f>
        <v>366759</v>
      </c>
      <c r="F21" s="231"/>
      <c r="G21" s="231">
        <f>SUM(G14:G20)</f>
        <v>379595.565</v>
      </c>
      <c r="H21" s="231"/>
      <c r="I21" s="231">
        <f>SUM(I14:I20)</f>
        <v>392881.40977500001</v>
      </c>
      <c r="J21" s="231"/>
      <c r="K21" s="231">
        <f>SUM(K14:K20)</f>
        <v>406632.25911712495</v>
      </c>
      <c r="L21" s="231"/>
      <c r="M21" s="231">
        <f>SUM(M14:M20)</f>
        <v>420864.38818622427</v>
      </c>
      <c r="N21" s="231"/>
      <c r="O21" s="231">
        <f>SUM(O14:O20)</f>
        <v>435594.64177274209</v>
      </c>
      <c r="P21" s="231"/>
      <c r="Q21" s="231">
        <f>SUM(Q14:Q20)</f>
        <v>450840.45423478802</v>
      </c>
      <c r="R21" s="231"/>
      <c r="S21" s="231">
        <f>SUM(S14:S20)</f>
        <v>466619.87013300555</v>
      </c>
      <c r="T21" s="231"/>
      <c r="U21" s="231">
        <f>SUM(U14:U20)</f>
        <v>482951.56558766071</v>
      </c>
      <c r="V21" s="231"/>
      <c r="W21" s="231">
        <f>SUM(W14:W20)</f>
        <v>499854.87038322887</v>
      </c>
      <c r="X21" s="231"/>
      <c r="Y21" s="231">
        <f>SUM(Y14:Y20)</f>
        <v>517349.79084664182</v>
      </c>
      <c r="Z21" s="231"/>
      <c r="AA21" s="231">
        <f>SUM(AA14:AA20)</f>
        <v>535457.03352627426</v>
      </c>
      <c r="AB21" s="231"/>
      <c r="AC21" s="231">
        <f>SUM(AC14:AC20)</f>
        <v>554198.0296996939</v>
      </c>
      <c r="AD21" s="231"/>
      <c r="AE21" s="231">
        <f>SUM(AE14:AE20)</f>
        <v>573594.96073918301</v>
      </c>
      <c r="AF21" s="231"/>
      <c r="AG21" s="231">
        <f>SUM(AG14:AG20)</f>
        <v>593670.78436505434</v>
      </c>
      <c r="AH21" s="231"/>
      <c r="AI21" s="231"/>
    </row>
    <row r="22" spans="1:35" ht="12.75" customHeight="1">
      <c r="A22" s="225"/>
      <c r="B22" s="225"/>
      <c r="C22" s="218"/>
      <c r="D22" s="225"/>
      <c r="E22" s="229"/>
      <c r="F22" s="229"/>
      <c r="G22" s="229"/>
      <c r="H22" s="229"/>
      <c r="I22" s="229"/>
      <c r="J22" s="229"/>
      <c r="K22" s="229"/>
      <c r="L22" s="229"/>
      <c r="M22" s="229"/>
      <c r="N22" s="229"/>
      <c r="O22" s="229"/>
      <c r="P22" s="229"/>
      <c r="Q22" s="229"/>
      <c r="R22" s="229"/>
      <c r="S22" s="229"/>
      <c r="T22" s="229"/>
      <c r="U22" s="229"/>
      <c r="V22" s="229"/>
      <c r="W22" s="229"/>
      <c r="X22" s="229"/>
      <c r="Y22" s="229"/>
      <c r="Z22" s="229"/>
      <c r="AA22" s="229"/>
      <c r="AB22" s="229"/>
      <c r="AC22" s="229"/>
      <c r="AD22" s="229"/>
      <c r="AE22" s="229"/>
      <c r="AF22" s="229"/>
      <c r="AG22" s="229"/>
      <c r="AH22" s="225"/>
      <c r="AI22" s="225"/>
    </row>
    <row r="23" spans="1:35" ht="12.75" customHeight="1">
      <c r="A23" s="225" t="s">
        <v>1475</v>
      </c>
      <c r="B23" s="225"/>
      <c r="C23" s="224">
        <v>1.0349999999999999</v>
      </c>
      <c r="D23" s="225"/>
      <c r="E23" s="229">
        <f>Application!AC865</f>
        <v>0</v>
      </c>
      <c r="F23" s="229"/>
      <c r="G23" s="229">
        <f>E23*$C$23</f>
        <v>0</v>
      </c>
      <c r="H23" s="229"/>
      <c r="I23" s="229">
        <f>G23*$C$23</f>
        <v>0</v>
      </c>
      <c r="J23" s="229"/>
      <c r="K23" s="229">
        <f>I23*$C$23</f>
        <v>0</v>
      </c>
      <c r="L23" s="229"/>
      <c r="M23" s="229">
        <f>K23*$C$23</f>
        <v>0</v>
      </c>
      <c r="N23" s="229"/>
      <c r="O23" s="229">
        <f>M23*$C$23</f>
        <v>0</v>
      </c>
      <c r="P23" s="229"/>
      <c r="Q23" s="229">
        <f>O23*$C$23</f>
        <v>0</v>
      </c>
      <c r="R23" s="229"/>
      <c r="S23" s="229">
        <f>Q23*$C$23</f>
        <v>0</v>
      </c>
      <c r="T23" s="229"/>
      <c r="U23" s="229">
        <f>S23*$C$23</f>
        <v>0</v>
      </c>
      <c r="V23" s="229"/>
      <c r="W23" s="229">
        <f>U23*$C$23</f>
        <v>0</v>
      </c>
      <c r="X23" s="229"/>
      <c r="Y23" s="229">
        <f>W23*$C$23</f>
        <v>0</v>
      </c>
      <c r="Z23" s="229"/>
      <c r="AA23" s="229">
        <f>Y23*$C$23</f>
        <v>0</v>
      </c>
      <c r="AB23" s="229"/>
      <c r="AC23" s="229">
        <f>AA23*$C$23</f>
        <v>0</v>
      </c>
      <c r="AD23" s="229"/>
      <c r="AE23" s="229">
        <f>AC23*$C$23</f>
        <v>0</v>
      </c>
      <c r="AF23" s="229"/>
      <c r="AG23" s="229">
        <f>AE23*$C$23</f>
        <v>0</v>
      </c>
      <c r="AH23" s="225"/>
      <c r="AI23" s="225"/>
    </row>
    <row r="24" spans="1:35" ht="12.75" customHeight="1">
      <c r="A24" s="225" t="s">
        <v>1478</v>
      </c>
      <c r="B24" s="225"/>
      <c r="C24" s="224">
        <v>1.0349999999999999</v>
      </c>
      <c r="D24" s="225"/>
      <c r="E24" s="229">
        <f>Application!AC866</f>
        <v>18003</v>
      </c>
      <c r="F24" s="229"/>
      <c r="G24" s="229">
        <f>E24*$C$24</f>
        <v>18633.105</v>
      </c>
      <c r="H24" s="229"/>
      <c r="I24" s="229">
        <f>G24*$C$24</f>
        <v>19285.263674999998</v>
      </c>
      <c r="J24" s="229"/>
      <c r="K24" s="229">
        <f>I24*$C$24</f>
        <v>19960.247903624997</v>
      </c>
      <c r="L24" s="229"/>
      <c r="M24" s="229">
        <f>K24*$C$24</f>
        <v>20658.856580251871</v>
      </c>
      <c r="N24" s="229"/>
      <c r="O24" s="229">
        <f>M24*$C$24</f>
        <v>21381.916560560687</v>
      </c>
      <c r="P24" s="229"/>
      <c r="Q24" s="229">
        <f>O24*$C$24</f>
        <v>22130.283640180311</v>
      </c>
      <c r="R24" s="229"/>
      <c r="S24" s="229">
        <f>Q24*$C$24</f>
        <v>22904.84356758662</v>
      </c>
      <c r="T24" s="229"/>
      <c r="U24" s="229">
        <f>S24*$C$24</f>
        <v>23706.513092452151</v>
      </c>
      <c r="V24" s="229"/>
      <c r="W24" s="229">
        <f>U24*$C$24</f>
        <v>24536.241050687975</v>
      </c>
      <c r="X24" s="229"/>
      <c r="Y24" s="229">
        <f>W24*$C$24</f>
        <v>25395.009487462052</v>
      </c>
      <c r="Z24" s="229"/>
      <c r="AA24" s="229">
        <f>Y24*$C$24</f>
        <v>26283.834819523221</v>
      </c>
      <c r="AB24" s="229"/>
      <c r="AC24" s="229">
        <f>AA24*$C$24</f>
        <v>27203.76903820653</v>
      </c>
      <c r="AD24" s="229"/>
      <c r="AE24" s="229">
        <f>AC24*$C$24</f>
        <v>28155.900954543758</v>
      </c>
      <c r="AF24" s="229"/>
      <c r="AG24" s="229">
        <f>AE24*$C$24</f>
        <v>29141.357487952788</v>
      </c>
      <c r="AH24" s="225"/>
      <c r="AI24" s="225"/>
    </row>
    <row r="25" spans="1:35" ht="12.75" customHeight="1">
      <c r="A25" s="225" t="s">
        <v>1481</v>
      </c>
      <c r="B25" s="225"/>
      <c r="C25" s="224"/>
      <c r="D25" s="225"/>
      <c r="E25" s="229">
        <f>Application!AC867</f>
        <v>37500</v>
      </c>
      <c r="F25" s="229"/>
      <c r="G25" s="229">
        <f>$E$25</f>
        <v>37500</v>
      </c>
      <c r="H25" s="229"/>
      <c r="I25" s="229">
        <f>$E$25</f>
        <v>37500</v>
      </c>
      <c r="J25" s="229"/>
      <c r="K25" s="229">
        <f>$E$25</f>
        <v>37500</v>
      </c>
      <c r="L25" s="229"/>
      <c r="M25" s="229">
        <f>$E$25</f>
        <v>37500</v>
      </c>
      <c r="N25" s="229"/>
      <c r="O25" s="229">
        <f>$E$25</f>
        <v>37500</v>
      </c>
      <c r="P25" s="229"/>
      <c r="Q25" s="229">
        <f>$E$25</f>
        <v>37500</v>
      </c>
      <c r="R25" s="229"/>
      <c r="S25" s="229">
        <f>$E$25</f>
        <v>37500</v>
      </c>
      <c r="T25" s="229"/>
      <c r="U25" s="229">
        <f>$E$25</f>
        <v>37500</v>
      </c>
      <c r="V25" s="229"/>
      <c r="W25" s="229">
        <f>$E$25</f>
        <v>37500</v>
      </c>
      <c r="X25" s="229"/>
      <c r="Y25" s="229">
        <f>$E$25</f>
        <v>37500</v>
      </c>
      <c r="Z25" s="229"/>
      <c r="AA25" s="229">
        <f>$E$25</f>
        <v>37500</v>
      </c>
      <c r="AB25" s="229"/>
      <c r="AC25" s="229">
        <f>$E$25</f>
        <v>37500</v>
      </c>
      <c r="AD25" s="229"/>
      <c r="AE25" s="229">
        <f>$E$25</f>
        <v>37500</v>
      </c>
      <c r="AF25" s="229"/>
      <c r="AG25" s="229">
        <f>$E$25</f>
        <v>37500</v>
      </c>
      <c r="AH25" s="225"/>
      <c r="AI25" s="225"/>
    </row>
    <row r="26" spans="1:35" ht="12.75" customHeight="1">
      <c r="A26" s="225" t="s">
        <v>1482</v>
      </c>
      <c r="B26" s="225"/>
      <c r="C26" s="224">
        <v>1.02</v>
      </c>
      <c r="D26" s="225"/>
      <c r="E26" s="229">
        <f>Application!AC868</f>
        <v>5000</v>
      </c>
      <c r="F26" s="229"/>
      <c r="G26" s="229">
        <f>E26*$C$26</f>
        <v>5100</v>
      </c>
      <c r="H26" s="229"/>
      <c r="I26" s="229">
        <f>G26*$C$26</f>
        <v>5202</v>
      </c>
      <c r="J26" s="229"/>
      <c r="K26" s="229">
        <f>I26*$C$26</f>
        <v>5306.04</v>
      </c>
      <c r="L26" s="229"/>
      <c r="M26" s="229">
        <f>K26*$C$26</f>
        <v>5412.1607999999997</v>
      </c>
      <c r="N26" s="229"/>
      <c r="O26" s="229">
        <f>M26*$C$26</f>
        <v>5520.4040159999995</v>
      </c>
      <c r="P26" s="229"/>
      <c r="Q26" s="229">
        <f>O26*$C$26</f>
        <v>5630.8120963199999</v>
      </c>
      <c r="R26" s="229"/>
      <c r="S26" s="229">
        <f>Q26*$C$26</f>
        <v>5743.4283382464</v>
      </c>
      <c r="T26" s="229"/>
      <c r="U26" s="229">
        <f>S26*$C$26</f>
        <v>5858.2969050113279</v>
      </c>
      <c r="V26" s="229"/>
      <c r="W26" s="229">
        <f>U26*$C$26</f>
        <v>5975.4628431115543</v>
      </c>
      <c r="X26" s="229"/>
      <c r="Y26" s="229">
        <f>W26*$C$26</f>
        <v>6094.9720999737856</v>
      </c>
      <c r="Z26" s="229"/>
      <c r="AA26" s="229">
        <f>Y26*$C$26</f>
        <v>6216.8715419732616</v>
      </c>
      <c r="AB26" s="229"/>
      <c r="AC26" s="229">
        <f>AA26*$C$26</f>
        <v>6341.2089728127266</v>
      </c>
      <c r="AD26" s="229"/>
      <c r="AE26" s="229">
        <f>AC26*$C$26</f>
        <v>6468.0331522689812</v>
      </c>
      <c r="AF26" s="229"/>
      <c r="AG26" s="229">
        <f>AE26*$C$26</f>
        <v>6597.3938153143608</v>
      </c>
      <c r="AH26" s="225"/>
      <c r="AI26" s="225"/>
    </row>
    <row r="27" spans="1:35" ht="12.75" customHeight="1">
      <c r="A27" s="236" t="str">
        <f>Application!E869</f>
        <v>Trustee Fee and Issuer Fee:</v>
      </c>
      <c r="B27" s="236"/>
      <c r="C27" s="238">
        <v>1.0349999999999999</v>
      </c>
      <c r="D27" s="225"/>
      <c r="E27" s="229">
        <f>Application!AC869</f>
        <v>5500</v>
      </c>
      <c r="F27" s="229"/>
      <c r="G27" s="229">
        <f>E27*$C$27</f>
        <v>5692.5</v>
      </c>
      <c r="H27" s="229"/>
      <c r="I27" s="229">
        <f>G27*$C$27</f>
        <v>5891.7374999999993</v>
      </c>
      <c r="J27" s="229"/>
      <c r="K27" s="229">
        <f>I27*$C$27</f>
        <v>6097.9483124999988</v>
      </c>
      <c r="L27" s="229"/>
      <c r="M27" s="229">
        <f>K27*$C$27</f>
        <v>6311.3765034374983</v>
      </c>
      <c r="N27" s="229"/>
      <c r="O27" s="229">
        <f>M27*$C$27</f>
        <v>6532.2746810578101</v>
      </c>
      <c r="P27" s="229"/>
      <c r="Q27" s="229">
        <f>O27*$C$27</f>
        <v>6760.9042948948327</v>
      </c>
      <c r="R27" s="229"/>
      <c r="S27" s="229">
        <f>Q27*$C$27</f>
        <v>6997.535945216151</v>
      </c>
      <c r="T27" s="229"/>
      <c r="U27" s="229">
        <f>S27*$C$27</f>
        <v>7242.4497032987156</v>
      </c>
      <c r="V27" s="229"/>
      <c r="W27" s="229">
        <f>U27*$C$27</f>
        <v>7495.9354429141704</v>
      </c>
      <c r="X27" s="229"/>
      <c r="Y27" s="229">
        <f>W27*$C$27</f>
        <v>7758.2931834161654</v>
      </c>
      <c r="Z27" s="229"/>
      <c r="AA27" s="229">
        <f>Y27*$C$27</f>
        <v>8029.8334448357309</v>
      </c>
      <c r="AB27" s="229"/>
      <c r="AC27" s="229">
        <f>AA27*$C$27</f>
        <v>8310.877615404981</v>
      </c>
      <c r="AD27" s="229"/>
      <c r="AE27" s="229">
        <f>AC27*$C$27</f>
        <v>8601.7583319441546</v>
      </c>
      <c r="AF27" s="229"/>
      <c r="AG27" s="229">
        <f>AE27*$C$27</f>
        <v>8902.8198735621991</v>
      </c>
      <c r="AH27" s="225"/>
      <c r="AI27" s="225"/>
    </row>
    <row r="28" spans="1:35" ht="12.75" customHeight="1">
      <c r="A28" s="236" t="str">
        <f>Application!E870</f>
        <v>TCAC moved HCD Fee from Debt Svc</v>
      </c>
      <c r="B28" s="236"/>
      <c r="C28" s="238">
        <v>1</v>
      </c>
      <c r="D28" s="225"/>
      <c r="E28" s="229">
        <f>Application!AC870</f>
        <v>38640</v>
      </c>
      <c r="F28" s="229"/>
      <c r="G28" s="229">
        <f>E28*$C$28</f>
        <v>38640</v>
      </c>
      <c r="H28" s="229"/>
      <c r="I28" s="229">
        <f>G28*$C$28</f>
        <v>38640</v>
      </c>
      <c r="J28" s="229"/>
      <c r="K28" s="229">
        <f>I28*$C$28</f>
        <v>38640</v>
      </c>
      <c r="L28" s="229"/>
      <c r="M28" s="229">
        <f>K28*$C$28</f>
        <v>38640</v>
      </c>
      <c r="N28" s="229"/>
      <c r="O28" s="229">
        <f>M28*$C$28</f>
        <v>38640</v>
      </c>
      <c r="P28" s="229"/>
      <c r="Q28" s="229">
        <f>O28*$C$28</f>
        <v>38640</v>
      </c>
      <c r="R28" s="229"/>
      <c r="S28" s="229">
        <f>Q28*$C$28</f>
        <v>38640</v>
      </c>
      <c r="T28" s="229"/>
      <c r="U28" s="229">
        <f>S28*$C$28</f>
        <v>38640</v>
      </c>
      <c r="V28" s="229"/>
      <c r="W28" s="229">
        <f>U28*$C$28</f>
        <v>38640</v>
      </c>
      <c r="X28" s="229"/>
      <c r="Y28" s="229">
        <f>W28*$C$28</f>
        <v>38640</v>
      </c>
      <c r="Z28" s="229"/>
      <c r="AA28" s="229">
        <f>Y28*$C$28</f>
        <v>38640</v>
      </c>
      <c r="AB28" s="229"/>
      <c r="AC28" s="229">
        <f>AA28*$C$28</f>
        <v>38640</v>
      </c>
      <c r="AD28" s="229"/>
      <c r="AE28" s="229">
        <f>AC28*$C$28</f>
        <v>38640</v>
      </c>
      <c r="AF28" s="229"/>
      <c r="AG28" s="229">
        <f>AE28*$C$28</f>
        <v>38640</v>
      </c>
      <c r="AH28" s="225"/>
      <c r="AI28" s="225"/>
    </row>
    <row r="29" spans="1:35" ht="12.75" customHeight="1">
      <c r="A29" s="225"/>
      <c r="B29" s="225"/>
      <c r="C29" s="239"/>
      <c r="D29" s="225"/>
      <c r="E29" s="229"/>
      <c r="F29" s="229"/>
      <c r="G29" s="229"/>
      <c r="H29" s="229"/>
      <c r="I29" s="229"/>
      <c r="J29" s="229"/>
      <c r="K29" s="229"/>
      <c r="L29" s="229"/>
      <c r="M29" s="229"/>
      <c r="N29" s="229"/>
      <c r="O29" s="229"/>
      <c r="P29" s="229"/>
      <c r="Q29" s="229"/>
      <c r="R29" s="229"/>
      <c r="S29" s="229"/>
      <c r="T29" s="229"/>
      <c r="U29" s="229"/>
      <c r="V29" s="229"/>
      <c r="W29" s="229"/>
      <c r="X29" s="229"/>
      <c r="Y29" s="229"/>
      <c r="Z29" s="229"/>
      <c r="AA29" s="229"/>
      <c r="AB29" s="229"/>
      <c r="AC29" s="229"/>
      <c r="AD29" s="229"/>
      <c r="AE29" s="229"/>
      <c r="AF29" s="229"/>
      <c r="AG29" s="229"/>
      <c r="AH29" s="225"/>
      <c r="AI29" s="225"/>
    </row>
    <row r="30" spans="1:35" ht="12.75" customHeight="1">
      <c r="A30" s="231" t="s">
        <v>1488</v>
      </c>
      <c r="B30" s="231"/>
      <c r="C30" s="240"/>
      <c r="D30" s="231"/>
      <c r="E30" s="231">
        <f>SUM(E21:E28)</f>
        <v>471402</v>
      </c>
      <c r="F30" s="231"/>
      <c r="G30" s="231">
        <f>SUM(G21:G28)</f>
        <v>485161.17</v>
      </c>
      <c r="H30" s="231"/>
      <c r="I30" s="231">
        <f>SUM(I21:I28)</f>
        <v>499400.41094999999</v>
      </c>
      <c r="J30" s="231"/>
      <c r="K30" s="231">
        <f>SUM(K21:K28)</f>
        <v>514136.49533324997</v>
      </c>
      <c r="L30" s="231"/>
      <c r="M30" s="231">
        <f>SUM(M21:M28)</f>
        <v>529386.78206991369</v>
      </c>
      <c r="N30" s="231"/>
      <c r="O30" s="231">
        <f>SUM(O21:O28)</f>
        <v>545169.23703036061</v>
      </c>
      <c r="P30" s="231"/>
      <c r="Q30" s="231">
        <f>SUM(Q21:Q28)</f>
        <v>561502.45426618308</v>
      </c>
      <c r="R30" s="231"/>
      <c r="S30" s="231">
        <f>SUM(S21:S28)</f>
        <v>578405.67798405478</v>
      </c>
      <c r="T30" s="231"/>
      <c r="U30" s="231">
        <f>SUM(U21:U28)</f>
        <v>595898.82528842287</v>
      </c>
      <c r="V30" s="231"/>
      <c r="W30" s="231">
        <f>SUM(W21:W28)</f>
        <v>614002.50971994258</v>
      </c>
      <c r="X30" s="231"/>
      <c r="Y30" s="231">
        <f>SUM(Y21:Y28)</f>
        <v>632738.06561749382</v>
      </c>
      <c r="Z30" s="231"/>
      <c r="AA30" s="231">
        <f>SUM(AA21:AA28)</f>
        <v>652127.57333260647</v>
      </c>
      <c r="AB30" s="231"/>
      <c r="AC30" s="231">
        <f>SUM(AC21:AC28)</f>
        <v>672193.88532611821</v>
      </c>
      <c r="AD30" s="231"/>
      <c r="AE30" s="231">
        <f>SUM(AE21:AE28)</f>
        <v>692960.65317793982</v>
      </c>
      <c r="AF30" s="231"/>
      <c r="AG30" s="231">
        <f>SUM(AG21:AG28)</f>
        <v>714452.35554188373</v>
      </c>
      <c r="AH30" s="231"/>
      <c r="AI30" s="231"/>
    </row>
    <row r="31" spans="1:35" ht="12.75" customHeight="1">
      <c r="A31" s="225"/>
      <c r="B31" s="225"/>
      <c r="C31" s="239"/>
      <c r="D31" s="225"/>
      <c r="E31" s="229"/>
      <c r="F31" s="229"/>
      <c r="G31" s="229"/>
      <c r="H31" s="229"/>
      <c r="I31" s="229"/>
      <c r="J31" s="229"/>
      <c r="K31" s="229"/>
      <c r="L31" s="229"/>
      <c r="M31" s="229"/>
      <c r="N31" s="229"/>
      <c r="O31" s="229"/>
      <c r="P31" s="229"/>
      <c r="Q31" s="229"/>
      <c r="R31" s="229"/>
      <c r="S31" s="229"/>
      <c r="T31" s="229"/>
      <c r="U31" s="229"/>
      <c r="V31" s="229"/>
      <c r="W31" s="229"/>
      <c r="X31" s="229"/>
      <c r="Y31" s="229"/>
      <c r="Z31" s="229"/>
      <c r="AA31" s="229"/>
      <c r="AB31" s="229"/>
      <c r="AC31" s="229"/>
      <c r="AD31" s="229"/>
      <c r="AE31" s="229"/>
      <c r="AF31" s="229"/>
      <c r="AG31" s="229"/>
      <c r="AH31" s="225"/>
      <c r="AI31" s="225"/>
    </row>
    <row r="32" spans="1:35" ht="12.75" customHeight="1">
      <c r="A32" s="231" t="s">
        <v>1489</v>
      </c>
      <c r="B32" s="231"/>
      <c r="C32" s="240"/>
      <c r="D32" s="231"/>
      <c r="E32" s="231">
        <f>E10-E30</f>
        <v>182570.39999999991</v>
      </c>
      <c r="F32" s="231"/>
      <c r="G32" s="231">
        <f>G10-G30</f>
        <v>185160.53999999986</v>
      </c>
      <c r="H32" s="231"/>
      <c r="I32" s="231">
        <f>I10-I30</f>
        <v>187679.34179999988</v>
      </c>
      <c r="J32" s="231"/>
      <c r="K32" s="231">
        <f>K10-K30</f>
        <v>190120.25123549992</v>
      </c>
      <c r="L32" s="231"/>
      <c r="M32" s="231">
        <f>M10-M30</f>
        <v>192476.38316305494</v>
      </c>
      <c r="N32" s="231"/>
      <c r="O32" s="231">
        <f>O10-O30</f>
        <v>194740.50733343209</v>
      </c>
      <c r="P32" s="231"/>
      <c r="Q32" s="231">
        <f>Q10-Q30</f>
        <v>196905.03370670439</v>
      </c>
      <c r="R32" s="231"/>
      <c r="S32" s="231">
        <f>S10-S30</f>
        <v>198961.99718815472</v>
      </c>
      <c r="T32" s="231"/>
      <c r="U32" s="231">
        <f>U10-U30</f>
        <v>200903.04176309193</v>
      </c>
      <c r="V32" s="231"/>
      <c r="W32" s="231">
        <f>W10-W30</f>
        <v>202719.40400785999</v>
      </c>
      <c r="X32" s="231"/>
      <c r="Y32" s="231">
        <f>Y10-Y30</f>
        <v>204401.89595350367</v>
      </c>
      <c r="Z32" s="231"/>
      <c r="AA32" s="231">
        <f>AA10-AA30</f>
        <v>205940.88727766601</v>
      </c>
      <c r="AB32" s="231"/>
      <c r="AC32" s="231">
        <f>AC10-AC30</f>
        <v>207326.28679941082</v>
      </c>
      <c r="AD32" s="231"/>
      <c r="AE32" s="231">
        <f>AE10-AE30</f>
        <v>208547.52325072745</v>
      </c>
      <c r="AF32" s="231"/>
      <c r="AG32" s="231">
        <f>AG10-AG30</f>
        <v>209593.52529750019</v>
      </c>
      <c r="AH32" s="231"/>
      <c r="AI32" s="231"/>
    </row>
    <row r="33" spans="1:35" ht="12.75" customHeight="1">
      <c r="A33" s="225"/>
      <c r="B33" s="225"/>
      <c r="C33" s="239"/>
      <c r="D33" s="225"/>
      <c r="E33" s="229"/>
      <c r="F33" s="229"/>
      <c r="G33" s="229"/>
      <c r="H33" s="229"/>
      <c r="I33" s="229"/>
      <c r="J33" s="229"/>
      <c r="K33" s="229"/>
      <c r="L33" s="229"/>
      <c r="M33" s="229"/>
      <c r="N33" s="229"/>
      <c r="O33" s="229"/>
      <c r="P33" s="229"/>
      <c r="Q33" s="229"/>
      <c r="R33" s="229"/>
      <c r="S33" s="229"/>
      <c r="T33" s="229"/>
      <c r="U33" s="229"/>
      <c r="V33" s="229"/>
      <c r="W33" s="229"/>
      <c r="X33" s="229"/>
      <c r="Y33" s="229"/>
      <c r="Z33" s="229"/>
      <c r="AA33" s="229"/>
      <c r="AB33" s="229"/>
      <c r="AC33" s="229"/>
      <c r="AD33" s="229"/>
      <c r="AE33" s="229"/>
      <c r="AF33" s="229"/>
      <c r="AG33" s="229"/>
      <c r="AH33" s="225"/>
      <c r="AI33" s="225"/>
    </row>
    <row r="34" spans="1:35" ht="12.75" customHeight="1">
      <c r="A34" s="241" t="s">
        <v>1491</v>
      </c>
      <c r="B34" s="225"/>
      <c r="C34" s="239"/>
      <c r="D34" s="225"/>
      <c r="E34" s="229"/>
      <c r="F34" s="229"/>
      <c r="G34" s="229"/>
      <c r="H34" s="229"/>
      <c r="I34" s="229"/>
      <c r="J34" s="229"/>
      <c r="K34" s="229"/>
      <c r="L34" s="229"/>
      <c r="M34" s="229"/>
      <c r="N34" s="229"/>
      <c r="O34" s="229"/>
      <c r="P34" s="229"/>
      <c r="Q34" s="229"/>
      <c r="R34" s="229"/>
      <c r="S34" s="229"/>
      <c r="T34" s="229"/>
      <c r="U34" s="229"/>
      <c r="V34" s="229"/>
      <c r="W34" s="229"/>
      <c r="X34" s="229"/>
      <c r="Y34" s="229"/>
      <c r="Z34" s="229"/>
      <c r="AA34" s="229"/>
      <c r="AB34" s="229"/>
      <c r="AC34" s="229"/>
      <c r="AD34" s="229"/>
      <c r="AE34" s="229"/>
      <c r="AF34" s="229"/>
      <c r="AG34" s="229"/>
      <c r="AH34" s="225"/>
      <c r="AI34" s="225"/>
    </row>
    <row r="35" spans="1:35" ht="12.75" customHeight="1">
      <c r="A35" s="242" t="str">
        <f>Application!C618</f>
        <v>Banner Tax Exempt Bond- Permanent</v>
      </c>
      <c r="B35" s="236"/>
      <c r="C35" s="239"/>
      <c r="D35" s="225"/>
      <c r="E35" s="229">
        <f>Application!AB618</f>
        <v>153574.44052841293</v>
      </c>
      <c r="F35" s="229"/>
      <c r="G35" s="229">
        <f>$E$35</f>
        <v>153574.44052841293</v>
      </c>
      <c r="H35" s="229"/>
      <c r="I35" s="229">
        <f>$E$35</f>
        <v>153574.44052841293</v>
      </c>
      <c r="J35" s="229"/>
      <c r="K35" s="229">
        <f>$E$35</f>
        <v>153574.44052841293</v>
      </c>
      <c r="L35" s="229"/>
      <c r="M35" s="229">
        <f>$E$35</f>
        <v>153574.44052841293</v>
      </c>
      <c r="N35" s="229"/>
      <c r="O35" s="229">
        <f>$E$35</f>
        <v>153574.44052841293</v>
      </c>
      <c r="P35" s="229"/>
      <c r="Q35" s="229">
        <f>$E$35</f>
        <v>153574.44052841293</v>
      </c>
      <c r="R35" s="229"/>
      <c r="S35" s="229">
        <f>$E$35</f>
        <v>153574.44052841293</v>
      </c>
      <c r="T35" s="229"/>
      <c r="U35" s="229">
        <f>$E$35</f>
        <v>153574.44052841293</v>
      </c>
      <c r="V35" s="229"/>
      <c r="W35" s="229">
        <f>$E$35</f>
        <v>153574.44052841293</v>
      </c>
      <c r="X35" s="229"/>
      <c r="Y35" s="229">
        <f>$E$35</f>
        <v>153574.44052841293</v>
      </c>
      <c r="Z35" s="229"/>
      <c r="AA35" s="229">
        <f>$E$35</f>
        <v>153574.44052841293</v>
      </c>
      <c r="AB35" s="229"/>
      <c r="AC35" s="229">
        <f>$E$35</f>
        <v>153574.44052841293</v>
      </c>
      <c r="AD35" s="229"/>
      <c r="AE35" s="229">
        <f>$E$35</f>
        <v>153574.44052841293</v>
      </c>
      <c r="AF35" s="229"/>
      <c r="AG35" s="229">
        <f>$E$35</f>
        <v>153574.44052841293</v>
      </c>
      <c r="AH35" s="225"/>
      <c r="AI35" s="225"/>
    </row>
    <row r="36" spans="1:35" ht="12.75" customHeight="1">
      <c r="A36" s="242" t="s">
        <v>1494</v>
      </c>
      <c r="B36" s="236"/>
      <c r="C36" s="239"/>
      <c r="D36" s="225"/>
      <c r="E36" s="229">
        <f>Application!AB619</f>
        <v>0</v>
      </c>
      <c r="F36" s="229"/>
      <c r="G36" s="229">
        <f>$E$36</f>
        <v>0</v>
      </c>
      <c r="H36" s="229"/>
      <c r="I36" s="229">
        <f>$E$36</f>
        <v>0</v>
      </c>
      <c r="J36" s="229"/>
      <c r="K36" s="229">
        <f>$E$36</f>
        <v>0</v>
      </c>
      <c r="L36" s="229"/>
      <c r="M36" s="229">
        <f>$E$36</f>
        <v>0</v>
      </c>
      <c r="N36" s="229"/>
      <c r="O36" s="229">
        <f>$E$36</f>
        <v>0</v>
      </c>
      <c r="P36" s="229"/>
      <c r="Q36" s="229">
        <f>$E$36</f>
        <v>0</v>
      </c>
      <c r="R36" s="229"/>
      <c r="S36" s="229">
        <f>$E$36</f>
        <v>0</v>
      </c>
      <c r="T36" s="229"/>
      <c r="U36" s="229">
        <f>$E$36</f>
        <v>0</v>
      </c>
      <c r="V36" s="229"/>
      <c r="W36" s="229">
        <f>$E$36</f>
        <v>0</v>
      </c>
      <c r="X36" s="229"/>
      <c r="Y36" s="229">
        <f>$E$36</f>
        <v>0</v>
      </c>
      <c r="Z36" s="229"/>
      <c r="AA36" s="229">
        <f>$E$36</f>
        <v>0</v>
      </c>
      <c r="AB36" s="229"/>
      <c r="AC36" s="229">
        <f>$E$36</f>
        <v>0</v>
      </c>
      <c r="AD36" s="229"/>
      <c r="AE36" s="229">
        <f>$E$36</f>
        <v>0</v>
      </c>
      <c r="AF36" s="229"/>
      <c r="AG36" s="229">
        <f>$E$36</f>
        <v>0</v>
      </c>
      <c r="AH36" s="225"/>
      <c r="AI36" s="225"/>
    </row>
    <row r="37" spans="1:35" ht="12.75" customHeight="1">
      <c r="A37" s="242"/>
      <c r="B37" s="236"/>
      <c r="C37" s="239"/>
      <c r="D37" s="225"/>
      <c r="E37" s="237"/>
      <c r="F37" s="229"/>
      <c r="G37" s="237">
        <f>$E$37</f>
        <v>0</v>
      </c>
      <c r="H37" s="229"/>
      <c r="I37" s="237">
        <f>$E$37</f>
        <v>0</v>
      </c>
      <c r="J37" s="229"/>
      <c r="K37" s="237">
        <f>$E$37</f>
        <v>0</v>
      </c>
      <c r="L37" s="229"/>
      <c r="M37" s="237">
        <f>$E$37</f>
        <v>0</v>
      </c>
      <c r="N37" s="229"/>
      <c r="O37" s="237">
        <f>$E$37</f>
        <v>0</v>
      </c>
      <c r="P37" s="229"/>
      <c r="Q37" s="237">
        <f>$E$37</f>
        <v>0</v>
      </c>
      <c r="R37" s="229"/>
      <c r="S37" s="237">
        <f>$E$37</f>
        <v>0</v>
      </c>
      <c r="T37" s="229"/>
      <c r="U37" s="237">
        <f>$E$37</f>
        <v>0</v>
      </c>
      <c r="V37" s="229"/>
      <c r="W37" s="237">
        <f>$E$37</f>
        <v>0</v>
      </c>
      <c r="X37" s="229"/>
      <c r="Y37" s="237">
        <f>$E$37</f>
        <v>0</v>
      </c>
      <c r="Z37" s="229"/>
      <c r="AA37" s="237">
        <f>$E$37</f>
        <v>0</v>
      </c>
      <c r="AB37" s="229"/>
      <c r="AC37" s="237">
        <f>$E$37</f>
        <v>0</v>
      </c>
      <c r="AD37" s="229"/>
      <c r="AE37" s="237">
        <f>$E$37</f>
        <v>0</v>
      </c>
      <c r="AF37" s="229"/>
      <c r="AG37" s="237">
        <f>$E$37</f>
        <v>0</v>
      </c>
      <c r="AH37" s="225"/>
      <c r="AI37" s="225"/>
    </row>
    <row r="38" spans="1:35" ht="12.75" customHeight="1">
      <c r="A38" s="231" t="s">
        <v>1496</v>
      </c>
      <c r="B38" s="231"/>
      <c r="C38" s="240"/>
      <c r="D38" s="231"/>
      <c r="E38" s="231">
        <f>SUM(E35:E37)</f>
        <v>153574.44052841293</v>
      </c>
      <c r="F38" s="231"/>
      <c r="G38" s="231">
        <f>SUM(G35:G37)</f>
        <v>153574.44052841293</v>
      </c>
      <c r="H38" s="231"/>
      <c r="I38" s="231">
        <f>SUM(I35:I37)</f>
        <v>153574.44052841293</v>
      </c>
      <c r="J38" s="231"/>
      <c r="K38" s="231">
        <f>SUM(K35:K37)</f>
        <v>153574.44052841293</v>
      </c>
      <c r="L38" s="231"/>
      <c r="M38" s="231">
        <f>SUM(M35:M37)</f>
        <v>153574.44052841293</v>
      </c>
      <c r="N38" s="231"/>
      <c r="O38" s="231">
        <f>SUM(O35:O37)</f>
        <v>153574.44052841293</v>
      </c>
      <c r="P38" s="231"/>
      <c r="Q38" s="231">
        <f>SUM(Q35:Q37)</f>
        <v>153574.44052841293</v>
      </c>
      <c r="R38" s="231"/>
      <c r="S38" s="231">
        <f>SUM(S35:S37)</f>
        <v>153574.44052841293</v>
      </c>
      <c r="T38" s="231"/>
      <c r="U38" s="231">
        <f>SUM(U35:U37)</f>
        <v>153574.44052841293</v>
      </c>
      <c r="V38" s="231"/>
      <c r="W38" s="231">
        <f>SUM(W35:W37)</f>
        <v>153574.44052841293</v>
      </c>
      <c r="X38" s="231"/>
      <c r="Y38" s="231">
        <f>SUM(Y35:Y37)</f>
        <v>153574.44052841293</v>
      </c>
      <c r="Z38" s="231"/>
      <c r="AA38" s="231">
        <f>SUM(AA35:AA37)</f>
        <v>153574.44052841293</v>
      </c>
      <c r="AB38" s="231"/>
      <c r="AC38" s="231">
        <f>SUM(AC35:AC37)</f>
        <v>153574.44052841293</v>
      </c>
      <c r="AD38" s="231"/>
      <c r="AE38" s="231">
        <f>SUM(AE35:AE37)</f>
        <v>153574.44052841293</v>
      </c>
      <c r="AF38" s="231"/>
      <c r="AG38" s="231">
        <f>SUM(AG35:AG37)</f>
        <v>153574.44052841293</v>
      </c>
      <c r="AH38" s="231"/>
      <c r="AI38" s="231"/>
    </row>
    <row r="39" spans="1:35" ht="12.75" customHeight="1">
      <c r="A39" s="225"/>
      <c r="B39" s="225"/>
      <c r="C39" s="239"/>
      <c r="D39" s="225"/>
      <c r="E39" s="229"/>
      <c r="F39" s="229"/>
      <c r="G39" s="229"/>
      <c r="H39" s="229"/>
      <c r="I39" s="229"/>
      <c r="J39" s="229"/>
      <c r="K39" s="229"/>
      <c r="L39" s="229"/>
      <c r="M39" s="229"/>
      <c r="N39" s="229"/>
      <c r="O39" s="229"/>
      <c r="P39" s="229"/>
      <c r="Q39" s="229"/>
      <c r="R39" s="229"/>
      <c r="S39" s="229"/>
      <c r="T39" s="229"/>
      <c r="U39" s="229"/>
      <c r="V39" s="229"/>
      <c r="W39" s="229"/>
      <c r="X39" s="229"/>
      <c r="Y39" s="229"/>
      <c r="Z39" s="229"/>
      <c r="AA39" s="229"/>
      <c r="AB39" s="229"/>
      <c r="AC39" s="229"/>
      <c r="AD39" s="229"/>
      <c r="AE39" s="229"/>
      <c r="AF39" s="229"/>
      <c r="AG39" s="229"/>
      <c r="AH39" s="225"/>
      <c r="AI39" s="225"/>
    </row>
    <row r="40" spans="1:35" ht="12.75" customHeight="1">
      <c r="A40" s="231" t="s">
        <v>1497</v>
      </c>
      <c r="B40" s="231"/>
      <c r="C40" s="240"/>
      <c r="D40" s="231"/>
      <c r="E40" s="231">
        <f>E32-E38</f>
        <v>28995.959471586975</v>
      </c>
      <c r="F40" s="231"/>
      <c r="G40" s="231">
        <f>G32-G38</f>
        <v>31586.099471586931</v>
      </c>
      <c r="H40" s="231"/>
      <c r="I40" s="231">
        <f>I32-I38</f>
        <v>34104.901271586947</v>
      </c>
      <c r="J40" s="231"/>
      <c r="K40" s="231">
        <f>K32-K38</f>
        <v>36545.810707086988</v>
      </c>
      <c r="L40" s="231"/>
      <c r="M40" s="231">
        <f>M32-M38</f>
        <v>38901.942634642008</v>
      </c>
      <c r="N40" s="231"/>
      <c r="O40" s="231">
        <f>O32-O38</f>
        <v>41166.06680501916</v>
      </c>
      <c r="P40" s="231"/>
      <c r="Q40" s="231">
        <f>Q32-Q38</f>
        <v>43330.593178291456</v>
      </c>
      <c r="R40" s="231"/>
      <c r="S40" s="231">
        <f>S32-S38</f>
        <v>45387.556659741793</v>
      </c>
      <c r="T40" s="231"/>
      <c r="U40" s="231">
        <f>U32-U38</f>
        <v>47328.601234678994</v>
      </c>
      <c r="V40" s="231"/>
      <c r="W40" s="231">
        <f>W32-W38</f>
        <v>49144.963479447062</v>
      </c>
      <c r="X40" s="231"/>
      <c r="Y40" s="231">
        <f>Y32-Y38</f>
        <v>50827.455425090739</v>
      </c>
      <c r="Z40" s="231"/>
      <c r="AA40" s="231">
        <f>AA32-AA38</f>
        <v>52366.446749253082</v>
      </c>
      <c r="AB40" s="231"/>
      <c r="AC40" s="231">
        <f>AC32-AC38</f>
        <v>53751.846270997892</v>
      </c>
      <c r="AD40" s="231"/>
      <c r="AE40" s="231">
        <f>AE32-AE38</f>
        <v>54973.082722314517</v>
      </c>
      <c r="AF40" s="231"/>
      <c r="AG40" s="231">
        <f>AG32-AG38</f>
        <v>56019.084769087262</v>
      </c>
      <c r="AH40" s="231"/>
      <c r="AI40" s="231"/>
    </row>
    <row r="41" spans="1:35" ht="12.75" customHeight="1">
      <c r="A41" s="225"/>
      <c r="B41" s="225"/>
      <c r="C41" s="239"/>
      <c r="D41" s="225"/>
      <c r="E41" s="229"/>
      <c r="F41" s="229"/>
      <c r="G41" s="229"/>
      <c r="H41" s="229"/>
      <c r="I41" s="229"/>
      <c r="J41" s="229"/>
      <c r="K41" s="229"/>
      <c r="L41" s="229"/>
      <c r="M41" s="229"/>
      <c r="N41" s="229"/>
      <c r="O41" s="229"/>
      <c r="P41" s="229"/>
      <c r="Q41" s="229"/>
      <c r="R41" s="229"/>
      <c r="S41" s="229"/>
      <c r="T41" s="229"/>
      <c r="U41" s="229"/>
      <c r="V41" s="229"/>
      <c r="W41" s="229"/>
      <c r="X41" s="229"/>
      <c r="Y41" s="229"/>
      <c r="Z41" s="229"/>
      <c r="AA41" s="229"/>
      <c r="AB41" s="229"/>
      <c r="AC41" s="229"/>
      <c r="AD41" s="229"/>
      <c r="AE41" s="229"/>
      <c r="AF41" s="229"/>
      <c r="AG41" s="229"/>
      <c r="AH41" s="225"/>
      <c r="AI41" s="225"/>
    </row>
    <row r="42" spans="1:35" ht="12.75" customHeight="1">
      <c r="A42" s="243" t="s">
        <v>1498</v>
      </c>
      <c r="B42" s="243"/>
      <c r="C42" s="239"/>
      <c r="D42" s="243"/>
      <c r="E42" s="243">
        <f>E40/(E4+E6+E8)</f>
        <v>4.2121290589645109E-2</v>
      </c>
      <c r="F42" s="243"/>
      <c r="G42" s="243">
        <f>G40/(G4+G6+G8)</f>
        <v>4.4764766007664568E-2</v>
      </c>
      <c r="H42" s="243"/>
      <c r="I42" s="243">
        <f>I40/(I4+I6+I8)</f>
        <v>4.7155597408204381E-2</v>
      </c>
      <c r="J42" s="243"/>
      <c r="K42" s="243">
        <f>K40/(K4+K6+K8)</f>
        <v>4.9298100928229303E-2</v>
      </c>
      <c r="L42" s="243"/>
      <c r="M42" s="243">
        <f>M40/(M4+M6+M8)</f>
        <v>5.1196469473522369E-2</v>
      </c>
      <c r="N42" s="243"/>
      <c r="O42" s="243">
        <f>O40/(O4+O6+O8)</f>
        <v>5.2854775548867514E-2</v>
      </c>
      <c r="P42" s="243"/>
      <c r="Q42" s="243">
        <f>Q40/(Q4+Q6+Q8)</f>
        <v>5.4276974017493443E-2</v>
      </c>
      <c r="R42" s="243"/>
      <c r="S42" s="243">
        <f>S40/(S4+S6+S8)</f>
        <v>5.5466904791484639E-2</v>
      </c>
      <c r="T42" s="243"/>
      <c r="U42" s="243">
        <f>U40/(U4+U6+U8)</f>
        <v>5.6428295454832501E-2</v>
      </c>
      <c r="V42" s="243"/>
      <c r="W42" s="243">
        <f>W40/(W4+W6+W8)</f>
        <v>5.7164763820742551E-2</v>
      </c>
      <c r="X42" s="243"/>
      <c r="Y42" s="243">
        <f>Y40/(Y4+Y6+Y8)</f>
        <v>5.7679820424796531E-2</v>
      </c>
      <c r="Z42" s="243"/>
      <c r="AA42" s="243">
        <f>AA40/(AA4+AA6+AA8)</f>
        <v>5.7976870955504814E-2</v>
      </c>
      <c r="AB42" s="243"/>
      <c r="AC42" s="243">
        <f>AC40/(AC4+AC6+AC8)</f>
        <v>5.8059218623765549E-2</v>
      </c>
      <c r="AD42" s="243"/>
      <c r="AE42" s="243">
        <f>AE40/(AE4+AE6+AE8)</f>
        <v>5.793006647270392E-2</v>
      </c>
      <c r="AF42" s="243"/>
      <c r="AG42" s="243">
        <f>AG40/(AG4+AG6+AG8)</f>
        <v>5.7592519629318259E-2</v>
      </c>
      <c r="AH42" s="243"/>
      <c r="AI42" s="243"/>
    </row>
    <row r="43" spans="1:35" ht="12.75" customHeight="1">
      <c r="A43" s="243" t="s">
        <v>1499</v>
      </c>
      <c r="B43" s="243"/>
      <c r="C43" s="239"/>
      <c r="D43" s="243"/>
      <c r="E43" s="243">
        <f>E40/E38</f>
        <v>0.18880719585771441</v>
      </c>
      <c r="F43" s="243"/>
      <c r="G43" s="243">
        <f>G40/G38</f>
        <v>0.20567289298210506</v>
      </c>
      <c r="H43" s="243"/>
      <c r="I43" s="243">
        <f>I40/I38</f>
        <v>0.22207407140302862</v>
      </c>
      <c r="J43" s="243"/>
      <c r="K43" s="243">
        <f>K40/K38</f>
        <v>0.23796805367704152</v>
      </c>
      <c r="L43" s="243"/>
      <c r="M43" s="243">
        <f>M40/M38</f>
        <v>0.25331000719123392</v>
      </c>
      <c r="N43" s="243"/>
      <c r="O43" s="243">
        <f>O40/O38</f>
        <v>0.26805285217629032</v>
      </c>
      <c r="P43" s="243"/>
      <c r="Q43" s="243">
        <f>Q40/Q38</f>
        <v>0.28214716608571871</v>
      </c>
      <c r="R43" s="243"/>
      <c r="S43" s="243">
        <f>S40/S38</f>
        <v>0.29554108420368691</v>
      </c>
      <c r="T43" s="243"/>
      <c r="U43" s="243">
        <f>U40/U38</f>
        <v>0.30818019633887378</v>
      </c>
      <c r="V43" s="243"/>
      <c r="W43" s="243">
        <f>W40/W38</f>
        <v>0.32000743945640298</v>
      </c>
      <c r="X43" s="243"/>
      <c r="Y43" s="243">
        <f>Y40/Y38</f>
        <v>0.33096298609459762</v>
      </c>
      <c r="Z43" s="243"/>
      <c r="AA43" s="243">
        <f>AA40/AA38</f>
        <v>0.34098412840751796</v>
      </c>
      <c r="AB43" s="243"/>
      <c r="AC43" s="243">
        <f>AC40/AC38</f>
        <v>0.35000515766849377</v>
      </c>
      <c r="AD43" s="243"/>
      <c r="AE43" s="243">
        <f>AE40/AE38</f>
        <v>0.35795723906377441</v>
      </c>
      <c r="AF43" s="243"/>
      <c r="AG43" s="243">
        <f>AG40/AG38</f>
        <v>0.36476828159906677</v>
      </c>
      <c r="AH43" s="243"/>
      <c r="AI43" s="243"/>
    </row>
    <row r="44" spans="1:35" ht="12.75" customHeight="1">
      <c r="A44" s="245" t="s">
        <v>1501</v>
      </c>
      <c r="B44" s="245"/>
      <c r="C44" s="246"/>
      <c r="D44" s="245"/>
      <c r="E44" s="245">
        <f>E32/E38</f>
        <v>1.1888071958577144</v>
      </c>
      <c r="F44" s="245"/>
      <c r="G44" s="245">
        <f>G32/G38</f>
        <v>1.205672892982105</v>
      </c>
      <c r="H44" s="245"/>
      <c r="I44" s="245">
        <f>I32/I38</f>
        <v>1.2220740714030287</v>
      </c>
      <c r="J44" s="245"/>
      <c r="K44" s="245">
        <f>K32/K38</f>
        <v>1.2379680536770414</v>
      </c>
      <c r="L44" s="245"/>
      <c r="M44" s="245">
        <f>M32/M38</f>
        <v>1.253310007191234</v>
      </c>
      <c r="N44" s="245"/>
      <c r="O44" s="245">
        <f>O32/O38</f>
        <v>1.2680528521762904</v>
      </c>
      <c r="P44" s="245"/>
      <c r="Q44" s="245">
        <f>Q32/Q38</f>
        <v>1.2821471660857187</v>
      </c>
      <c r="R44" s="245"/>
      <c r="S44" s="245">
        <f>S32/S38</f>
        <v>1.295541084203687</v>
      </c>
      <c r="T44" s="245"/>
      <c r="U44" s="245">
        <f>U32/U38</f>
        <v>1.3081801963388737</v>
      </c>
      <c r="V44" s="245"/>
      <c r="W44" s="245">
        <f>W32/W38</f>
        <v>1.320007439456403</v>
      </c>
      <c r="X44" s="245"/>
      <c r="Y44" s="245">
        <f>Y32/Y38</f>
        <v>1.3309629860945977</v>
      </c>
      <c r="Z44" s="245"/>
      <c r="AA44" s="245">
        <f>AA32/AA38</f>
        <v>1.3409841284075179</v>
      </c>
      <c r="AB44" s="245"/>
      <c r="AC44" s="245">
        <f>AC32/AC38</f>
        <v>1.3500051576684937</v>
      </c>
      <c r="AD44" s="245"/>
      <c r="AE44" s="245">
        <f>AE32/AE38</f>
        <v>1.3579572390637744</v>
      </c>
      <c r="AF44" s="245"/>
      <c r="AG44" s="245">
        <f>AG32/AG38</f>
        <v>1.3647682815990667</v>
      </c>
      <c r="AH44" s="245"/>
      <c r="AI44" s="245"/>
    </row>
    <row r="45" spans="1:35" ht="12.75" customHeight="1">
      <c r="A45" s="247"/>
      <c r="B45" s="247"/>
      <c r="C45" s="248"/>
      <c r="D45" s="247"/>
      <c r="E45" s="237"/>
      <c r="F45" s="237"/>
      <c r="G45" s="237"/>
      <c r="H45" s="237"/>
      <c r="I45" s="237"/>
      <c r="J45" s="237"/>
      <c r="K45" s="237"/>
      <c r="L45" s="237"/>
      <c r="M45" s="237"/>
      <c r="N45" s="237"/>
      <c r="O45" s="237"/>
      <c r="P45" s="237"/>
      <c r="Q45" s="237"/>
      <c r="R45" s="237"/>
      <c r="S45" s="237"/>
      <c r="T45" s="237"/>
      <c r="U45" s="237"/>
      <c r="V45" s="237"/>
      <c r="W45" s="237"/>
      <c r="X45" s="237"/>
      <c r="Y45" s="237"/>
      <c r="Z45" s="237"/>
      <c r="AA45" s="237"/>
      <c r="AB45" s="237"/>
      <c r="AC45" s="237"/>
      <c r="AD45" s="237"/>
      <c r="AE45" s="237"/>
      <c r="AF45" s="237"/>
      <c r="AG45" s="237"/>
      <c r="AH45" s="225"/>
      <c r="AI45" s="225"/>
    </row>
    <row r="46" spans="1:35" ht="12.75" customHeight="1">
      <c r="A46" s="2" t="s">
        <v>1512</v>
      </c>
      <c r="B46" s="2"/>
      <c r="C46" s="218"/>
      <c r="D46" s="2"/>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c r="AF46" s="233"/>
      <c r="AG46" s="233"/>
      <c r="AH46" s="2"/>
      <c r="AI46" s="2"/>
    </row>
    <row r="47" spans="1:35" ht="12.75" customHeight="1">
      <c r="A47" s="64" t="s">
        <v>1513</v>
      </c>
      <c r="B47" s="64"/>
      <c r="C47" s="249"/>
      <c r="D47" s="64"/>
      <c r="E47" s="250"/>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row>
    <row r="48" spans="1:35" ht="12.75" customHeight="1">
      <c r="A48" s="2" t="s">
        <v>1514</v>
      </c>
      <c r="B48" s="2"/>
      <c r="C48" s="249"/>
      <c r="D48" s="2"/>
      <c r="E48" s="251"/>
      <c r="F48" s="233"/>
      <c r="G48" s="229"/>
      <c r="H48" s="233"/>
      <c r="I48" s="229"/>
      <c r="J48" s="233"/>
      <c r="K48" s="229"/>
      <c r="L48" s="233"/>
      <c r="M48" s="229"/>
      <c r="N48" s="233"/>
      <c r="O48" s="229"/>
      <c r="P48" s="233"/>
      <c r="Q48" s="229"/>
      <c r="R48" s="233"/>
      <c r="S48" s="229"/>
      <c r="T48" s="233"/>
      <c r="U48" s="229"/>
      <c r="V48" s="233"/>
      <c r="W48" s="229"/>
      <c r="X48" s="233"/>
      <c r="Y48" s="229"/>
      <c r="Z48" s="233"/>
      <c r="AA48" s="229"/>
      <c r="AB48" s="233"/>
      <c r="AC48" s="229"/>
      <c r="AD48" s="233"/>
      <c r="AE48" s="229"/>
      <c r="AF48" s="233"/>
      <c r="AG48" s="229"/>
      <c r="AH48" s="233"/>
      <c r="AI48" s="233"/>
    </row>
    <row r="49" spans="1:35" ht="12.75" customHeight="1">
      <c r="A49" s="2" t="s">
        <v>1515</v>
      </c>
      <c r="B49" s="2"/>
      <c r="C49" s="249"/>
      <c r="D49" s="2"/>
      <c r="E49" s="251"/>
      <c r="F49" s="233"/>
      <c r="G49" s="229"/>
      <c r="H49" s="233"/>
      <c r="I49" s="229"/>
      <c r="J49" s="233"/>
      <c r="K49" s="229"/>
      <c r="L49" s="233"/>
      <c r="M49" s="229"/>
      <c r="N49" s="233"/>
      <c r="O49" s="229"/>
      <c r="P49" s="233"/>
      <c r="Q49" s="229"/>
      <c r="R49" s="233"/>
      <c r="S49" s="229"/>
      <c r="T49" s="233"/>
      <c r="U49" s="229"/>
      <c r="V49" s="233"/>
      <c r="W49" s="229"/>
      <c r="X49" s="233"/>
      <c r="Y49" s="229"/>
      <c r="Z49" s="233"/>
      <c r="AA49" s="229"/>
      <c r="AB49" s="233"/>
      <c r="AC49" s="229"/>
      <c r="AD49" s="233"/>
      <c r="AE49" s="229"/>
      <c r="AF49" s="233"/>
      <c r="AG49" s="229"/>
      <c r="AH49" s="233"/>
      <c r="AI49" s="233"/>
    </row>
    <row r="50" spans="1:35" ht="12.75" customHeight="1">
      <c r="A50" s="252"/>
      <c r="B50" s="252"/>
      <c r="C50" s="249"/>
      <c r="D50" s="2"/>
      <c r="E50" s="251"/>
      <c r="F50" s="233"/>
      <c r="G50" s="229"/>
      <c r="H50" s="233"/>
      <c r="I50" s="229"/>
      <c r="J50" s="233"/>
      <c r="K50" s="229"/>
      <c r="L50" s="233"/>
      <c r="M50" s="229"/>
      <c r="N50" s="233"/>
      <c r="O50" s="229"/>
      <c r="P50" s="233"/>
      <c r="Q50" s="229"/>
      <c r="R50" s="233"/>
      <c r="S50" s="229"/>
      <c r="T50" s="233"/>
      <c r="U50" s="229"/>
      <c r="V50" s="233"/>
      <c r="W50" s="229"/>
      <c r="X50" s="233"/>
      <c r="Y50" s="229"/>
      <c r="Z50" s="233"/>
      <c r="AA50" s="229"/>
      <c r="AB50" s="233"/>
      <c r="AC50" s="229"/>
      <c r="AD50" s="233"/>
      <c r="AE50" s="229"/>
      <c r="AF50" s="233"/>
      <c r="AG50" s="229"/>
      <c r="AH50" s="233"/>
      <c r="AI50" s="233"/>
    </row>
    <row r="51" spans="1:35" ht="12.75" customHeight="1">
      <c r="A51" s="252"/>
      <c r="B51" s="252"/>
      <c r="C51" s="249"/>
      <c r="D51" s="2"/>
      <c r="E51" s="253"/>
      <c r="F51" s="233"/>
      <c r="G51" s="237"/>
      <c r="H51" s="233"/>
      <c r="I51" s="237"/>
      <c r="J51" s="233"/>
      <c r="K51" s="237"/>
      <c r="L51" s="233"/>
      <c r="M51" s="237"/>
      <c r="N51" s="233"/>
      <c r="O51" s="237"/>
      <c r="P51" s="233"/>
      <c r="Q51" s="237"/>
      <c r="R51" s="233"/>
      <c r="S51" s="237"/>
      <c r="T51" s="233"/>
      <c r="U51" s="237"/>
      <c r="V51" s="233"/>
      <c r="W51" s="237"/>
      <c r="X51" s="233"/>
      <c r="Y51" s="237"/>
      <c r="Z51" s="233"/>
      <c r="AA51" s="237"/>
      <c r="AB51" s="233"/>
      <c r="AC51" s="237"/>
      <c r="AD51" s="233"/>
      <c r="AE51" s="237"/>
      <c r="AF51" s="233"/>
      <c r="AG51" s="237"/>
      <c r="AH51" s="233"/>
      <c r="AI51" s="233"/>
    </row>
    <row r="52" spans="1:35" ht="12.75" customHeight="1">
      <c r="A52" s="64" t="s">
        <v>1516</v>
      </c>
      <c r="B52" s="2"/>
      <c r="C52" s="218"/>
      <c r="D52" s="2"/>
      <c r="E52" s="233">
        <f>SUM(E47:E51)</f>
        <v>0</v>
      </c>
      <c r="F52" s="233"/>
      <c r="G52" s="233">
        <f>SUM(G47:G51)</f>
        <v>0</v>
      </c>
      <c r="H52" s="233"/>
      <c r="I52" s="233">
        <f>SUM(I47:I51)</f>
        <v>0</v>
      </c>
      <c r="J52" s="233"/>
      <c r="K52" s="233">
        <f>SUM(K47:K51)</f>
        <v>0</v>
      </c>
      <c r="L52" s="233"/>
      <c r="M52" s="233">
        <f>SUM(M47:M51)</f>
        <v>0</v>
      </c>
      <c r="N52" s="233"/>
      <c r="O52" s="233">
        <f>SUM(O47:O51)</f>
        <v>0</v>
      </c>
      <c r="P52" s="233"/>
      <c r="Q52" s="233">
        <f>SUM(Q47:Q51)</f>
        <v>0</v>
      </c>
      <c r="R52" s="233"/>
      <c r="S52" s="233">
        <f>SUM(S47:S51)</f>
        <v>0</v>
      </c>
      <c r="T52" s="233"/>
      <c r="U52" s="233">
        <f>SUM(U47:U51)</f>
        <v>0</v>
      </c>
      <c r="V52" s="233"/>
      <c r="W52" s="233">
        <f>SUM(W47:W51)</f>
        <v>0</v>
      </c>
      <c r="X52" s="233"/>
      <c r="Y52" s="233">
        <f>SUM(Y47:Y51)</f>
        <v>0</v>
      </c>
      <c r="Z52" s="233"/>
      <c r="AA52" s="233">
        <f>SUM(AA47:AA51)</f>
        <v>0</v>
      </c>
      <c r="AB52" s="233"/>
      <c r="AC52" s="233">
        <f>SUM(AC47:AC51)</f>
        <v>0</v>
      </c>
      <c r="AD52" s="233"/>
      <c r="AE52" s="233">
        <f>SUM(AE47:AE51)</f>
        <v>0</v>
      </c>
      <c r="AF52" s="233"/>
      <c r="AG52" s="233">
        <f>SUM(AG47:AG51)</f>
        <v>0</v>
      </c>
      <c r="AH52" s="233"/>
      <c r="AI52" s="233"/>
    </row>
    <row r="53" spans="1:35" ht="8.25" customHeight="1">
      <c r="A53" s="64"/>
      <c r="B53" s="2"/>
      <c r="C53" s="218"/>
      <c r="D53" s="2"/>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row>
    <row r="54" spans="1:35" ht="12.75" customHeight="1">
      <c r="A54" s="64" t="s">
        <v>1517</v>
      </c>
      <c r="B54" s="64"/>
      <c r="C54" s="234"/>
      <c r="D54" s="64"/>
      <c r="E54" s="64">
        <f>E40-E52</f>
        <v>28995.959471586975</v>
      </c>
      <c r="F54" s="64"/>
      <c r="G54" s="64">
        <f>G40-G52</f>
        <v>31586.099471586931</v>
      </c>
      <c r="H54" s="64"/>
      <c r="I54" s="64">
        <f>I40-I52</f>
        <v>34104.901271586947</v>
      </c>
      <c r="J54" s="64"/>
      <c r="K54" s="64">
        <f>K40-K52</f>
        <v>36545.810707086988</v>
      </c>
      <c r="L54" s="64"/>
      <c r="M54" s="64">
        <f>M40-M52</f>
        <v>38901.942634642008</v>
      </c>
      <c r="N54" s="64"/>
      <c r="O54" s="64">
        <f>O40-O52</f>
        <v>41166.06680501916</v>
      </c>
      <c r="P54" s="64"/>
      <c r="Q54" s="64">
        <f>Q40-Q52</f>
        <v>43330.593178291456</v>
      </c>
      <c r="R54" s="64"/>
      <c r="S54" s="64">
        <f>S40-S52</f>
        <v>45387.556659741793</v>
      </c>
      <c r="T54" s="64"/>
      <c r="U54" s="64">
        <f>U40-U52</f>
        <v>47328.601234678994</v>
      </c>
      <c r="V54" s="64"/>
      <c r="W54" s="64">
        <f>W40-W52</f>
        <v>49144.963479447062</v>
      </c>
      <c r="X54" s="64"/>
      <c r="Y54" s="64">
        <f>Y40-Y52</f>
        <v>50827.455425090739</v>
      </c>
      <c r="Z54" s="64"/>
      <c r="AA54" s="64">
        <f>AA40-AA52</f>
        <v>52366.446749253082</v>
      </c>
      <c r="AB54" s="64"/>
      <c r="AC54" s="64">
        <f>AC40-AC52</f>
        <v>53751.846270997892</v>
      </c>
      <c r="AD54" s="64"/>
      <c r="AE54" s="64">
        <f>AE40-AE52</f>
        <v>54973.082722314517</v>
      </c>
      <c r="AF54" s="64"/>
      <c r="AG54" s="64">
        <f>AG40-AG52</f>
        <v>56019.084769087262</v>
      </c>
      <c r="AH54" s="64"/>
      <c r="AI54" s="64"/>
    </row>
    <row r="55" spans="1:35" ht="8.25" customHeight="1">
      <c r="A55" s="2"/>
      <c r="B55" s="2"/>
      <c r="C55" s="218"/>
      <c r="D55" s="2"/>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row>
    <row r="56" spans="1:35" ht="12.75" customHeight="1">
      <c r="A56" s="64" t="s">
        <v>1518</v>
      </c>
      <c r="B56" s="64"/>
      <c r="C56" s="234"/>
      <c r="D56" s="64"/>
      <c r="E56" s="250"/>
      <c r="F56" s="64"/>
      <c r="G56" s="250"/>
      <c r="H56" s="64"/>
      <c r="I56" s="250"/>
      <c r="J56" s="64"/>
      <c r="K56" s="250"/>
      <c r="L56" s="64"/>
      <c r="M56" s="250"/>
      <c r="N56" s="64"/>
      <c r="O56" s="250"/>
      <c r="P56" s="64"/>
      <c r="Q56" s="250"/>
      <c r="R56" s="64"/>
      <c r="S56" s="250"/>
      <c r="T56" s="64"/>
      <c r="U56" s="250"/>
      <c r="V56" s="64"/>
      <c r="W56" s="250"/>
      <c r="X56" s="64"/>
      <c r="Y56" s="64"/>
      <c r="Z56" s="64"/>
      <c r="AA56" s="64"/>
      <c r="AB56" s="64"/>
      <c r="AC56" s="64"/>
      <c r="AD56" s="64"/>
      <c r="AE56" s="64"/>
      <c r="AF56" s="64"/>
      <c r="AG56" s="64"/>
      <c r="AH56" s="64"/>
      <c r="AI56" s="64"/>
    </row>
    <row r="57" spans="1:35" ht="8.25" customHeight="1">
      <c r="A57" s="2"/>
      <c r="B57" s="2"/>
      <c r="C57" s="218"/>
      <c r="D57" s="2"/>
      <c r="E57" s="233"/>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row>
    <row r="58" spans="1:35" ht="12.75" customHeight="1">
      <c r="A58" s="2" t="s">
        <v>1519</v>
      </c>
      <c r="B58" s="2"/>
      <c r="C58" s="218"/>
      <c r="D58" s="2"/>
      <c r="E58" s="233"/>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c r="AE58" s="233"/>
      <c r="AF58" s="233"/>
      <c r="AG58" s="233"/>
      <c r="AH58" s="233"/>
      <c r="AI58" s="233"/>
    </row>
    <row r="59" spans="1:35" ht="12.75" customHeight="1">
      <c r="A59" s="250"/>
      <c r="B59" s="250"/>
      <c r="C59" s="234"/>
      <c r="D59" s="64"/>
      <c r="E59" s="250"/>
      <c r="F59" s="64"/>
      <c r="G59" s="250"/>
      <c r="H59" s="64"/>
      <c r="I59" s="250"/>
      <c r="J59" s="64"/>
      <c r="K59" s="250"/>
      <c r="L59" s="64"/>
      <c r="M59" s="250"/>
      <c r="N59" s="64"/>
      <c r="O59" s="250"/>
      <c r="P59" s="64"/>
      <c r="Q59" s="250"/>
      <c r="R59" s="64"/>
      <c r="S59" s="250"/>
      <c r="T59" s="64"/>
      <c r="U59" s="250"/>
      <c r="V59" s="64"/>
      <c r="W59" s="250"/>
      <c r="X59" s="64"/>
      <c r="Y59" s="250"/>
      <c r="Z59" s="64"/>
      <c r="AA59" s="250"/>
      <c r="AB59" s="64"/>
      <c r="AC59" s="250"/>
      <c r="AD59" s="64"/>
      <c r="AE59" s="250"/>
      <c r="AF59" s="64"/>
      <c r="AG59" s="250"/>
      <c r="AH59" s="64"/>
      <c r="AI59" s="64"/>
    </row>
    <row r="60" spans="1:35" ht="12.75" customHeight="1">
      <c r="A60" s="251"/>
      <c r="B60" s="251"/>
      <c r="C60" s="159"/>
      <c r="D60" s="233"/>
      <c r="E60" s="251"/>
      <c r="F60" s="233"/>
      <c r="G60" s="251"/>
      <c r="H60" s="233"/>
      <c r="I60" s="251"/>
      <c r="J60" s="233"/>
      <c r="K60" s="251"/>
      <c r="L60" s="233"/>
      <c r="M60" s="251"/>
      <c r="N60" s="233"/>
      <c r="O60" s="251"/>
      <c r="P60" s="233"/>
      <c r="Q60" s="251"/>
      <c r="R60" s="233"/>
      <c r="S60" s="251"/>
      <c r="T60" s="233"/>
      <c r="U60" s="251"/>
      <c r="V60" s="233"/>
      <c r="W60" s="251"/>
      <c r="X60" s="233"/>
      <c r="Y60" s="251"/>
      <c r="Z60" s="233"/>
      <c r="AA60" s="251"/>
      <c r="AB60" s="233"/>
      <c r="AC60" s="251"/>
      <c r="AD60" s="233"/>
      <c r="AE60" s="251"/>
      <c r="AF60" s="233"/>
      <c r="AG60" s="251"/>
      <c r="AH60" s="233"/>
      <c r="AI60" s="233"/>
    </row>
    <row r="61" spans="1:35" ht="12.75" customHeight="1">
      <c r="A61" s="233"/>
      <c r="B61" s="233"/>
      <c r="C61" s="159"/>
      <c r="D61" s="233"/>
      <c r="E61" s="233"/>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3"/>
      <c r="AD61" s="233"/>
      <c r="AE61" s="233"/>
      <c r="AF61" s="233"/>
      <c r="AG61" s="233"/>
      <c r="AH61" s="233"/>
      <c r="AI61" s="233"/>
    </row>
    <row r="62" spans="1:35" ht="12.75" customHeight="1">
      <c r="A62" s="233"/>
      <c r="B62" s="233"/>
      <c r="C62" s="159"/>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row>
    <row r="63" spans="1:35" ht="12.75" customHeight="1">
      <c r="A63" s="233" t="s">
        <v>1520</v>
      </c>
      <c r="B63" s="233"/>
      <c r="C63" s="159"/>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row>
    <row r="64" spans="1:35" ht="12.75" customHeight="1">
      <c r="A64" s="233"/>
      <c r="B64" s="233"/>
      <c r="C64" s="159"/>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row>
    <row r="65" spans="1:35" ht="30" customHeight="1">
      <c r="A65" s="636" t="s">
        <v>1521</v>
      </c>
      <c r="B65" s="390"/>
      <c r="C65" s="390"/>
      <c r="D65" s="390"/>
      <c r="E65" s="390"/>
      <c r="F65" s="390"/>
      <c r="G65" s="390"/>
      <c r="H65" s="390"/>
      <c r="I65" s="390"/>
      <c r="J65" s="390"/>
      <c r="K65" s="390"/>
      <c r="L65" s="390"/>
      <c r="M65" s="390"/>
      <c r="N65" s="390"/>
      <c r="O65" s="390"/>
      <c r="P65" s="390"/>
      <c r="Q65" s="390"/>
      <c r="R65" s="390"/>
      <c r="S65" s="390"/>
      <c r="T65" s="390"/>
      <c r="U65" s="390"/>
      <c r="V65" s="390"/>
      <c r="W65" s="390"/>
      <c r="X65" s="390"/>
      <c r="Y65" s="390"/>
      <c r="Z65" s="390"/>
      <c r="AA65" s="390"/>
      <c r="AB65" s="390"/>
      <c r="AC65" s="390"/>
      <c r="AD65" s="390"/>
      <c r="AE65" s="390"/>
      <c r="AF65" s="390"/>
      <c r="AG65" s="390"/>
      <c r="AH65" s="254"/>
      <c r="AI65" s="254"/>
    </row>
    <row r="66" spans="1:35" ht="12.75" hidden="1" customHeight="1">
      <c r="A66" s="233"/>
      <c r="B66" s="233"/>
      <c r="C66" s="159"/>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row>
    <row r="67" spans="1:35" ht="12.75" hidden="1" customHeight="1">
      <c r="A67" s="233"/>
      <c r="B67" s="233"/>
      <c r="C67" s="159"/>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row>
    <row r="68" spans="1:35" ht="12.75" hidden="1" customHeight="1">
      <c r="A68" s="233"/>
      <c r="B68" s="233"/>
      <c r="C68" s="159"/>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row>
    <row r="69" spans="1:35" ht="12.75" hidden="1" customHeight="1">
      <c r="A69" s="233"/>
      <c r="B69" s="233"/>
      <c r="C69" s="159"/>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row>
    <row r="70" spans="1:35" ht="12.75" hidden="1" customHeight="1">
      <c r="A70" s="233"/>
      <c r="B70" s="233"/>
      <c r="C70" s="159"/>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row>
    <row r="71" spans="1:35" ht="12.75" hidden="1" customHeight="1">
      <c r="A71" s="233"/>
      <c r="B71" s="233"/>
      <c r="C71" s="159"/>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row>
    <row r="72" spans="1:35" ht="12.75" hidden="1" customHeight="1">
      <c r="A72" s="233"/>
      <c r="B72" s="233"/>
      <c r="C72" s="159"/>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row>
    <row r="73" spans="1:35" ht="12.75" hidden="1" customHeight="1">
      <c r="A73" s="233"/>
      <c r="B73" s="233"/>
      <c r="C73" s="159"/>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row>
    <row r="74" spans="1:35" ht="12.75" hidden="1" customHeight="1">
      <c r="A74" s="233"/>
      <c r="B74" s="233"/>
      <c r="C74" s="159"/>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row>
    <row r="75" spans="1:35" ht="12.75" hidden="1" customHeight="1">
      <c r="A75" s="233"/>
      <c r="B75" s="233"/>
      <c r="C75" s="159"/>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row>
    <row r="76" spans="1:35" ht="12.75" hidden="1" customHeight="1">
      <c r="A76" s="233"/>
      <c r="B76" s="233"/>
      <c r="C76" s="159"/>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row>
    <row r="77" spans="1:35" ht="12.75" hidden="1" customHeight="1">
      <c r="A77" s="233"/>
      <c r="B77" s="233"/>
      <c r="C77" s="159"/>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row>
    <row r="78" spans="1:35" ht="12.75" hidden="1" customHeight="1">
      <c r="A78" s="233"/>
      <c r="B78" s="233"/>
      <c r="C78" s="159"/>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row>
    <row r="79" spans="1:35" ht="12.75" hidden="1" customHeight="1">
      <c r="A79" s="233"/>
      <c r="B79" s="233"/>
      <c r="C79" s="159"/>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row>
    <row r="80" spans="1:35" ht="12.75" hidden="1" customHeight="1">
      <c r="A80" s="233"/>
      <c r="B80" s="233"/>
      <c r="C80" s="159"/>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row>
    <row r="81" spans="1:35" ht="12.75" hidden="1" customHeight="1">
      <c r="A81" s="233"/>
      <c r="B81" s="233"/>
      <c r="C81" s="159"/>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row>
    <row r="82" spans="1:35" ht="12.75" hidden="1" customHeight="1">
      <c r="A82" s="233"/>
      <c r="B82" s="233"/>
      <c r="C82" s="159"/>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row>
    <row r="83" spans="1:35" ht="12.75" hidden="1" customHeight="1">
      <c r="A83" s="233"/>
      <c r="B83" s="233"/>
      <c r="C83" s="159"/>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row>
    <row r="84" spans="1:35" ht="12.75" hidden="1" customHeight="1">
      <c r="A84" s="233"/>
      <c r="B84" s="233"/>
      <c r="C84" s="159"/>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row>
    <row r="85" spans="1:35" ht="12.75" hidden="1" customHeight="1">
      <c r="A85" s="233"/>
      <c r="B85" s="233"/>
      <c r="C85" s="159"/>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row>
    <row r="86" spans="1:35" ht="12.75" hidden="1" customHeight="1">
      <c r="A86" s="233"/>
      <c r="B86" s="233"/>
      <c r="C86" s="159"/>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row>
    <row r="87" spans="1:35" ht="12.75" hidden="1" customHeight="1">
      <c r="A87" s="233"/>
      <c r="B87" s="233"/>
      <c r="C87" s="159"/>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c r="AI87" s="233"/>
    </row>
    <row r="88" spans="1:35" ht="12.75" hidden="1" customHeight="1">
      <c r="A88" s="233"/>
      <c r="B88" s="233"/>
      <c r="C88" s="159"/>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row>
    <row r="89" spans="1:35" ht="12.75" hidden="1" customHeight="1">
      <c r="A89" s="233"/>
      <c r="B89" s="233"/>
      <c r="C89" s="159"/>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row>
    <row r="90" spans="1:35" ht="12.75" hidden="1" customHeight="1">
      <c r="A90" s="233"/>
      <c r="B90" s="233"/>
      <c r="C90" s="159"/>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row>
    <row r="91" spans="1:35" ht="12.75" hidden="1" customHeight="1">
      <c r="A91" s="233"/>
      <c r="B91" s="233"/>
      <c r="C91" s="159"/>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row>
    <row r="92" spans="1:35" ht="12.75" hidden="1" customHeight="1">
      <c r="A92" s="233"/>
      <c r="B92" s="233"/>
      <c r="C92" s="159"/>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row>
    <row r="93" spans="1:35" ht="12.75" hidden="1" customHeight="1">
      <c r="A93" s="233"/>
      <c r="B93" s="233"/>
      <c r="C93" s="159"/>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c r="AI93" s="233"/>
    </row>
    <row r="94" spans="1:35" ht="12.75" hidden="1" customHeight="1">
      <c r="A94" s="233"/>
      <c r="B94" s="233"/>
      <c r="C94" s="159"/>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row>
    <row r="95" spans="1:35" ht="12.75" hidden="1" customHeight="1">
      <c r="A95" s="233"/>
      <c r="B95" s="233"/>
      <c r="C95" s="159"/>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row>
    <row r="96" spans="1:35" ht="12.75" hidden="1" customHeight="1">
      <c r="A96" s="233"/>
      <c r="B96" s="233"/>
      <c r="C96" s="159"/>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row>
    <row r="97" spans="1:35" ht="12.75" hidden="1" customHeight="1">
      <c r="A97" s="233"/>
      <c r="B97" s="233"/>
      <c r="C97" s="159"/>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row>
    <row r="98" spans="1:35" ht="12.75" hidden="1" customHeight="1">
      <c r="A98" s="233"/>
      <c r="B98" s="233"/>
      <c r="C98" s="159"/>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row>
    <row r="99" spans="1:35" ht="12.75" hidden="1" customHeight="1">
      <c r="A99" s="233"/>
      <c r="B99" s="233"/>
      <c r="C99" s="159"/>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row>
    <row r="100" spans="1:35" ht="12.75" hidden="1" customHeight="1">
      <c r="A100" s="233"/>
      <c r="B100" s="233"/>
      <c r="C100" s="159"/>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row>
    <row r="101" spans="1:35" ht="12.75" hidden="1" customHeight="1">
      <c r="A101" s="233"/>
      <c r="B101" s="233"/>
      <c r="C101" s="159"/>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row>
    <row r="102" spans="1:35" ht="12.75" hidden="1" customHeight="1">
      <c r="A102" s="233"/>
      <c r="B102" s="233"/>
      <c r="C102" s="159"/>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row>
    <row r="103" spans="1:35" ht="12.75" hidden="1" customHeight="1">
      <c r="A103" s="233"/>
      <c r="B103" s="233"/>
      <c r="C103" s="159"/>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row>
    <row r="104" spans="1:35" ht="12.75" hidden="1" customHeight="1">
      <c r="A104" s="233"/>
      <c r="B104" s="233"/>
      <c r="C104" s="159"/>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row>
    <row r="105" spans="1:35" ht="12.75" hidden="1" customHeight="1">
      <c r="A105" s="233"/>
      <c r="B105" s="233"/>
      <c r="C105" s="159"/>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row>
    <row r="106" spans="1:35" ht="12.75" hidden="1" customHeight="1">
      <c r="A106" s="233"/>
      <c r="B106" s="233"/>
      <c r="C106" s="159"/>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row>
    <row r="107" spans="1:35" ht="12.75" hidden="1" customHeight="1">
      <c r="A107" s="233"/>
      <c r="B107" s="233"/>
      <c r="C107" s="159"/>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row>
    <row r="108" spans="1:35" ht="12.75" hidden="1" customHeight="1">
      <c r="A108" s="233"/>
      <c r="B108" s="233"/>
      <c r="C108" s="159"/>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row>
    <row r="109" spans="1:35" ht="12.75" hidden="1" customHeight="1">
      <c r="A109" s="233"/>
      <c r="B109" s="233"/>
      <c r="C109" s="159"/>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row>
    <row r="110" spans="1:35" ht="12.75" hidden="1" customHeight="1">
      <c r="A110" s="233"/>
      <c r="B110" s="233"/>
      <c r="C110" s="159"/>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row>
    <row r="111" spans="1:35" ht="12.75" hidden="1" customHeight="1">
      <c r="A111" s="233"/>
      <c r="B111" s="233"/>
      <c r="C111" s="159"/>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row>
    <row r="112" spans="1:35" ht="12.75" hidden="1" customHeight="1">
      <c r="A112" s="233"/>
      <c r="B112" s="233"/>
      <c r="C112" s="159"/>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c r="AI112" s="233"/>
    </row>
    <row r="113" spans="1:35" ht="12.75" hidden="1" customHeight="1">
      <c r="A113" s="233"/>
      <c r="B113" s="233"/>
      <c r="C113" s="159"/>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row>
    <row r="114" spans="1:35" ht="12.75" hidden="1" customHeight="1">
      <c r="A114" s="233"/>
      <c r="B114" s="233"/>
      <c r="C114" s="159"/>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row>
    <row r="115" spans="1:35" ht="12.75" hidden="1" customHeight="1">
      <c r="A115" s="233"/>
      <c r="B115" s="233"/>
      <c r="C115" s="159"/>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row>
    <row r="116" spans="1:35" ht="12.75" hidden="1" customHeight="1">
      <c r="A116" s="233"/>
      <c r="B116" s="233"/>
      <c r="C116" s="159"/>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c r="AI116" s="233"/>
    </row>
    <row r="117" spans="1:35" ht="12.75" hidden="1" customHeight="1">
      <c r="A117" s="233"/>
      <c r="B117" s="233"/>
      <c r="C117" s="159"/>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c r="AI117" s="233"/>
    </row>
    <row r="118" spans="1:35" ht="12.75" hidden="1" customHeight="1">
      <c r="A118" s="233"/>
      <c r="B118" s="233"/>
      <c r="C118" s="159"/>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c r="AI118" s="233"/>
    </row>
    <row r="119" spans="1:35" ht="12.75" hidden="1" customHeight="1">
      <c r="A119" s="233"/>
      <c r="B119" s="233"/>
      <c r="C119" s="159"/>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c r="AI119" s="233"/>
    </row>
    <row r="120" spans="1:35" ht="12.75" hidden="1" customHeight="1">
      <c r="A120" s="233"/>
      <c r="B120" s="233"/>
      <c r="C120" s="159"/>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c r="AI120" s="233"/>
    </row>
    <row r="121" spans="1:35" ht="12.75" hidden="1" customHeight="1">
      <c r="A121" s="233"/>
      <c r="B121" s="233"/>
      <c r="C121" s="159"/>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c r="AI121" s="233"/>
    </row>
    <row r="122" spans="1:35" ht="12.75" hidden="1" customHeight="1">
      <c r="A122" s="233"/>
      <c r="B122" s="233"/>
      <c r="C122" s="159"/>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c r="AI122" s="233"/>
    </row>
    <row r="123" spans="1:35" ht="12.75" hidden="1" customHeight="1">
      <c r="A123" s="233"/>
      <c r="B123" s="233"/>
      <c r="C123" s="159"/>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c r="AI123" s="233"/>
    </row>
    <row r="124" spans="1:35" ht="12.75" hidden="1" customHeight="1">
      <c r="A124" s="233"/>
      <c r="B124" s="233"/>
      <c r="C124" s="159"/>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c r="AI124" s="233"/>
    </row>
    <row r="125" spans="1:35" ht="12.75" hidden="1" customHeight="1">
      <c r="A125" s="233"/>
      <c r="B125" s="233"/>
      <c r="C125" s="159"/>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c r="AI125" s="233"/>
    </row>
    <row r="126" spans="1:35" ht="12.75" hidden="1" customHeight="1">
      <c r="A126" s="233"/>
      <c r="B126" s="233"/>
      <c r="C126" s="159"/>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c r="AI126" s="233"/>
    </row>
    <row r="127" spans="1:35" ht="12.75" hidden="1" customHeight="1">
      <c r="A127" s="233"/>
      <c r="B127" s="233"/>
      <c r="C127" s="159"/>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c r="AI127" s="233"/>
    </row>
    <row r="128" spans="1:35" ht="12.75" hidden="1" customHeight="1">
      <c r="A128" s="233"/>
      <c r="B128" s="233"/>
      <c r="C128" s="159"/>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row>
    <row r="129" spans="1:35" ht="12.75" hidden="1" customHeight="1">
      <c r="A129" s="233"/>
      <c r="B129" s="233"/>
      <c r="C129" s="159"/>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c r="AH129" s="233"/>
      <c r="AI129" s="233"/>
    </row>
    <row r="130" spans="1:35" ht="12.75" hidden="1" customHeight="1">
      <c r="A130" s="233"/>
      <c r="B130" s="233"/>
      <c r="C130" s="159"/>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c r="AI130" s="233"/>
    </row>
    <row r="131" spans="1:35" ht="12.75" hidden="1" customHeight="1">
      <c r="A131" s="233"/>
      <c r="B131" s="233"/>
      <c r="C131" s="159"/>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c r="AI131" s="233"/>
    </row>
    <row r="132" spans="1:35" ht="12.75" hidden="1" customHeight="1">
      <c r="A132" s="233"/>
      <c r="B132" s="233"/>
      <c r="C132" s="159"/>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row>
    <row r="133" spans="1:35" ht="12.75" hidden="1" customHeight="1">
      <c r="A133" s="233"/>
      <c r="B133" s="233"/>
      <c r="C133" s="159"/>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c r="AI133" s="233"/>
    </row>
    <row r="134" spans="1:35" ht="12.75" hidden="1" customHeight="1">
      <c r="A134" s="233"/>
      <c r="B134" s="233"/>
      <c r="C134" s="159"/>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c r="AI134" s="233"/>
    </row>
    <row r="135" spans="1:35" ht="12.75" hidden="1" customHeight="1">
      <c r="A135" s="233"/>
      <c r="B135" s="233"/>
      <c r="C135" s="159"/>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c r="AI135" s="233"/>
    </row>
    <row r="136" spans="1:35" ht="12.75" hidden="1" customHeight="1">
      <c r="A136" s="233"/>
      <c r="B136" s="233"/>
      <c r="C136" s="159"/>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c r="AI136" s="233"/>
    </row>
    <row r="137" spans="1:35" ht="12.75" hidden="1" customHeight="1">
      <c r="A137" s="233"/>
      <c r="B137" s="233"/>
      <c r="C137" s="159"/>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c r="AI137" s="233"/>
    </row>
    <row r="138" spans="1:35" ht="12.75" hidden="1" customHeight="1">
      <c r="A138" s="233"/>
      <c r="B138" s="233"/>
      <c r="C138" s="159"/>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c r="AI138" s="233"/>
    </row>
    <row r="139" spans="1:35" ht="12.75" hidden="1" customHeight="1">
      <c r="A139" s="233"/>
      <c r="B139" s="233"/>
      <c r="C139" s="159"/>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c r="AI139" s="233"/>
    </row>
    <row r="140" spans="1:35" ht="12.75" hidden="1" customHeight="1">
      <c r="A140" s="233"/>
      <c r="B140" s="233"/>
      <c r="C140" s="159"/>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c r="AI140" s="233"/>
    </row>
    <row r="141" spans="1:35" ht="12.75" hidden="1" customHeight="1">
      <c r="A141" s="233"/>
      <c r="B141" s="233"/>
      <c r="C141" s="159"/>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row>
    <row r="142" spans="1:35" ht="12.75" hidden="1" customHeight="1">
      <c r="A142" s="233"/>
      <c r="B142" s="233"/>
      <c r="C142" s="159"/>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c r="AI142" s="233"/>
    </row>
    <row r="143" spans="1:35" ht="12.75" hidden="1" customHeight="1">
      <c r="A143" s="233"/>
      <c r="B143" s="233"/>
      <c r="C143" s="159"/>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ht="12.75" hidden="1" customHeight="1">
      <c r="A144" s="233"/>
      <c r="B144" s="233"/>
      <c r="C144" s="159"/>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ht="12.75" hidden="1" customHeight="1">
      <c r="A145" s="233"/>
      <c r="B145" s="233"/>
      <c r="C145" s="159"/>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ht="12.75" hidden="1" customHeight="1">
      <c r="A146" s="233"/>
      <c r="B146" s="233"/>
      <c r="C146" s="159"/>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c r="AI146" s="233"/>
    </row>
    <row r="147" spans="1:35" ht="12.75" hidden="1" customHeight="1">
      <c r="A147" s="233"/>
      <c r="B147" s="233"/>
      <c r="C147" s="159"/>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c r="AI147" s="233"/>
    </row>
    <row r="148" spans="1:35" ht="12.75" hidden="1" customHeight="1">
      <c r="A148" s="233"/>
      <c r="B148" s="233"/>
      <c r="C148" s="159"/>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c r="AI148" s="233"/>
    </row>
    <row r="149" spans="1:35" ht="12.75" hidden="1" customHeight="1">
      <c r="A149" s="233"/>
      <c r="B149" s="233"/>
      <c r="C149" s="159"/>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33"/>
    </row>
    <row r="150" spans="1:35" ht="12.75" hidden="1" customHeight="1">
      <c r="A150" s="233"/>
      <c r="B150" s="233"/>
      <c r="C150" s="159"/>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c r="AI150" s="233"/>
    </row>
    <row r="151" spans="1:35" ht="12.75" hidden="1" customHeight="1">
      <c r="A151" s="233"/>
      <c r="B151" s="233"/>
      <c r="C151" s="159"/>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c r="AI151" s="233"/>
    </row>
    <row r="152" spans="1:35" ht="12.75" hidden="1" customHeight="1">
      <c r="A152" s="233"/>
      <c r="B152" s="233"/>
      <c r="C152" s="159"/>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c r="AI152" s="233"/>
    </row>
    <row r="153" spans="1:35" ht="12.75" hidden="1" customHeight="1">
      <c r="A153" s="233"/>
      <c r="B153" s="233"/>
      <c r="C153" s="159"/>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33"/>
    </row>
    <row r="154" spans="1:35" ht="12.75" hidden="1" customHeight="1">
      <c r="A154" s="233"/>
      <c r="B154" s="233"/>
      <c r="C154" s="159"/>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c r="AI154" s="233"/>
    </row>
    <row r="155" spans="1:35" ht="12.75" hidden="1" customHeight="1">
      <c r="A155" s="233"/>
      <c r="B155" s="233"/>
      <c r="C155" s="159"/>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c r="AI155" s="233"/>
    </row>
    <row r="156" spans="1:35" ht="12.75" hidden="1" customHeight="1">
      <c r="A156" s="233"/>
      <c r="B156" s="233"/>
      <c r="C156" s="159"/>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33"/>
    </row>
    <row r="157" spans="1:35" ht="12.75" hidden="1" customHeight="1">
      <c r="A157" s="233"/>
      <c r="B157" s="233"/>
      <c r="C157" s="159"/>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c r="AI157" s="233"/>
    </row>
    <row r="158" spans="1:35" ht="12.75" hidden="1" customHeight="1">
      <c r="A158" s="233"/>
      <c r="B158" s="233"/>
      <c r="C158" s="159"/>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c r="AI158" s="233"/>
    </row>
    <row r="159" spans="1:35" ht="12.75" hidden="1" customHeight="1">
      <c r="A159" s="233"/>
      <c r="B159" s="233"/>
      <c r="C159" s="159"/>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c r="AI159" s="233"/>
    </row>
    <row r="160" spans="1:35" ht="12.75" hidden="1" customHeight="1">
      <c r="A160" s="233"/>
      <c r="B160" s="233"/>
      <c r="C160" s="159"/>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row>
    <row r="161" spans="1:35" ht="12.75" hidden="1" customHeight="1">
      <c r="A161" s="233"/>
      <c r="B161" s="233"/>
      <c r="C161" s="159"/>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c r="AI161" s="233"/>
    </row>
    <row r="162" spans="1:35" ht="12.75" hidden="1" customHeight="1">
      <c r="A162" s="233"/>
      <c r="B162" s="233"/>
      <c r="C162" s="159"/>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row>
    <row r="163" spans="1:35" ht="12.75" hidden="1" customHeight="1">
      <c r="A163" s="233"/>
      <c r="B163" s="233"/>
      <c r="C163" s="159"/>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c r="AI163" s="233"/>
    </row>
    <row r="164" spans="1:35" ht="12.75" hidden="1" customHeight="1">
      <c r="A164" s="233"/>
      <c r="B164" s="233"/>
      <c r="C164" s="159"/>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c r="AI164" s="233"/>
    </row>
    <row r="165" spans="1:35" ht="12.75" hidden="1" customHeight="1">
      <c r="A165" s="233"/>
      <c r="B165" s="233"/>
      <c r="C165" s="159"/>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c r="AI165" s="233"/>
    </row>
    <row r="166" spans="1:35" ht="12.75" hidden="1" customHeight="1">
      <c r="A166" s="233"/>
      <c r="B166" s="233"/>
      <c r="C166" s="159"/>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c r="AI166" s="233"/>
    </row>
    <row r="167" spans="1:35" ht="12.75" hidden="1" customHeight="1">
      <c r="A167" s="233"/>
      <c r="B167" s="233"/>
      <c r="C167" s="159"/>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row>
    <row r="168" spans="1:35" ht="12.75" hidden="1" customHeight="1">
      <c r="A168" s="233"/>
      <c r="B168" s="233"/>
      <c r="C168" s="159"/>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c r="AI168" s="233"/>
    </row>
    <row r="169" spans="1:35" ht="12.75" hidden="1" customHeight="1">
      <c r="A169" s="233"/>
      <c r="B169" s="233"/>
      <c r="C169" s="159"/>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c r="AI169" s="233"/>
    </row>
    <row r="170" spans="1:35" ht="12.75" hidden="1" customHeight="1">
      <c r="A170" s="233"/>
      <c r="B170" s="233"/>
      <c r="C170" s="159"/>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c r="AI170" s="233"/>
    </row>
    <row r="171" spans="1:35" ht="12.75" hidden="1" customHeight="1">
      <c r="A171" s="233"/>
      <c r="B171" s="233"/>
      <c r="C171" s="159"/>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c r="AI171" s="233"/>
    </row>
    <row r="172" spans="1:35" ht="12.75" hidden="1" customHeight="1">
      <c r="A172" s="233"/>
      <c r="B172" s="233"/>
      <c r="C172" s="159"/>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c r="AI172" s="233"/>
    </row>
    <row r="173" spans="1:35" ht="12.75" hidden="1" customHeight="1">
      <c r="A173" s="233"/>
      <c r="B173" s="233"/>
      <c r="C173" s="159"/>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c r="AI173" s="233"/>
    </row>
    <row r="174" spans="1:35" ht="12.75" hidden="1" customHeight="1">
      <c r="A174" s="233"/>
      <c r="B174" s="233"/>
      <c r="C174" s="159"/>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c r="AI174" s="233"/>
    </row>
    <row r="175" spans="1:35" ht="12.75" hidden="1" customHeight="1">
      <c r="A175" s="233"/>
      <c r="B175" s="233"/>
      <c r="C175" s="159"/>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c r="AI175" s="233"/>
    </row>
    <row r="176" spans="1:35" ht="12.75" hidden="1" customHeight="1">
      <c r="A176" s="233"/>
      <c r="B176" s="233"/>
      <c r="C176" s="159"/>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row>
    <row r="177" spans="1:35" ht="12.75" hidden="1" customHeight="1">
      <c r="A177" s="233"/>
      <c r="B177" s="233"/>
      <c r="C177" s="159"/>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c r="AI177" s="233"/>
    </row>
    <row r="178" spans="1:35" ht="12.75" hidden="1" customHeight="1">
      <c r="A178" s="233"/>
      <c r="B178" s="233"/>
      <c r="C178" s="159"/>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c r="AI178" s="233"/>
    </row>
    <row r="179" spans="1:35" ht="12.75" hidden="1" customHeight="1">
      <c r="A179" s="233"/>
      <c r="B179" s="233"/>
      <c r="C179" s="159"/>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c r="AI179" s="233"/>
    </row>
    <row r="180" spans="1:35" ht="12.75" hidden="1" customHeight="1">
      <c r="A180" s="233"/>
      <c r="B180" s="233"/>
      <c r="C180" s="159"/>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c r="AI180" s="233"/>
    </row>
    <row r="181" spans="1:35" ht="12.75" hidden="1" customHeight="1">
      <c r="A181" s="233"/>
      <c r="B181" s="233"/>
      <c r="C181" s="159"/>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c r="AI181" s="233"/>
    </row>
    <row r="182" spans="1:35" ht="12.75" hidden="1" customHeight="1">
      <c r="A182" s="233"/>
      <c r="B182" s="233"/>
      <c r="C182" s="159"/>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c r="AI182" s="233"/>
    </row>
    <row r="183" spans="1:35" ht="12.75" hidden="1" customHeight="1">
      <c r="A183" s="233"/>
      <c r="B183" s="233"/>
      <c r="C183" s="159"/>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c r="AI183" s="233"/>
    </row>
    <row r="184" spans="1:35" ht="12.75" hidden="1" customHeight="1">
      <c r="A184" s="233"/>
      <c r="B184" s="233"/>
      <c r="C184" s="159"/>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c r="AI184" s="233"/>
    </row>
    <row r="185" spans="1:35" ht="12.75" hidden="1" customHeight="1">
      <c r="A185" s="233"/>
      <c r="B185" s="233"/>
      <c r="C185" s="159"/>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c r="AI185" s="233"/>
    </row>
    <row r="186" spans="1:35" ht="12.75" hidden="1" customHeight="1">
      <c r="A186" s="233"/>
      <c r="B186" s="233"/>
      <c r="C186" s="159"/>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c r="AH186" s="233"/>
      <c r="AI186" s="233"/>
    </row>
    <row r="187" spans="1:35" ht="12.75" hidden="1" customHeight="1">
      <c r="A187" s="233"/>
      <c r="B187" s="233"/>
      <c r="C187" s="159"/>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c r="AI187" s="233"/>
    </row>
    <row r="188" spans="1:35" ht="12.75" hidden="1" customHeight="1">
      <c r="A188" s="233"/>
      <c r="B188" s="233"/>
      <c r="C188" s="159"/>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c r="AI188" s="233"/>
    </row>
    <row r="189" spans="1:35" ht="12.75" hidden="1" customHeight="1">
      <c r="A189" s="233"/>
      <c r="B189" s="233"/>
      <c r="C189" s="159"/>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row>
    <row r="190" spans="1:35" ht="12.75" hidden="1" customHeight="1">
      <c r="A190" s="233"/>
      <c r="B190" s="233"/>
      <c r="C190" s="159"/>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c r="AI190" s="233"/>
    </row>
    <row r="191" spans="1:35" ht="12.75" hidden="1" customHeight="1">
      <c r="A191" s="233"/>
      <c r="B191" s="233"/>
      <c r="C191" s="159"/>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c r="AH191" s="233"/>
      <c r="AI191" s="233"/>
    </row>
    <row r="192" spans="1:35" ht="12.75" hidden="1" customHeight="1">
      <c r="A192" s="233"/>
      <c r="B192" s="233"/>
      <c r="C192" s="159"/>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c r="AH192" s="233"/>
      <c r="AI192" s="233"/>
    </row>
    <row r="193" spans="1:35" ht="12.75" hidden="1" customHeight="1">
      <c r="A193" s="233"/>
      <c r="B193" s="233"/>
      <c r="C193" s="159"/>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c r="AH193" s="233"/>
      <c r="AI193" s="233"/>
    </row>
    <row r="194" spans="1:35" ht="12.75" hidden="1" customHeight="1">
      <c r="A194" s="233"/>
      <c r="B194" s="233"/>
      <c r="C194" s="159"/>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c r="AH194" s="233"/>
      <c r="AI194" s="233"/>
    </row>
    <row r="195" spans="1:35" ht="12.75" hidden="1" customHeight="1">
      <c r="A195" s="233"/>
      <c r="B195" s="233"/>
      <c r="C195" s="159"/>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c r="AH195" s="233"/>
      <c r="AI195" s="233"/>
    </row>
    <row r="196" spans="1:35" ht="12.75" hidden="1" customHeight="1">
      <c r="A196" s="233"/>
      <c r="B196" s="233"/>
      <c r="C196" s="159"/>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c r="AI196" s="233"/>
    </row>
    <row r="197" spans="1:35" ht="12.75" hidden="1" customHeight="1">
      <c r="A197" s="233"/>
      <c r="B197" s="233"/>
      <c r="C197" s="159"/>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c r="AI197" s="233"/>
    </row>
    <row r="198" spans="1:35" ht="12.75" hidden="1" customHeight="1">
      <c r="A198" s="233"/>
      <c r="B198" s="233"/>
      <c r="C198" s="159"/>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c r="AI198" s="233"/>
    </row>
    <row r="199" spans="1:35" ht="12.75" hidden="1" customHeight="1">
      <c r="A199" s="233"/>
      <c r="B199" s="233"/>
      <c r="C199" s="159"/>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c r="AI199" s="233"/>
    </row>
    <row r="200" spans="1:35" ht="12.75" hidden="1" customHeight="1">
      <c r="A200" s="233"/>
      <c r="B200" s="233"/>
      <c r="C200" s="159"/>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c r="AI200" s="233"/>
    </row>
    <row r="201" spans="1:35" ht="12.75" hidden="1" customHeight="1">
      <c r="A201" s="233"/>
      <c r="B201" s="233"/>
      <c r="C201" s="159"/>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c r="AH201" s="233"/>
      <c r="AI201" s="233"/>
    </row>
    <row r="202" spans="1:35" ht="12.75" hidden="1" customHeight="1">
      <c r="A202" s="233"/>
      <c r="B202" s="233"/>
      <c r="C202" s="159"/>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c r="AH202" s="233"/>
      <c r="AI202" s="233"/>
    </row>
    <row r="203" spans="1:35" ht="12.75" hidden="1" customHeight="1">
      <c r="A203" s="233"/>
      <c r="B203" s="233"/>
      <c r="C203" s="159"/>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c r="AI203" s="233"/>
    </row>
    <row r="204" spans="1:35" ht="12.75" hidden="1" customHeight="1">
      <c r="A204" s="233"/>
      <c r="B204" s="233"/>
      <c r="C204" s="159"/>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c r="AH204" s="233"/>
      <c r="AI204" s="233"/>
    </row>
    <row r="205" spans="1:35" ht="12.75" hidden="1" customHeight="1">
      <c r="A205" s="233"/>
      <c r="B205" s="233"/>
      <c r="C205" s="159"/>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c r="AH205" s="233"/>
      <c r="AI205" s="233"/>
    </row>
    <row r="206" spans="1:35" ht="12.75" customHeight="1">
      <c r="C206" s="218"/>
    </row>
    <row r="207" spans="1:35" ht="12.75" customHeight="1">
      <c r="C207" s="218"/>
    </row>
    <row r="208" spans="1:35" ht="12.75" customHeight="1">
      <c r="C208" s="218"/>
    </row>
    <row r="209" spans="3:3" ht="12.75" customHeight="1">
      <c r="C209" s="218"/>
    </row>
    <row r="210" spans="3:3" ht="12.75" customHeight="1">
      <c r="C210" s="218"/>
    </row>
    <row r="211" spans="3:3" ht="12.75" customHeight="1">
      <c r="C211" s="218"/>
    </row>
    <row r="212" spans="3:3" ht="12.75" customHeight="1">
      <c r="C212" s="218"/>
    </row>
    <row r="213" spans="3:3" ht="12.75" customHeight="1">
      <c r="C213" s="218"/>
    </row>
    <row r="214" spans="3:3" ht="12.75" customHeight="1">
      <c r="C214" s="218"/>
    </row>
    <row r="215" spans="3:3" ht="12.75" customHeight="1">
      <c r="C215" s="218"/>
    </row>
    <row r="216" spans="3:3" ht="12.75" customHeight="1">
      <c r="C216" s="218"/>
    </row>
    <row r="217" spans="3:3" ht="12.75" customHeight="1">
      <c r="C217" s="218"/>
    </row>
    <row r="218" spans="3:3" ht="12.75" customHeight="1">
      <c r="C218" s="218"/>
    </row>
    <row r="219" spans="3:3" ht="12.75" customHeight="1">
      <c r="C219" s="218"/>
    </row>
    <row r="220" spans="3:3" ht="12.75" customHeight="1">
      <c r="C220" s="218"/>
    </row>
    <row r="221" spans="3:3" ht="12.75" customHeight="1">
      <c r="C221" s="218"/>
    </row>
    <row r="222" spans="3:3" ht="12.75" customHeight="1">
      <c r="C222" s="218"/>
    </row>
    <row r="223" spans="3:3" ht="12.75" customHeight="1">
      <c r="C223" s="218"/>
    </row>
    <row r="224" spans="3:3" ht="12.75" customHeight="1">
      <c r="C224" s="218"/>
    </row>
    <row r="225" spans="3:3" ht="12.75" customHeight="1">
      <c r="C225" s="218"/>
    </row>
    <row r="226" spans="3:3" ht="12.75" customHeight="1">
      <c r="C226" s="218"/>
    </row>
    <row r="227" spans="3:3" ht="12.75" customHeight="1">
      <c r="C227" s="218"/>
    </row>
    <row r="228" spans="3:3" ht="12.75" customHeight="1">
      <c r="C228" s="218"/>
    </row>
    <row r="229" spans="3:3" ht="12.75" customHeight="1">
      <c r="C229" s="218"/>
    </row>
    <row r="230" spans="3:3" ht="12.75" customHeight="1">
      <c r="C230" s="218"/>
    </row>
    <row r="231" spans="3:3" ht="12.75" customHeight="1">
      <c r="C231" s="218"/>
    </row>
    <row r="232" spans="3:3" ht="12.75" customHeight="1">
      <c r="C232" s="218"/>
    </row>
    <row r="233" spans="3:3" ht="12.75" customHeight="1">
      <c r="C233" s="218"/>
    </row>
    <row r="234" spans="3:3" ht="12.75" customHeight="1">
      <c r="C234" s="218"/>
    </row>
    <row r="235" spans="3:3" ht="12.75" customHeight="1">
      <c r="C235" s="218"/>
    </row>
    <row r="236" spans="3:3" ht="12.75" customHeight="1">
      <c r="C236" s="218"/>
    </row>
    <row r="237" spans="3:3" ht="12.75" customHeight="1">
      <c r="C237" s="218"/>
    </row>
    <row r="238" spans="3:3" ht="12.75" customHeight="1">
      <c r="C238" s="218"/>
    </row>
    <row r="239" spans="3:3" ht="12.75" customHeight="1">
      <c r="C239" s="218"/>
    </row>
    <row r="240" spans="3:3" ht="12.75" customHeight="1">
      <c r="C240" s="218"/>
    </row>
    <row r="241" spans="3:3" ht="12.75" customHeight="1">
      <c r="C241" s="218"/>
    </row>
    <row r="242" spans="3:3" ht="12.75" customHeight="1">
      <c r="C242" s="218"/>
    </row>
    <row r="243" spans="3:3" ht="12.75" customHeight="1">
      <c r="C243" s="218"/>
    </row>
    <row r="244" spans="3:3" ht="12.75" customHeight="1">
      <c r="C244" s="218"/>
    </row>
    <row r="245" spans="3:3" ht="12.75" customHeight="1">
      <c r="C245" s="218"/>
    </row>
    <row r="246" spans="3:3" ht="12.75" customHeight="1">
      <c r="C246" s="218"/>
    </row>
    <row r="247" spans="3:3" ht="12.75" customHeight="1">
      <c r="C247" s="218"/>
    </row>
    <row r="248" spans="3:3" ht="12.75" customHeight="1">
      <c r="C248" s="218"/>
    </row>
    <row r="249" spans="3:3" ht="12.75" customHeight="1">
      <c r="C249" s="218"/>
    </row>
    <row r="250" spans="3:3" ht="12.75" customHeight="1">
      <c r="C250" s="218"/>
    </row>
    <row r="251" spans="3:3" ht="12.75" customHeight="1">
      <c r="C251" s="218"/>
    </row>
    <row r="252" spans="3:3" ht="12.75" customHeight="1">
      <c r="C252" s="218"/>
    </row>
    <row r="253" spans="3:3" ht="12.75" customHeight="1">
      <c r="C253" s="218"/>
    </row>
    <row r="254" spans="3:3" ht="12.75" customHeight="1">
      <c r="C254" s="218"/>
    </row>
    <row r="255" spans="3:3" ht="12.75" customHeight="1">
      <c r="C255" s="218"/>
    </row>
    <row r="256" spans="3:3" ht="12.75" customHeight="1">
      <c r="C256" s="218"/>
    </row>
    <row r="257" spans="3:3" ht="12.75" customHeight="1">
      <c r="C257" s="218"/>
    </row>
    <row r="258" spans="3:3" ht="12.75" customHeight="1">
      <c r="C258" s="218"/>
    </row>
    <row r="259" spans="3:3" ht="12.75" customHeight="1">
      <c r="C259" s="218"/>
    </row>
    <row r="260" spans="3:3" ht="12.75" customHeight="1">
      <c r="C260" s="218"/>
    </row>
    <row r="261" spans="3:3" ht="12.75" customHeight="1">
      <c r="C261" s="218"/>
    </row>
    <row r="262" spans="3:3" ht="12.75" customHeight="1">
      <c r="C262" s="218"/>
    </row>
    <row r="263" spans="3:3" ht="12.75" customHeight="1">
      <c r="C263" s="218"/>
    </row>
    <row r="264" spans="3:3" ht="12.75" customHeight="1">
      <c r="C264" s="218"/>
    </row>
    <row r="265" spans="3:3" ht="12.75" customHeight="1">
      <c r="C265" s="218"/>
    </row>
    <row r="266" spans="3:3" ht="15.75" customHeight="1"/>
    <row r="267" spans="3:3" ht="15.75" customHeight="1"/>
    <row r="268" spans="3:3" ht="15.75" customHeight="1"/>
    <row r="269" spans="3:3" ht="15.75" customHeight="1"/>
    <row r="270" spans="3:3" ht="15.75" customHeight="1"/>
    <row r="271" spans="3:3" ht="15.75" customHeight="1"/>
    <row r="272" spans="3:3"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65:AG65"/>
  </mergeCells>
  <printOptions verticalCentered="1"/>
  <pageMargins left="0.7" right="0.7" top="0.75" bottom="0.75" header="0" footer="0"/>
  <pageSetup paperSize="5" orientation="landscape"/>
  <headerFooter>
    <oddFooter>&amp;R&amp;A</oddFooter>
  </headerFooter>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34</vt:i4>
      </vt:variant>
    </vt:vector>
  </HeadingPairs>
  <TitlesOfParts>
    <vt:vector size="4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'Basis &amp; Credits'!bedrooms</vt:lpstr>
      <vt:lpstr>'Checklist Items (Non-Joint App)'!bedrooms</vt:lpstr>
      <vt:lpstr>'Instructions-Electronic Submit'!bedrooms</vt:lpstr>
      <vt:lpstr>'Post-award Project Cost Changes'!bedrooms</vt:lpstr>
      <vt:lpstr>'Sources and Basis Breakdown'!bedrooms</vt:lpstr>
      <vt:lpstr>bedrooms</vt:lpstr>
      <vt:lpstr>'Basis &amp; Credits'!set_aside</vt:lpstr>
      <vt:lpstr>'Sources and Basis Breakdown'!set_aside</vt:lpstr>
      <vt:lpstr>set_aside</vt:lpstr>
      <vt:lpstr>'Basis &amp; Credits'!TC_Rent</vt:lpstr>
      <vt:lpstr>'Instructions-Electronic Submit'!TC_Rent</vt:lpstr>
      <vt:lpstr>'Post-award Project Cost Changes'!TC_Rent</vt:lpstr>
      <vt:lpstr>'Sources and Basis Breakdown'!TC_Rent</vt:lpstr>
      <vt:lpstr>TC_Rent</vt:lpstr>
      <vt:lpstr>'Basis &amp; Credits'!Z_48A1B9AA_9520_4513_968D_1FB22989E0AF_.wvu.Cols</vt:lpstr>
      <vt:lpstr>'Sources and Basis Breakdown'!Z_48A1B9AA_9520_4513_968D_1FB22989E0AF_.wvu.Cols</vt:lpstr>
      <vt:lpstr>'Basis &amp; Credits'!Z_48A1B9AA_9520_4513_968D_1FB22989E0AF_.wvu.PrintArea</vt:lpstr>
      <vt:lpstr>'Sources and Basis Breakdown'!Z_48A1B9AA_9520_4513_968D_1FB22989E0AF_.wvu.PrintArea</vt:lpstr>
      <vt:lpstr>'Sources and Basis Breakdown'!Z_48A1B9AA_9520_4513_968D_1FB22989E0AF_.wvu.PrintTitles</vt:lpstr>
      <vt:lpstr>Application!Z_ACB87C9A_02C3_4C83_BBE4_E2C44A4D81CD_.wvu.Cols</vt:lpstr>
      <vt:lpstr>'Checklist Items '!Z_ACB87C9A_02C3_4C83_BBE4_E2C44A4D81CD_.wvu.Cols</vt:lpstr>
      <vt:lpstr>'Checklist Items (Non-Joint App)'!Z_ACB87C9A_02C3_4C83_BBE4_E2C44A4D81CD_.wvu.Cols</vt:lpstr>
      <vt:lpstr>'Instructions-App Completion '!Z_ACB87C9A_02C3_4C83_BBE4_E2C44A4D81CD_.wvu.Cols</vt:lpstr>
      <vt:lpstr>'Instructions-Electronic Submit'!Z_ACB87C9A_02C3_4C83_BBE4_E2C44A4D81CD_.wvu.Cols</vt:lpstr>
      <vt:lpstr>'Sources and Uses Budget'!Z_ACB87C9A_02C3_4C83_BBE4_E2C44A4D81CD_.wvu.Cols</vt:lpstr>
      <vt:lpstr>'15 Year Pro Forma'!Z_ACB87C9A_02C3_4C83_BBE4_E2C44A4D81CD_.wvu.PrintArea</vt:lpstr>
      <vt:lpstr>Application!Z_ACB87C9A_02C3_4C83_BBE4_E2C44A4D81CD_.wvu.PrintArea</vt:lpstr>
      <vt:lpstr>'Checklist Items '!Z_ACB87C9A_02C3_4C83_BBE4_E2C44A4D81CD_.wvu.PrintArea</vt:lpstr>
      <vt:lpstr>'Checklist Items (Non-Joint App)'!Z_ACB87C9A_02C3_4C83_BBE4_E2C44A4D81CD_.wvu.PrintArea</vt:lpstr>
      <vt:lpstr>'Instructions-App Completion '!Z_ACB87C9A_02C3_4C83_BBE4_E2C44A4D81CD_.wvu.PrintArea</vt:lpstr>
      <vt:lpstr>'Post-award Project Cost Changes'!Z_ACB87C9A_02C3_4C83_BBE4_E2C44A4D81CD_.wvu.PrintArea</vt:lpstr>
      <vt:lpstr>'Sources and Uses Budget'!Z_ACB87C9A_02C3_4C83_BBE4_E2C44A4D81CD_.wvu.PrintArea</vt:lpstr>
      <vt:lpstr>'Sources and Uses Budget'!Z_ACB87C9A_02C3_4C83_BBE4_E2C44A4D81CD_.wvu.PrintTitles</vt:lpstr>
      <vt:lpstr>'Post-award Project Cost Changes'!Z_ACB87C9A_02C3_4C83_BBE4_E2C44A4D81CD_.wvu.Rows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Dixon, Sara</dc:creator>
  <cp:lastModifiedBy>Armstrong, Tiffani</cp:lastModifiedBy>
  <cp:lastPrinted>2020-02-22T00:22:05Z</cp:lastPrinted>
  <dcterms:created xsi:type="dcterms:W3CDTF">2020-01-30T19:43:55Z</dcterms:created>
  <dcterms:modified xsi:type="dcterms:W3CDTF">2020-02-24T18:57:52Z</dcterms:modified>
</cp:coreProperties>
</file>